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mc:AlternateContent xmlns:mc="http://schemas.openxmlformats.org/markup-compatibility/2006">
    <mc:Choice Requires="x15">
      <x15ac:absPath xmlns:x15ac="http://schemas.microsoft.com/office/spreadsheetml/2010/11/ac" url="https://pvscz-my.sharepoint.com/personal/lukesj_pvs_cz/Documents/Uzávěr plavebního kanálu/DPS - 12.1.23/0_Rozpočet/rev.2023_02_16/"/>
    </mc:Choice>
  </mc:AlternateContent>
  <xr:revisionPtr revIDLastSave="0" documentId="11_61D17E5259A9FD2F3AF6BDB2D85C8D1E73CB59E8" xr6:coauthVersionLast="47" xr6:coauthVersionMax="47" xr10:uidLastSave="{00000000-0000-0000-0000-000000000000}"/>
  <bookViews>
    <workbookView xWindow="28920" yWindow="285" windowWidth="17640" windowHeight="20715" tabRatio="845" firstSheet="10" activeTab="10" xr2:uid="{00000000-000D-0000-FFFF-FFFF00000000}"/>
  </bookViews>
  <sheets>
    <sheet name="Rekapitulace stavby" sheetId="1" r:id="rId1"/>
    <sheet name="SO01 - Objekt DU" sheetId="2" r:id="rId2"/>
    <sheet name="SO01_D1_3 - PBŘ" sheetId="3" r:id="rId3"/>
    <sheet name="SO01_D1_4_1 - Elektroinst..." sheetId="4" r:id="rId4"/>
    <sheet name="SO03 - Opevnění koryta" sheetId="5" r:id="rId5"/>
    <sheet name="SO04a - Jímky" sheetId="6" r:id="rId6"/>
    <sheet name="SO04b - Křídla" sheetId="7" r:id="rId7"/>
    <sheet name="SO04c - Přehrazení" sheetId="8" r:id="rId8"/>
    <sheet name="SO05 - Přípojky a areálov..." sheetId="9" r:id="rId9"/>
    <sheet name="SO07 - Ocelové konstrukce" sheetId="10" r:id="rId10"/>
    <sheet name="SO08 - Zpevněné plochy" sheetId="11" r:id="rId11"/>
    <sheet name="SO08a - Sanace zemní pláně" sheetId="12" r:id="rId12"/>
    <sheet name="SO09 - Příjezdová komunikace" sheetId="13" r:id="rId13"/>
    <sheet name="SO09a - Sanace zemní pláně" sheetId="14" r:id="rId14"/>
    <sheet name="SO10 - Plavební značení" sheetId="15" r:id="rId15"/>
    <sheet name="PS01 - Těleso uzávěru" sheetId="16" r:id="rId16"/>
    <sheet name="PS03 - Provizorní hrazení" sheetId="17" r:id="rId17"/>
    <sheet name="PS05 - Elektrotechnologic..." sheetId="18" r:id="rId18"/>
    <sheet name="Z - ZOV" sheetId="19" r:id="rId19"/>
    <sheet name="V1 - VRN" sheetId="20" r:id="rId20"/>
    <sheet name="V2 - Ostatní náklady" sheetId="21" r:id="rId21"/>
    <sheet name="Seznam figur" sheetId="22" r:id="rId22"/>
    <sheet name="Pokyny pro vyplnění" sheetId="23" r:id="rId23"/>
  </sheets>
  <definedNames>
    <definedName name="_xlnm._FilterDatabase" localSheetId="15" hidden="1">'PS01 - Těleso uzávěru'!$C$102:$K$286</definedName>
    <definedName name="_xlnm._FilterDatabase" localSheetId="16" hidden="1">'PS03 - Provizorní hrazení'!$C$90:$K$161</definedName>
    <definedName name="_xlnm._FilterDatabase" localSheetId="17" hidden="1">'PS05 - Elektrotechnologic...'!$C$85:$K$97</definedName>
    <definedName name="_xlnm._FilterDatabase" localSheetId="1" hidden="1">'SO01 - Objekt DU'!$C$99:$K$515</definedName>
    <definedName name="_xlnm._FilterDatabase" localSheetId="2" hidden="1">'SO01_D1_3 - PBŘ'!$C$92:$K$101</definedName>
    <definedName name="_xlnm._FilterDatabase" localSheetId="3" hidden="1">'SO01_D1_4_1 - Elektroinst...'!$C$100:$K$189</definedName>
    <definedName name="_xlnm._FilterDatabase" localSheetId="4" hidden="1">'SO03 - Opevnění koryta'!$C$90:$K$137</definedName>
    <definedName name="_xlnm._FilterDatabase" localSheetId="5" hidden="1">'SO04a - Jímky'!$C$94:$K$197</definedName>
    <definedName name="_xlnm._FilterDatabase" localSheetId="6" hidden="1">'SO04b - Křídla'!$C$96:$K$227</definedName>
    <definedName name="_xlnm._FilterDatabase" localSheetId="7" hidden="1">'SO04c - Přehrazení'!$C$94:$K$185</definedName>
    <definedName name="_xlnm._FilterDatabase" localSheetId="8" hidden="1">'SO05 - Přípojky a areálov...'!$C$90:$K$130</definedName>
    <definedName name="_xlnm._FilterDatabase" localSheetId="9" hidden="1">'SO07 - Ocelové konstrukce'!$C$89:$K$112</definedName>
    <definedName name="_xlnm._FilterDatabase" localSheetId="10" hidden="1">'SO08 - Zpevněné plochy'!$C$96:$K$286</definedName>
    <definedName name="_xlnm._FilterDatabase" localSheetId="11" hidden="1">'SO08a - Sanace zemní pláně'!$C$97:$K$134</definedName>
    <definedName name="_xlnm._FilterDatabase" localSheetId="12" hidden="1">'SO09 - Příjezdová komunikace'!$C$93:$K$257</definedName>
    <definedName name="_xlnm._FilterDatabase" localSheetId="13" hidden="1">'SO09a - Sanace zemní pláně'!$C$97:$K$134</definedName>
    <definedName name="_xlnm._FilterDatabase" localSheetId="14" hidden="1">'SO10 - Plavební značení'!$C$85:$K$95</definedName>
    <definedName name="_xlnm._FilterDatabase" localSheetId="19" hidden="1">'V1 - VRN'!$C$82:$K$93</definedName>
    <definedName name="_xlnm._FilterDatabase" localSheetId="20" hidden="1">'V2 - Ostatní náklady'!$C$81:$K$108</definedName>
    <definedName name="_xlnm._FilterDatabase" localSheetId="18" hidden="1">'Z - ZOV'!$C$86:$K$175</definedName>
    <definedName name="_xlnm.Print_Titles" localSheetId="15">'PS01 - Těleso uzávěru'!$102:$102</definedName>
    <definedName name="_xlnm.Print_Titles" localSheetId="16">'PS03 - Provizorní hrazení'!$90:$90</definedName>
    <definedName name="_xlnm.Print_Titles" localSheetId="17">'PS05 - Elektrotechnologic...'!$85:$85</definedName>
    <definedName name="_xlnm.Print_Titles" localSheetId="0">'Rekapitulace stavby'!$52:$52</definedName>
    <definedName name="_xlnm.Print_Titles" localSheetId="21">'Seznam figur'!$9:$9</definedName>
    <definedName name="_xlnm.Print_Titles" localSheetId="1">'SO01 - Objekt DU'!$99:$99</definedName>
    <definedName name="_xlnm.Print_Titles" localSheetId="2">'SO01_D1_3 - PBŘ'!$92:$92</definedName>
    <definedName name="_xlnm.Print_Titles" localSheetId="3">'SO01_D1_4_1 - Elektroinst...'!$100:$100</definedName>
    <definedName name="_xlnm.Print_Titles" localSheetId="4">'SO03 - Opevnění koryta'!$90:$90</definedName>
    <definedName name="_xlnm.Print_Titles" localSheetId="5">'SO04a - Jímky'!$94:$94</definedName>
    <definedName name="_xlnm.Print_Titles" localSheetId="6">'SO04b - Křídla'!$96:$96</definedName>
    <definedName name="_xlnm.Print_Titles" localSheetId="7">'SO04c - Přehrazení'!$94:$94</definedName>
    <definedName name="_xlnm.Print_Titles" localSheetId="8">'SO05 - Přípojky a areálov...'!$90:$90</definedName>
    <definedName name="_xlnm.Print_Titles" localSheetId="9">'SO07 - Ocelové konstrukce'!$89:$89</definedName>
    <definedName name="_xlnm.Print_Titles" localSheetId="10">'SO08 - Zpevněné plochy'!$96:$96</definedName>
    <definedName name="_xlnm.Print_Titles" localSheetId="11">'SO08a - Sanace zemní pláně'!$97:$97</definedName>
    <definedName name="_xlnm.Print_Titles" localSheetId="12">'SO09 - Příjezdová komunikace'!$93:$93</definedName>
    <definedName name="_xlnm.Print_Titles" localSheetId="13">'SO09a - Sanace zemní pláně'!$97:$97</definedName>
    <definedName name="_xlnm.Print_Titles" localSheetId="14">'SO10 - Plavební značení'!$85:$85</definedName>
    <definedName name="_xlnm.Print_Titles" localSheetId="19">'V1 - VRN'!$82:$82</definedName>
    <definedName name="_xlnm.Print_Titles" localSheetId="20">'V2 - Ostatní náklady'!$81:$81</definedName>
    <definedName name="_xlnm.Print_Titles" localSheetId="18">'Z - ZOV'!$86:$86</definedName>
    <definedName name="_xlnm.Print_Area" localSheetId="22">'Pokyny pro vyplnění'!$B$2:$K$71,'Pokyny pro vyplnění'!$B$74:$K$118,'Pokyny pro vyplnění'!$B$121:$K$161,'Pokyny pro vyplnění'!$B$164:$K$218</definedName>
    <definedName name="_xlnm.Print_Area" localSheetId="15">'PS01 - Těleso uzávěru'!$C$4:$J$41,'PS01 - Těleso uzávěru'!$C$47:$J$82,'PS01 - Těleso uzávěru'!$C$88:$K$286</definedName>
    <definedName name="_xlnm.Print_Area" localSheetId="16">'PS03 - Provizorní hrazení'!$C$4:$J$41,'PS03 - Provizorní hrazení'!$C$47:$J$70,'PS03 - Provizorní hrazení'!$C$76:$K$161</definedName>
    <definedName name="_xlnm.Print_Area" localSheetId="17">'PS05 - Elektrotechnologic...'!$C$4:$J$41,'PS05 - Elektrotechnologic...'!$C$47:$J$65,'PS05 - Elektrotechnologic...'!$C$71:$K$97</definedName>
    <definedName name="_xlnm.Print_Area" localSheetId="0">'Rekapitulace stavby'!$D$4:$AO$36,'Rekapitulace stavby'!$C$42:$AQ$81</definedName>
    <definedName name="_xlnm.Print_Area" localSheetId="21">'Seznam figur'!$C$4:$G$346</definedName>
    <definedName name="_xlnm.Print_Area" localSheetId="1">'SO01 - Objekt DU'!$C$4:$J$41,'SO01 - Objekt DU'!$C$47:$J$79,'SO01 - Objekt DU'!$C$85:$K$515</definedName>
    <definedName name="_xlnm.Print_Area" localSheetId="2">'SO01_D1_3 - PBŘ'!$C$4:$J$43,'SO01_D1_3 - PBŘ'!$C$49:$J$70,'SO01_D1_3 - PBŘ'!$C$76:$K$101</definedName>
    <definedName name="_xlnm.Print_Area" localSheetId="3">'SO01_D1_4_1 - Elektroinst...'!$C$4:$J$43,'SO01_D1_4_1 - Elektroinst...'!$C$49:$J$78,'SO01_D1_4_1 - Elektroinst...'!$C$84:$K$189</definedName>
    <definedName name="_xlnm.Print_Area" localSheetId="4">'SO03 - Opevnění koryta'!$C$4:$J$41,'SO03 - Opevnění koryta'!$C$47:$J$70,'SO03 - Opevnění koryta'!$C$76:$K$137</definedName>
    <definedName name="_xlnm.Print_Area" localSheetId="5">'SO04a - Jímky'!$C$4:$J$43,'SO04a - Jímky'!$C$49:$J$72,'SO04a - Jímky'!$C$78:$K$197</definedName>
    <definedName name="_xlnm.Print_Area" localSheetId="6">'SO04b - Křídla'!$C$4:$J$43,'SO04b - Křídla'!$C$49:$J$74,'SO04b - Křídla'!$C$80:$K$227</definedName>
    <definedName name="_xlnm.Print_Area" localSheetId="7">'SO04c - Přehrazení'!$C$4:$J$43,'SO04c - Přehrazení'!$C$49:$J$72,'SO04c - Přehrazení'!$C$78:$K$185</definedName>
    <definedName name="_xlnm.Print_Area" localSheetId="8">'SO05 - Přípojky a areálov...'!$C$4:$J$41,'SO05 - Přípojky a areálov...'!$C$47:$J$70,'SO05 - Přípojky a areálov...'!$C$76:$K$130</definedName>
    <definedName name="_xlnm.Print_Area" localSheetId="9">'SO07 - Ocelové konstrukce'!$C$4:$J$41,'SO07 - Ocelové konstrukce'!$C$47:$J$69,'SO07 - Ocelové konstrukce'!$C$75:$K$112</definedName>
    <definedName name="_xlnm.Print_Area" localSheetId="10">'SO08 - Zpevněné plochy'!$C$4:$J$41,'SO08 - Zpevněné plochy'!$C$47:$J$76,'SO08 - Zpevněné plochy'!$C$82:$K$286</definedName>
    <definedName name="_xlnm.Print_Area" localSheetId="11">'SO08a - Sanace zemní pláně'!$C$4:$J$43,'SO08a - Sanace zemní pláně'!$C$49:$J$75,'SO08a - Sanace zemní pláně'!$C$81:$K$134</definedName>
    <definedName name="_xlnm.Print_Area" localSheetId="12">'SO09 - Příjezdová komunikace'!$C$4:$J$41,'SO09 - Příjezdová komunikace'!$C$47:$J$73,'SO09 - Příjezdová komunikace'!$C$79:$K$257</definedName>
    <definedName name="_xlnm.Print_Area" localSheetId="13">'SO09a - Sanace zemní pláně'!$C$4:$J$43,'SO09a - Sanace zemní pláně'!$C$49:$J$75,'SO09a - Sanace zemní pláně'!$C$81:$K$134</definedName>
    <definedName name="_xlnm.Print_Area" localSheetId="14">'SO10 - Plavební značení'!$C$4:$J$41,'SO10 - Plavební značení'!$C$47:$J$65,'SO10 - Plavební značení'!$C$71:$K$95</definedName>
    <definedName name="_xlnm.Print_Area" localSheetId="19">'V1 - VRN'!$C$4:$J$39,'V1 - VRN'!$C$45:$J$64,'V1 - VRN'!$C$70:$K$93</definedName>
    <definedName name="_xlnm.Print_Area" localSheetId="20">'V2 - Ostatní náklady'!$C$4:$J$39,'V2 - Ostatní náklady'!$C$45:$J$63,'V2 - Ostatní náklady'!$C$69:$K$108</definedName>
    <definedName name="_xlnm.Print_Area" localSheetId="18">'Z - ZOV'!$C$4:$J$39,'Z - ZOV'!$C$45:$J$68,'Z - ZOV'!$C$74:$K$175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2" l="1"/>
  <c r="J37" i="21"/>
  <c r="J36" i="21"/>
  <c r="AY80" i="1" s="1"/>
  <c r="J35" i="21"/>
  <c r="AX80" i="1"/>
  <c r="BI108" i="21"/>
  <c r="BH108" i="21"/>
  <c r="BG108" i="21"/>
  <c r="BF108" i="21"/>
  <c r="T108" i="21"/>
  <c r="R108" i="21"/>
  <c r="P108" i="21"/>
  <c r="BI107" i="21"/>
  <c r="BH107" i="21"/>
  <c r="BG107" i="21"/>
  <c r="BF107" i="21"/>
  <c r="T107" i="21"/>
  <c r="R107" i="21"/>
  <c r="P107" i="21"/>
  <c r="BI104" i="21"/>
  <c r="BH104" i="21"/>
  <c r="BG104" i="21"/>
  <c r="BF104" i="21"/>
  <c r="T104" i="21"/>
  <c r="R104" i="21"/>
  <c r="P104" i="21"/>
  <c r="BI102" i="21"/>
  <c r="BH102" i="21"/>
  <c r="BG102" i="21"/>
  <c r="BF102" i="21"/>
  <c r="T102" i="21"/>
  <c r="R102" i="21"/>
  <c r="P102" i="21"/>
  <c r="BI100" i="21"/>
  <c r="BH100" i="21"/>
  <c r="BG100" i="21"/>
  <c r="BF100" i="21"/>
  <c r="T100" i="21"/>
  <c r="R100" i="21"/>
  <c r="P100" i="21"/>
  <c r="BI97" i="21"/>
  <c r="BH97" i="21"/>
  <c r="BG97" i="21"/>
  <c r="BF97" i="21"/>
  <c r="T97" i="21"/>
  <c r="R97" i="21"/>
  <c r="P97" i="21"/>
  <c r="BI94" i="21"/>
  <c r="BH94" i="21"/>
  <c r="BG94" i="21"/>
  <c r="BF94" i="21"/>
  <c r="T94" i="21"/>
  <c r="R94" i="21"/>
  <c r="P94" i="21"/>
  <c r="BI92" i="21"/>
  <c r="BH92" i="21"/>
  <c r="BG92" i="21"/>
  <c r="BF92" i="21"/>
  <c r="T92" i="21"/>
  <c r="R92" i="21"/>
  <c r="P92" i="21"/>
  <c r="BI91" i="21"/>
  <c r="BH91" i="21"/>
  <c r="BG91" i="21"/>
  <c r="BF91" i="21"/>
  <c r="T91" i="21"/>
  <c r="R91" i="21"/>
  <c r="P91" i="21"/>
  <c r="BI89" i="21"/>
  <c r="BH89" i="21"/>
  <c r="BG89" i="21"/>
  <c r="BF89" i="21"/>
  <c r="T89" i="21"/>
  <c r="R89" i="21"/>
  <c r="P89" i="21"/>
  <c r="BI87" i="21"/>
  <c r="BH87" i="21"/>
  <c r="BG87" i="21"/>
  <c r="BF87" i="21"/>
  <c r="T87" i="21"/>
  <c r="R87" i="21"/>
  <c r="P87" i="21"/>
  <c r="BI85" i="21"/>
  <c r="BH85" i="21"/>
  <c r="BG85" i="21"/>
  <c r="BF85" i="21"/>
  <c r="T85" i="21"/>
  <c r="R85" i="21"/>
  <c r="P85" i="21"/>
  <c r="J78" i="21"/>
  <c r="F78" i="21"/>
  <c r="F76" i="21"/>
  <c r="E74" i="21"/>
  <c r="J54" i="21"/>
  <c r="F54" i="21"/>
  <c r="F52" i="21"/>
  <c r="E50" i="21"/>
  <c r="J24" i="21"/>
  <c r="E24" i="21"/>
  <c r="J55" i="21" s="1"/>
  <c r="J23" i="21"/>
  <c r="J18" i="21"/>
  <c r="E18" i="21"/>
  <c r="F79" i="21"/>
  <c r="J17" i="21"/>
  <c r="J12" i="21"/>
  <c r="J76" i="21"/>
  <c r="E7" i="21"/>
  <c r="E48" i="21" s="1"/>
  <c r="J37" i="20"/>
  <c r="J36" i="20"/>
  <c r="AY79" i="1"/>
  <c r="J35" i="20"/>
  <c r="AX79" i="1"/>
  <c r="BI92" i="20"/>
  <c r="BH92" i="20"/>
  <c r="BG92" i="20"/>
  <c r="BF92" i="20"/>
  <c r="T92" i="20"/>
  <c r="T91" i="20"/>
  <c r="R92" i="20"/>
  <c r="R91" i="20"/>
  <c r="P92" i="20"/>
  <c r="P91" i="20" s="1"/>
  <c r="BI89" i="20"/>
  <c r="BH89" i="20"/>
  <c r="BG89" i="20"/>
  <c r="BF89" i="20"/>
  <c r="T89" i="20"/>
  <c r="T88" i="20"/>
  <c r="R89" i="20"/>
  <c r="R88" i="20" s="1"/>
  <c r="P89" i="20"/>
  <c r="P88" i="20" s="1"/>
  <c r="BI86" i="20"/>
  <c r="BH86" i="20"/>
  <c r="BG86" i="20"/>
  <c r="BF86" i="20"/>
  <c r="T86" i="20"/>
  <c r="T85" i="20" s="1"/>
  <c r="T84" i="20" s="1"/>
  <c r="T83" i="20" s="1"/>
  <c r="R86" i="20"/>
  <c r="R85" i="20"/>
  <c r="R84" i="20" s="1"/>
  <c r="R83" i="20" s="1"/>
  <c r="P86" i="20"/>
  <c r="P85" i="20" s="1"/>
  <c r="P84" i="20" s="1"/>
  <c r="P83" i="20" s="1"/>
  <c r="AU79" i="1" s="1"/>
  <c r="J79" i="20"/>
  <c r="F79" i="20"/>
  <c r="F77" i="20"/>
  <c r="E75" i="20"/>
  <c r="J54" i="20"/>
  <c r="F54" i="20"/>
  <c r="F52" i="20"/>
  <c r="E50" i="20"/>
  <c r="J24" i="20"/>
  <c r="E24" i="20"/>
  <c r="J80" i="20" s="1"/>
  <c r="J23" i="20"/>
  <c r="J18" i="20"/>
  <c r="E18" i="20"/>
  <c r="F80" i="20"/>
  <c r="J17" i="20"/>
  <c r="J12" i="20"/>
  <c r="J77" i="20"/>
  <c r="E7" i="20"/>
  <c r="E73" i="20"/>
  <c r="J37" i="19"/>
  <c r="J36" i="19"/>
  <c r="AY78" i="1"/>
  <c r="J35" i="19"/>
  <c r="AX78" i="1"/>
  <c r="BI174" i="19"/>
  <c r="BH174" i="19"/>
  <c r="BG174" i="19"/>
  <c r="BF174" i="19"/>
  <c r="T174" i="19"/>
  <c r="R174" i="19"/>
  <c r="P174" i="19"/>
  <c r="BI172" i="19"/>
  <c r="BH172" i="19"/>
  <c r="BG172" i="19"/>
  <c r="BF172" i="19"/>
  <c r="T172" i="19"/>
  <c r="R172" i="19"/>
  <c r="P172" i="19"/>
  <c r="BI169" i="19"/>
  <c r="BH169" i="19"/>
  <c r="BG169" i="19"/>
  <c r="BF169" i="19"/>
  <c r="T169" i="19"/>
  <c r="R169" i="19"/>
  <c r="P169" i="19"/>
  <c r="BI167" i="19"/>
  <c r="BH167" i="19"/>
  <c r="BG167" i="19"/>
  <c r="BF167" i="19"/>
  <c r="T167" i="19"/>
  <c r="R167" i="19"/>
  <c r="P167" i="19"/>
  <c r="BI165" i="19"/>
  <c r="BH165" i="19"/>
  <c r="BG165" i="19"/>
  <c r="BF165" i="19"/>
  <c r="T165" i="19"/>
  <c r="R165" i="19"/>
  <c r="P165" i="19"/>
  <c r="BI159" i="19"/>
  <c r="BH159" i="19"/>
  <c r="BG159" i="19"/>
  <c r="BF159" i="19"/>
  <c r="T159" i="19"/>
  <c r="R159" i="19"/>
  <c r="P159" i="19"/>
  <c r="BI157" i="19"/>
  <c r="BH157" i="19"/>
  <c r="BG157" i="19"/>
  <c r="BF157" i="19"/>
  <c r="T157" i="19"/>
  <c r="R157" i="19"/>
  <c r="P157" i="19"/>
  <c r="BI155" i="19"/>
  <c r="BH155" i="19"/>
  <c r="BG155" i="19"/>
  <c r="BF155" i="19"/>
  <c r="T155" i="19"/>
  <c r="R155" i="19"/>
  <c r="P155" i="19"/>
  <c r="BI151" i="19"/>
  <c r="BH151" i="19"/>
  <c r="BG151" i="19"/>
  <c r="BF151" i="19"/>
  <c r="T151" i="19"/>
  <c r="R151" i="19"/>
  <c r="P151" i="19"/>
  <c r="BI148" i="19"/>
  <c r="BH148" i="19"/>
  <c r="BG148" i="19"/>
  <c r="BF148" i="19"/>
  <c r="T148" i="19"/>
  <c r="R148" i="19"/>
  <c r="P148" i="19"/>
  <c r="BI144" i="19"/>
  <c r="BH144" i="19"/>
  <c r="BG144" i="19"/>
  <c r="BF144" i="19"/>
  <c r="T144" i="19"/>
  <c r="T143" i="19" s="1"/>
  <c r="R144" i="19"/>
  <c r="R143" i="19"/>
  <c r="P144" i="19"/>
  <c r="P143" i="19"/>
  <c r="BI142" i="19"/>
  <c r="BH142" i="19"/>
  <c r="BG142" i="19"/>
  <c r="BF142" i="19"/>
  <c r="T142" i="19"/>
  <c r="R142" i="19"/>
  <c r="P142" i="19"/>
  <c r="BI136" i="19"/>
  <c r="BH136" i="19"/>
  <c r="BG136" i="19"/>
  <c r="BF136" i="19"/>
  <c r="T136" i="19"/>
  <c r="R136" i="19"/>
  <c r="P136" i="19"/>
  <c r="BI133" i="19"/>
  <c r="BH133" i="19"/>
  <c r="BG133" i="19"/>
  <c r="BF133" i="19"/>
  <c r="T133" i="19"/>
  <c r="R133" i="19"/>
  <c r="P133" i="19"/>
  <c r="BI131" i="19"/>
  <c r="BH131" i="19"/>
  <c r="BG131" i="19"/>
  <c r="BF131" i="19"/>
  <c r="T131" i="19"/>
  <c r="R131" i="19"/>
  <c r="P131" i="19"/>
  <c r="BI129" i="19"/>
  <c r="BH129" i="19"/>
  <c r="BG129" i="19"/>
  <c r="BF129" i="19"/>
  <c r="T129" i="19"/>
  <c r="R129" i="19"/>
  <c r="P129" i="19"/>
  <c r="BI124" i="19"/>
  <c r="BH124" i="19"/>
  <c r="BG124" i="19"/>
  <c r="BF124" i="19"/>
  <c r="T124" i="19"/>
  <c r="R124" i="19"/>
  <c r="P124" i="19"/>
  <c r="BI119" i="19"/>
  <c r="BH119" i="19"/>
  <c r="BG119" i="19"/>
  <c r="BF119" i="19"/>
  <c r="T119" i="19"/>
  <c r="R119" i="19"/>
  <c r="P119" i="19"/>
  <c r="BI117" i="19"/>
  <c r="BH117" i="19"/>
  <c r="BG117" i="19"/>
  <c r="BF117" i="19"/>
  <c r="T117" i="19"/>
  <c r="R117" i="19"/>
  <c r="P117" i="19"/>
  <c r="BI114" i="19"/>
  <c r="BH114" i="19"/>
  <c r="BG114" i="19"/>
  <c r="BF114" i="19"/>
  <c r="T114" i="19"/>
  <c r="R114" i="19"/>
  <c r="P114" i="19"/>
  <c r="BI111" i="19"/>
  <c r="BH111" i="19"/>
  <c r="BG111" i="19"/>
  <c r="BF111" i="19"/>
  <c r="T111" i="19"/>
  <c r="R111" i="19"/>
  <c r="P111" i="19"/>
  <c r="BI106" i="19"/>
  <c r="BH106" i="19"/>
  <c r="BG106" i="19"/>
  <c r="BF106" i="19"/>
  <c r="T106" i="19"/>
  <c r="R106" i="19"/>
  <c r="P106" i="19"/>
  <c r="BI102" i="19"/>
  <c r="BH102" i="19"/>
  <c r="BG102" i="19"/>
  <c r="BF102" i="19"/>
  <c r="T102" i="19"/>
  <c r="R102" i="19"/>
  <c r="P102" i="19"/>
  <c r="BI97" i="19"/>
  <c r="BH97" i="19"/>
  <c r="BG97" i="19"/>
  <c r="BF97" i="19"/>
  <c r="T97" i="19"/>
  <c r="R97" i="19"/>
  <c r="P97" i="19"/>
  <c r="BI95" i="19"/>
  <c r="BH95" i="19"/>
  <c r="BG95" i="19"/>
  <c r="BF95" i="19"/>
  <c r="T95" i="19"/>
  <c r="R95" i="19"/>
  <c r="P95" i="19"/>
  <c r="BI93" i="19"/>
  <c r="BH93" i="19"/>
  <c r="BG93" i="19"/>
  <c r="BF93" i="19"/>
  <c r="T93" i="19"/>
  <c r="R93" i="19"/>
  <c r="P93" i="19"/>
  <c r="BI90" i="19"/>
  <c r="BH90" i="19"/>
  <c r="BG90" i="19"/>
  <c r="BF90" i="19"/>
  <c r="T90" i="19"/>
  <c r="R90" i="19"/>
  <c r="P90" i="19"/>
  <c r="J83" i="19"/>
  <c r="F83" i="19"/>
  <c r="F81" i="19"/>
  <c r="E79" i="19"/>
  <c r="J54" i="19"/>
  <c r="F54" i="19"/>
  <c r="F52" i="19"/>
  <c r="E50" i="19"/>
  <c r="J24" i="19"/>
  <c r="E24" i="19"/>
  <c r="J55" i="19"/>
  <c r="J23" i="19"/>
  <c r="J18" i="19"/>
  <c r="E18" i="19"/>
  <c r="F55" i="19" s="1"/>
  <c r="J17" i="19"/>
  <c r="J12" i="19"/>
  <c r="J52" i="19" s="1"/>
  <c r="E7" i="19"/>
  <c r="E48" i="19" s="1"/>
  <c r="J39" i="18"/>
  <c r="J38" i="18"/>
  <c r="AY77" i="1" s="1"/>
  <c r="J37" i="18"/>
  <c r="AX77" i="1"/>
  <c r="BI96" i="18"/>
  <c r="BH96" i="18"/>
  <c r="BG96" i="18"/>
  <c r="BF96" i="18"/>
  <c r="T96" i="18"/>
  <c r="R96" i="18"/>
  <c r="P96"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F80" i="18"/>
  <c r="E78" i="18"/>
  <c r="F56" i="18"/>
  <c r="E54" i="18"/>
  <c r="J26" i="18"/>
  <c r="E26" i="18"/>
  <c r="J59" i="18"/>
  <c r="J25" i="18"/>
  <c r="J23" i="18"/>
  <c r="E23" i="18"/>
  <c r="J58" i="18" s="1"/>
  <c r="J22" i="18"/>
  <c r="J20" i="18"/>
  <c r="E20" i="18"/>
  <c r="F83" i="18"/>
  <c r="J19" i="18"/>
  <c r="J17" i="18"/>
  <c r="E17" i="18"/>
  <c r="F82" i="18" s="1"/>
  <c r="J16" i="18"/>
  <c r="J14" i="18"/>
  <c r="J56" i="18" s="1"/>
  <c r="E7" i="18"/>
  <c r="E74" i="18" s="1"/>
  <c r="J39" i="17"/>
  <c r="J38" i="17"/>
  <c r="AY76" i="1" s="1"/>
  <c r="J37" i="17"/>
  <c r="AX76" i="1"/>
  <c r="BI160" i="17"/>
  <c r="BH160" i="17"/>
  <c r="BG160" i="17"/>
  <c r="BF160" i="17"/>
  <c r="T160" i="17"/>
  <c r="T159" i="17" s="1"/>
  <c r="R160" i="17"/>
  <c r="R159" i="17"/>
  <c r="P160" i="17"/>
  <c r="P159" i="17"/>
  <c r="BI157" i="17"/>
  <c r="BH157" i="17"/>
  <c r="BG157" i="17"/>
  <c r="BF157" i="17"/>
  <c r="T157" i="17"/>
  <c r="R157" i="17"/>
  <c r="P157" i="17"/>
  <c r="BI155" i="17"/>
  <c r="BH155" i="17"/>
  <c r="BG155" i="17"/>
  <c r="BF155" i="17"/>
  <c r="T155" i="17"/>
  <c r="R155" i="17"/>
  <c r="P155" i="17"/>
  <c r="BI153" i="17"/>
  <c r="BH153" i="17"/>
  <c r="BG153" i="17"/>
  <c r="BF153" i="17"/>
  <c r="T153" i="17"/>
  <c r="R153" i="17"/>
  <c r="P153"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39" i="17"/>
  <c r="BH139" i="17"/>
  <c r="BG139" i="17"/>
  <c r="BF139" i="17"/>
  <c r="T139" i="17"/>
  <c r="R139" i="17"/>
  <c r="P139" i="17"/>
  <c r="BI137" i="17"/>
  <c r="BH137" i="17"/>
  <c r="BG137" i="17"/>
  <c r="BF137" i="17"/>
  <c r="T137" i="17"/>
  <c r="R137" i="17"/>
  <c r="P137" i="17"/>
  <c r="BI135" i="17"/>
  <c r="BH135" i="17"/>
  <c r="BG135" i="17"/>
  <c r="BF135" i="17"/>
  <c r="T135" i="17"/>
  <c r="R135" i="17"/>
  <c r="P135" i="17"/>
  <c r="BI133" i="17"/>
  <c r="BH133" i="17"/>
  <c r="BG133" i="17"/>
  <c r="BF133" i="17"/>
  <c r="T133" i="17"/>
  <c r="R133" i="17"/>
  <c r="P133" i="17"/>
  <c r="BI131" i="17"/>
  <c r="BH131" i="17"/>
  <c r="BG131" i="17"/>
  <c r="BF131" i="17"/>
  <c r="T131" i="17"/>
  <c r="R131" i="17"/>
  <c r="P131" i="17"/>
  <c r="BI129" i="17"/>
  <c r="BH129" i="17"/>
  <c r="BG129" i="17"/>
  <c r="BF129" i="17"/>
  <c r="T129" i="17"/>
  <c r="R129" i="17"/>
  <c r="P129" i="17"/>
  <c r="BI126" i="17"/>
  <c r="BH126" i="17"/>
  <c r="BG126" i="17"/>
  <c r="BF126" i="17"/>
  <c r="T126" i="17"/>
  <c r="R126" i="17"/>
  <c r="P126" i="17"/>
  <c r="BI124" i="17"/>
  <c r="BH124" i="17"/>
  <c r="BG124" i="17"/>
  <c r="BF124" i="17"/>
  <c r="T124" i="17"/>
  <c r="R124" i="17"/>
  <c r="P124" i="17"/>
  <c r="BI122" i="17"/>
  <c r="BH122" i="17"/>
  <c r="BG122" i="17"/>
  <c r="BF122" i="17"/>
  <c r="T122" i="17"/>
  <c r="R122" i="17"/>
  <c r="P122" i="17"/>
  <c r="BI120" i="17"/>
  <c r="BH120" i="17"/>
  <c r="BG120" i="17"/>
  <c r="BF120" i="17"/>
  <c r="T120" i="17"/>
  <c r="R120" i="17"/>
  <c r="P120" i="17"/>
  <c r="BI118" i="17"/>
  <c r="BH118" i="17"/>
  <c r="BG118" i="17"/>
  <c r="BF118" i="17"/>
  <c r="T118" i="17"/>
  <c r="R118" i="17"/>
  <c r="P118" i="17"/>
  <c r="BI116" i="17"/>
  <c r="BH116" i="17"/>
  <c r="BG116" i="17"/>
  <c r="BF116" i="17"/>
  <c r="T116" i="17"/>
  <c r="R116" i="17"/>
  <c r="P116" i="17"/>
  <c r="BI114" i="17"/>
  <c r="BH114" i="17"/>
  <c r="BG114" i="17"/>
  <c r="BF114" i="17"/>
  <c r="T114" i="17"/>
  <c r="R114" i="17"/>
  <c r="P114" i="17"/>
  <c r="BI112" i="17"/>
  <c r="BH112" i="17"/>
  <c r="BG112" i="17"/>
  <c r="BF112" i="17"/>
  <c r="T112" i="17"/>
  <c r="R112" i="17"/>
  <c r="P112" i="17"/>
  <c r="BI110" i="17"/>
  <c r="BH110" i="17"/>
  <c r="BG110" i="17"/>
  <c r="BF110" i="17"/>
  <c r="T110" i="17"/>
  <c r="R110" i="17"/>
  <c r="P110" i="17"/>
  <c r="BI108" i="17"/>
  <c r="BH108" i="17"/>
  <c r="BG108" i="17"/>
  <c r="BF108" i="17"/>
  <c r="T108" i="17"/>
  <c r="R108" i="17"/>
  <c r="P108" i="17"/>
  <c r="BI106" i="17"/>
  <c r="BH106" i="17"/>
  <c r="BG106" i="17"/>
  <c r="BF106" i="17"/>
  <c r="T106" i="17"/>
  <c r="R106" i="17"/>
  <c r="P106" i="17"/>
  <c r="BI104" i="17"/>
  <c r="BH104" i="17"/>
  <c r="BG104" i="17"/>
  <c r="BF104" i="17"/>
  <c r="T104" i="17"/>
  <c r="R104" i="17"/>
  <c r="P104" i="17"/>
  <c r="BI102" i="17"/>
  <c r="BH102" i="17"/>
  <c r="BG102" i="17"/>
  <c r="BF102" i="17"/>
  <c r="T102" i="17"/>
  <c r="R102" i="17"/>
  <c r="P102" i="17"/>
  <c r="BI99" i="17"/>
  <c r="BH99" i="17"/>
  <c r="BG99" i="17"/>
  <c r="BF99" i="17"/>
  <c r="T99" i="17"/>
  <c r="R99" i="17"/>
  <c r="P99" i="17"/>
  <c r="BI97" i="17"/>
  <c r="BH97" i="17"/>
  <c r="BG97" i="17"/>
  <c r="BF97" i="17"/>
  <c r="T97" i="17"/>
  <c r="R97" i="17"/>
  <c r="P97" i="17"/>
  <c r="BI95" i="17"/>
  <c r="BH95" i="17"/>
  <c r="BG95" i="17"/>
  <c r="BF95" i="17"/>
  <c r="T95" i="17"/>
  <c r="R95" i="17"/>
  <c r="P95" i="17"/>
  <c r="BI93" i="17"/>
  <c r="BH93" i="17"/>
  <c r="BG93" i="17"/>
  <c r="BF93" i="17"/>
  <c r="T93" i="17"/>
  <c r="R93" i="17"/>
  <c r="P93" i="17"/>
  <c r="F85" i="17"/>
  <c r="E83" i="17"/>
  <c r="F56" i="17"/>
  <c r="E54" i="17"/>
  <c r="J26" i="17"/>
  <c r="E26" i="17"/>
  <c r="J59" i="17"/>
  <c r="J25" i="17"/>
  <c r="J23" i="17"/>
  <c r="E23" i="17"/>
  <c r="J87" i="17"/>
  <c r="J22" i="17"/>
  <c r="J20" i="17"/>
  <c r="E20" i="17"/>
  <c r="F59" i="17"/>
  <c r="J19" i="17"/>
  <c r="J17" i="17"/>
  <c r="E17" i="17"/>
  <c r="F58" i="17"/>
  <c r="J16" i="17"/>
  <c r="J14" i="17"/>
  <c r="J85" i="17" s="1"/>
  <c r="E7" i="17"/>
  <c r="E79" i="17" s="1"/>
  <c r="J39" i="16"/>
  <c r="J38" i="16"/>
  <c r="AY75" i="1"/>
  <c r="J37" i="16"/>
  <c r="AX75" i="1"/>
  <c r="BI285" i="16"/>
  <c r="BH285" i="16"/>
  <c r="BG285" i="16"/>
  <c r="BF285" i="16"/>
  <c r="T285" i="16"/>
  <c r="T284" i="16"/>
  <c r="R285" i="16"/>
  <c r="R284" i="16"/>
  <c r="P285" i="16"/>
  <c r="P284" i="16"/>
  <c r="BI283" i="16"/>
  <c r="BH283" i="16"/>
  <c r="BG283" i="16"/>
  <c r="BF283" i="16"/>
  <c r="T283" i="16"/>
  <c r="R283" i="16"/>
  <c r="P283" i="16"/>
  <c r="BI281" i="16"/>
  <c r="BH281" i="16"/>
  <c r="BG281" i="16"/>
  <c r="BF281" i="16"/>
  <c r="T281" i="16"/>
  <c r="R281" i="16"/>
  <c r="P281" i="16"/>
  <c r="BI278" i="16"/>
  <c r="BH278" i="16"/>
  <c r="BG278" i="16"/>
  <c r="BF278" i="16"/>
  <c r="T278" i="16"/>
  <c r="R278" i="16"/>
  <c r="P278" i="16"/>
  <c r="BI276" i="16"/>
  <c r="BH276" i="16"/>
  <c r="BG276" i="16"/>
  <c r="BF276" i="16"/>
  <c r="T276" i="16"/>
  <c r="R276" i="16"/>
  <c r="P276" i="16"/>
  <c r="BI274" i="16"/>
  <c r="BH274" i="16"/>
  <c r="BG274" i="16"/>
  <c r="BF274" i="16"/>
  <c r="T274" i="16"/>
  <c r="R274" i="16"/>
  <c r="P274" i="16"/>
  <c r="BI271" i="16"/>
  <c r="BH271" i="16"/>
  <c r="BG271" i="16"/>
  <c r="BF271" i="16"/>
  <c r="T271" i="16"/>
  <c r="R271" i="16"/>
  <c r="P271" i="16"/>
  <c r="BI269" i="16"/>
  <c r="BH269" i="16"/>
  <c r="BG269" i="16"/>
  <c r="BF269" i="16"/>
  <c r="T269" i="16"/>
  <c r="R269" i="16"/>
  <c r="P269" i="16"/>
  <c r="BI267" i="16"/>
  <c r="BH267" i="16"/>
  <c r="BG267" i="16"/>
  <c r="BF267" i="16"/>
  <c r="T267" i="16"/>
  <c r="R267" i="16"/>
  <c r="P267" i="16"/>
  <c r="BI265" i="16"/>
  <c r="BH265" i="16"/>
  <c r="BG265" i="16"/>
  <c r="BF265" i="16"/>
  <c r="T265" i="16"/>
  <c r="R265" i="16"/>
  <c r="P265" i="16"/>
  <c r="BI263" i="16"/>
  <c r="BH263" i="16"/>
  <c r="BG263" i="16"/>
  <c r="BF263" i="16"/>
  <c r="T263" i="16"/>
  <c r="R263" i="16"/>
  <c r="P263" i="16"/>
  <c r="BI260" i="16"/>
  <c r="BH260" i="16"/>
  <c r="BG260" i="16"/>
  <c r="BF260" i="16"/>
  <c r="T260" i="16"/>
  <c r="R260" i="16"/>
  <c r="P260" i="16"/>
  <c r="BI258" i="16"/>
  <c r="BH258" i="16"/>
  <c r="BG258" i="16"/>
  <c r="BF258" i="16"/>
  <c r="T258" i="16"/>
  <c r="R258" i="16"/>
  <c r="P258" i="16"/>
  <c r="BI256" i="16"/>
  <c r="BH256" i="16"/>
  <c r="BG256" i="16"/>
  <c r="BF256" i="16"/>
  <c r="T256" i="16"/>
  <c r="R256" i="16"/>
  <c r="P256" i="16"/>
  <c r="BI253" i="16"/>
  <c r="BH253" i="16"/>
  <c r="BG253" i="16"/>
  <c r="BF253" i="16"/>
  <c r="T253" i="16"/>
  <c r="R253" i="16"/>
  <c r="P253" i="16"/>
  <c r="BI251" i="16"/>
  <c r="BH251" i="16"/>
  <c r="BG251" i="16"/>
  <c r="BF251" i="16"/>
  <c r="T251" i="16"/>
  <c r="R251" i="16"/>
  <c r="P251" i="16"/>
  <c r="BI249" i="16"/>
  <c r="BH249" i="16"/>
  <c r="BG249" i="16"/>
  <c r="BF249" i="16"/>
  <c r="T249" i="16"/>
  <c r="R249" i="16"/>
  <c r="P249" i="16"/>
  <c r="BI246" i="16"/>
  <c r="BH246" i="16"/>
  <c r="BG246" i="16"/>
  <c r="BF246" i="16"/>
  <c r="T246" i="16"/>
  <c r="R246" i="16"/>
  <c r="P246" i="16"/>
  <c r="BI244" i="16"/>
  <c r="BH244" i="16"/>
  <c r="BG244" i="16"/>
  <c r="BF244" i="16"/>
  <c r="T244" i="16"/>
  <c r="R244" i="16"/>
  <c r="P244" i="16"/>
  <c r="BI242" i="16"/>
  <c r="BH242" i="16"/>
  <c r="BG242" i="16"/>
  <c r="BF242" i="16"/>
  <c r="T242" i="16"/>
  <c r="R242" i="16"/>
  <c r="P242" i="16"/>
  <c r="BI240" i="16"/>
  <c r="BH240" i="16"/>
  <c r="BG240" i="16"/>
  <c r="BF240" i="16"/>
  <c r="T240" i="16"/>
  <c r="R240" i="16"/>
  <c r="P240" i="16"/>
  <c r="BI238" i="16"/>
  <c r="BH238" i="16"/>
  <c r="BG238" i="16"/>
  <c r="BF238" i="16"/>
  <c r="T238" i="16"/>
  <c r="R238" i="16"/>
  <c r="P238" i="16"/>
  <c r="BI236" i="16"/>
  <c r="BH236" i="16"/>
  <c r="BG236" i="16"/>
  <c r="BF236" i="16"/>
  <c r="T236" i="16"/>
  <c r="R236" i="16"/>
  <c r="P236" i="16"/>
  <c r="BI234" i="16"/>
  <c r="BH234" i="16"/>
  <c r="BG234" i="16"/>
  <c r="BF234" i="16"/>
  <c r="T234" i="16"/>
  <c r="R234" i="16"/>
  <c r="P234" i="16"/>
  <c r="BI232" i="16"/>
  <c r="BH232" i="16"/>
  <c r="BG232" i="16"/>
  <c r="BF232" i="16"/>
  <c r="T232" i="16"/>
  <c r="R232" i="16"/>
  <c r="P232" i="16"/>
  <c r="BI230" i="16"/>
  <c r="BH230" i="16"/>
  <c r="BG230" i="16"/>
  <c r="BF230" i="16"/>
  <c r="T230" i="16"/>
  <c r="R230" i="16"/>
  <c r="P230" i="16"/>
  <c r="BI228" i="16"/>
  <c r="BH228" i="16"/>
  <c r="BG228" i="16"/>
  <c r="BF228" i="16"/>
  <c r="T228" i="16"/>
  <c r="R228" i="16"/>
  <c r="P228" i="16"/>
  <c r="BI225" i="16"/>
  <c r="BH225" i="16"/>
  <c r="BG225" i="16"/>
  <c r="BF225" i="16"/>
  <c r="T225" i="16"/>
  <c r="R225" i="16"/>
  <c r="P225" i="16"/>
  <c r="BI223" i="16"/>
  <c r="BH223" i="16"/>
  <c r="BG223" i="16"/>
  <c r="BF223" i="16"/>
  <c r="T223" i="16"/>
  <c r="R223" i="16"/>
  <c r="P223" i="16"/>
  <c r="BI221" i="16"/>
  <c r="BH221" i="16"/>
  <c r="BG221" i="16"/>
  <c r="BF221" i="16"/>
  <c r="T221" i="16"/>
  <c r="R221" i="16"/>
  <c r="P221" i="16"/>
  <c r="BI218" i="16"/>
  <c r="BH218" i="16"/>
  <c r="BG218" i="16"/>
  <c r="BF218" i="16"/>
  <c r="T218" i="16"/>
  <c r="R218" i="16"/>
  <c r="P218" i="16"/>
  <c r="BI216" i="16"/>
  <c r="BH216" i="16"/>
  <c r="BG216" i="16"/>
  <c r="BF216" i="16"/>
  <c r="T216" i="16"/>
  <c r="R216" i="16"/>
  <c r="P216" i="16"/>
  <c r="BI214" i="16"/>
  <c r="BH214" i="16"/>
  <c r="BG214" i="16"/>
  <c r="BF214" i="16"/>
  <c r="T214" i="16"/>
  <c r="R214" i="16"/>
  <c r="P214" i="16"/>
  <c r="BI212" i="16"/>
  <c r="BH212" i="16"/>
  <c r="BG212" i="16"/>
  <c r="BF212" i="16"/>
  <c r="T212" i="16"/>
  <c r="R212" i="16"/>
  <c r="P212" i="16"/>
  <c r="BI210" i="16"/>
  <c r="BH210" i="16"/>
  <c r="BG210" i="16"/>
  <c r="BF210" i="16"/>
  <c r="T210" i="16"/>
  <c r="R210" i="16"/>
  <c r="P210" i="16"/>
  <c r="BI208" i="16"/>
  <c r="BH208" i="16"/>
  <c r="BG208" i="16"/>
  <c r="BF208" i="16"/>
  <c r="T208" i="16"/>
  <c r="R208" i="16"/>
  <c r="P208" i="16"/>
  <c r="BI206" i="16"/>
  <c r="BH206" i="16"/>
  <c r="BG206" i="16"/>
  <c r="BF206" i="16"/>
  <c r="T206" i="16"/>
  <c r="R206" i="16"/>
  <c r="P206" i="16"/>
  <c r="BI204" i="16"/>
  <c r="BH204" i="16"/>
  <c r="BG204" i="16"/>
  <c r="BF204" i="16"/>
  <c r="T204" i="16"/>
  <c r="R204" i="16"/>
  <c r="P204" i="16"/>
  <c r="BI201" i="16"/>
  <c r="BH201" i="16"/>
  <c r="BG201" i="16"/>
  <c r="BF201" i="16"/>
  <c r="T201" i="16"/>
  <c r="R201" i="16"/>
  <c r="P201" i="16"/>
  <c r="BI199" i="16"/>
  <c r="BH199" i="16"/>
  <c r="BG199" i="16"/>
  <c r="BF199" i="16"/>
  <c r="T199" i="16"/>
  <c r="R199" i="16"/>
  <c r="P199" i="16"/>
  <c r="BI197" i="16"/>
  <c r="BH197" i="16"/>
  <c r="BG197" i="16"/>
  <c r="BF197" i="16"/>
  <c r="T197" i="16"/>
  <c r="R197" i="16"/>
  <c r="P197" i="16"/>
  <c r="BI194" i="16"/>
  <c r="BH194" i="16"/>
  <c r="BG194" i="16"/>
  <c r="BF194" i="16"/>
  <c r="T194" i="16"/>
  <c r="R194" i="16"/>
  <c r="P194" i="16"/>
  <c r="BI192" i="16"/>
  <c r="BH192" i="16"/>
  <c r="BG192" i="16"/>
  <c r="BF192" i="16"/>
  <c r="T192" i="16"/>
  <c r="R192" i="16"/>
  <c r="P192" i="16"/>
  <c r="BI190" i="16"/>
  <c r="BH190" i="16"/>
  <c r="BG190" i="16"/>
  <c r="BF190" i="16"/>
  <c r="T190" i="16"/>
  <c r="R190" i="16"/>
  <c r="P190" i="16"/>
  <c r="BI187" i="16"/>
  <c r="BH187" i="16"/>
  <c r="BG187" i="16"/>
  <c r="BF187" i="16"/>
  <c r="T187" i="16"/>
  <c r="R187" i="16"/>
  <c r="P187" i="16"/>
  <c r="BI185" i="16"/>
  <c r="BH185" i="16"/>
  <c r="BG185" i="16"/>
  <c r="BF185" i="16"/>
  <c r="T185" i="16"/>
  <c r="R185" i="16"/>
  <c r="P185" i="16"/>
  <c r="BI183" i="16"/>
  <c r="BH183" i="16"/>
  <c r="BG183" i="16"/>
  <c r="BF183" i="16"/>
  <c r="T183" i="16"/>
  <c r="R183" i="16"/>
  <c r="P183" i="16"/>
  <c r="BI181" i="16"/>
  <c r="BH181" i="16"/>
  <c r="BG181" i="16"/>
  <c r="BF181" i="16"/>
  <c r="T181" i="16"/>
  <c r="R181" i="16"/>
  <c r="P181" i="16"/>
  <c r="BI179" i="16"/>
  <c r="BH179" i="16"/>
  <c r="BG179" i="16"/>
  <c r="BF179" i="16"/>
  <c r="T179" i="16"/>
  <c r="R179" i="16"/>
  <c r="P179" i="16"/>
  <c r="BI176" i="16"/>
  <c r="BH176" i="16"/>
  <c r="BG176" i="16"/>
  <c r="BF176" i="16"/>
  <c r="T176" i="16"/>
  <c r="R176" i="16"/>
  <c r="P176" i="16"/>
  <c r="BI174" i="16"/>
  <c r="BH174" i="16"/>
  <c r="BG174" i="16"/>
  <c r="BF174" i="16"/>
  <c r="T174" i="16"/>
  <c r="R174" i="16"/>
  <c r="P174" i="16"/>
  <c r="BI172" i="16"/>
  <c r="BH172" i="16"/>
  <c r="BG172" i="16"/>
  <c r="BF172" i="16"/>
  <c r="T172" i="16"/>
  <c r="R172" i="16"/>
  <c r="P172" i="16"/>
  <c r="BI170" i="16"/>
  <c r="BH170" i="16"/>
  <c r="BG170" i="16"/>
  <c r="BF170" i="16"/>
  <c r="T170" i="16"/>
  <c r="R170" i="16"/>
  <c r="P170" i="16"/>
  <c r="BI168" i="16"/>
  <c r="BH168" i="16"/>
  <c r="BG168" i="16"/>
  <c r="BF168" i="16"/>
  <c r="T168" i="16"/>
  <c r="R168" i="16"/>
  <c r="P168" i="16"/>
  <c r="BI166" i="16"/>
  <c r="BH166" i="16"/>
  <c r="BG166" i="16"/>
  <c r="BF166" i="16"/>
  <c r="T166" i="16"/>
  <c r="R166" i="16"/>
  <c r="P166" i="16"/>
  <c r="BI164" i="16"/>
  <c r="BH164" i="16"/>
  <c r="BG164" i="16"/>
  <c r="BF164" i="16"/>
  <c r="T164" i="16"/>
  <c r="R164" i="16"/>
  <c r="P164" i="16"/>
  <c r="BI162" i="16"/>
  <c r="BH162" i="16"/>
  <c r="BG162" i="16"/>
  <c r="BF162" i="16"/>
  <c r="T162" i="16"/>
  <c r="R162" i="16"/>
  <c r="P162" i="16"/>
  <c r="BI160" i="16"/>
  <c r="BH160" i="16"/>
  <c r="BG160" i="16"/>
  <c r="BF160" i="16"/>
  <c r="T160" i="16"/>
  <c r="R160" i="16"/>
  <c r="P160" i="16"/>
  <c r="BI157" i="16"/>
  <c r="BH157" i="16"/>
  <c r="BG157" i="16"/>
  <c r="BF157" i="16"/>
  <c r="T157" i="16"/>
  <c r="R157" i="16"/>
  <c r="P157" i="16"/>
  <c r="BI155" i="16"/>
  <c r="BH155" i="16"/>
  <c r="BG155" i="16"/>
  <c r="BF155" i="16"/>
  <c r="T155" i="16"/>
  <c r="R155" i="16"/>
  <c r="P155" i="16"/>
  <c r="BI153" i="16"/>
  <c r="BH153" i="16"/>
  <c r="BG153" i="16"/>
  <c r="BF153" i="16"/>
  <c r="T153" i="16"/>
  <c r="R153" i="16"/>
  <c r="P153" i="16"/>
  <c r="BI151" i="16"/>
  <c r="BH151" i="16"/>
  <c r="BG151" i="16"/>
  <c r="BF151" i="16"/>
  <c r="T151" i="16"/>
  <c r="R151" i="16"/>
  <c r="P151" i="16"/>
  <c r="BI149" i="16"/>
  <c r="BH149" i="16"/>
  <c r="BG149" i="16"/>
  <c r="BF149" i="16"/>
  <c r="T149" i="16"/>
  <c r="R149" i="16"/>
  <c r="P149" i="16"/>
  <c r="BI146" i="16"/>
  <c r="BH146" i="16"/>
  <c r="BG146" i="16"/>
  <c r="BF146" i="16"/>
  <c r="T146" i="16"/>
  <c r="R146" i="16"/>
  <c r="P146" i="16"/>
  <c r="BI144" i="16"/>
  <c r="BH144" i="16"/>
  <c r="BG144" i="16"/>
  <c r="BF144" i="16"/>
  <c r="T144" i="16"/>
  <c r="R144" i="16"/>
  <c r="P144" i="16"/>
  <c r="BI142" i="16"/>
  <c r="BH142" i="16"/>
  <c r="BG142" i="16"/>
  <c r="BF142" i="16"/>
  <c r="T142" i="16"/>
  <c r="R142" i="16"/>
  <c r="P142" i="16"/>
  <c r="BI140" i="16"/>
  <c r="BH140" i="16"/>
  <c r="BG140" i="16"/>
  <c r="BF140" i="16"/>
  <c r="T140" i="16"/>
  <c r="R140" i="16"/>
  <c r="P140" i="16"/>
  <c r="BI138" i="16"/>
  <c r="BH138" i="16"/>
  <c r="BG138" i="16"/>
  <c r="BF138" i="16"/>
  <c r="T138" i="16"/>
  <c r="R138" i="16"/>
  <c r="P138" i="16"/>
  <c r="BI135" i="16"/>
  <c r="BH135" i="16"/>
  <c r="BG135" i="16"/>
  <c r="BF135" i="16"/>
  <c r="T135" i="16"/>
  <c r="R135" i="16"/>
  <c r="P135" i="16"/>
  <c r="BI133" i="16"/>
  <c r="BH133" i="16"/>
  <c r="BG133" i="16"/>
  <c r="BF133" i="16"/>
  <c r="T133" i="16"/>
  <c r="R133" i="16"/>
  <c r="P133" i="16"/>
  <c r="BI131" i="16"/>
  <c r="BH131" i="16"/>
  <c r="BG131" i="16"/>
  <c r="BF131" i="16"/>
  <c r="T131" i="16"/>
  <c r="R131" i="16"/>
  <c r="P131" i="16"/>
  <c r="BI129" i="16"/>
  <c r="BH129" i="16"/>
  <c r="BG129" i="16"/>
  <c r="BF129" i="16"/>
  <c r="T129" i="16"/>
  <c r="R129" i="16"/>
  <c r="P129" i="16"/>
  <c r="BI127" i="16"/>
  <c r="BH127" i="16"/>
  <c r="BG127" i="16"/>
  <c r="BF127" i="16"/>
  <c r="T127" i="16"/>
  <c r="R127" i="16"/>
  <c r="P127" i="16"/>
  <c r="BI124" i="16"/>
  <c r="BH124" i="16"/>
  <c r="BG124" i="16"/>
  <c r="BF124" i="16"/>
  <c r="T124" i="16"/>
  <c r="R124" i="16"/>
  <c r="P124" i="16"/>
  <c r="BI122" i="16"/>
  <c r="BH122" i="16"/>
  <c r="BG122" i="16"/>
  <c r="BF122" i="16"/>
  <c r="T122" i="16"/>
  <c r="R122" i="16"/>
  <c r="P122" i="16"/>
  <c r="BI120" i="16"/>
  <c r="BH120" i="16"/>
  <c r="BG120" i="16"/>
  <c r="BF120" i="16"/>
  <c r="T120" i="16"/>
  <c r="R120" i="16"/>
  <c r="P120" i="16"/>
  <c r="BI118" i="16"/>
  <c r="BH118" i="16"/>
  <c r="BG118" i="16"/>
  <c r="BF118" i="16"/>
  <c r="T118" i="16"/>
  <c r="R118" i="16"/>
  <c r="P118" i="16"/>
  <c r="BI116" i="16"/>
  <c r="BH116" i="16"/>
  <c r="BG116" i="16"/>
  <c r="BF116" i="16"/>
  <c r="T116" i="16"/>
  <c r="R116" i="16"/>
  <c r="P116" i="16"/>
  <c r="BI113" i="16"/>
  <c r="BH113" i="16"/>
  <c r="BG113" i="16"/>
  <c r="BF113" i="16"/>
  <c r="T113" i="16"/>
  <c r="R113" i="16"/>
  <c r="P113" i="16"/>
  <c r="BI111" i="16"/>
  <c r="BH111" i="16"/>
  <c r="BG111" i="16"/>
  <c r="BF111" i="16"/>
  <c r="T111" i="16"/>
  <c r="R111" i="16"/>
  <c r="P111" i="16"/>
  <c r="BI109" i="16"/>
  <c r="BH109" i="16"/>
  <c r="BG109" i="16"/>
  <c r="BF109" i="16"/>
  <c r="T109" i="16"/>
  <c r="R109" i="16"/>
  <c r="P109" i="16"/>
  <c r="BI107" i="16"/>
  <c r="BH107" i="16"/>
  <c r="BG107" i="16"/>
  <c r="BF107" i="16"/>
  <c r="T107" i="16"/>
  <c r="R107" i="16"/>
  <c r="P107" i="16"/>
  <c r="BI105" i="16"/>
  <c r="BH105" i="16"/>
  <c r="BG105" i="16"/>
  <c r="BF105" i="16"/>
  <c r="T105" i="16"/>
  <c r="R105" i="16"/>
  <c r="P105" i="16"/>
  <c r="F97" i="16"/>
  <c r="E95" i="16"/>
  <c r="F56" i="16"/>
  <c r="E54" i="16"/>
  <c r="J26" i="16"/>
  <c r="E26" i="16"/>
  <c r="J100" i="16"/>
  <c r="J25" i="16"/>
  <c r="J23" i="16"/>
  <c r="E23" i="16"/>
  <c r="J58" i="16" s="1"/>
  <c r="J22" i="16"/>
  <c r="J20" i="16"/>
  <c r="E20" i="16"/>
  <c r="F100" i="16"/>
  <c r="J19" i="16"/>
  <c r="J17" i="16"/>
  <c r="E17" i="16"/>
  <c r="F99" i="16" s="1"/>
  <c r="J16" i="16"/>
  <c r="J14" i="16"/>
  <c r="J97" i="16"/>
  <c r="E7" i="16"/>
  <c r="E91" i="16"/>
  <c r="J39" i="15"/>
  <c r="J38" i="15"/>
  <c r="AY73" i="1" s="1"/>
  <c r="J37" i="15"/>
  <c r="AX73" i="1"/>
  <c r="BI94" i="15"/>
  <c r="BH94" i="15"/>
  <c r="BG94" i="15"/>
  <c r="BF94" i="15"/>
  <c r="T94" i="15"/>
  <c r="R94" i="15"/>
  <c r="P94" i="15"/>
  <c r="BI92" i="15"/>
  <c r="BH92" i="15"/>
  <c r="BG92" i="15"/>
  <c r="BF92" i="15"/>
  <c r="T92" i="15"/>
  <c r="R92" i="15"/>
  <c r="P92" i="15"/>
  <c r="BI90" i="15"/>
  <c r="BH90" i="15"/>
  <c r="BG90" i="15"/>
  <c r="BF90" i="15"/>
  <c r="T90" i="15"/>
  <c r="R90" i="15"/>
  <c r="P90" i="15"/>
  <c r="BI88" i="15"/>
  <c r="BH88" i="15"/>
  <c r="BG88" i="15"/>
  <c r="BF88" i="15"/>
  <c r="T88" i="15"/>
  <c r="R88" i="15"/>
  <c r="P88" i="15"/>
  <c r="J82" i="15"/>
  <c r="F82" i="15"/>
  <c r="F80" i="15"/>
  <c r="E78" i="15"/>
  <c r="J58" i="15"/>
  <c r="F58" i="15"/>
  <c r="F56" i="15"/>
  <c r="E54" i="15"/>
  <c r="J26" i="15"/>
  <c r="E26" i="15"/>
  <c r="J83" i="15" s="1"/>
  <c r="J25" i="15"/>
  <c r="J20" i="15"/>
  <c r="E20" i="15"/>
  <c r="F83" i="15"/>
  <c r="J19" i="15"/>
  <c r="J14" i="15"/>
  <c r="J56" i="15" s="1"/>
  <c r="E7" i="15"/>
  <c r="E74" i="15"/>
  <c r="J41" i="14"/>
  <c r="J40" i="14"/>
  <c r="AY72" i="1"/>
  <c r="J39" i="14"/>
  <c r="AX72" i="1"/>
  <c r="BI133" i="14"/>
  <c r="BH133" i="14"/>
  <c r="BG133" i="14"/>
  <c r="BF133" i="14"/>
  <c r="T133" i="14"/>
  <c r="T132" i="14"/>
  <c r="R133" i="14"/>
  <c r="R132" i="14"/>
  <c r="P133" i="14"/>
  <c r="P132" i="14"/>
  <c r="BI129" i="14"/>
  <c r="BH129" i="14"/>
  <c r="BG129" i="14"/>
  <c r="BF129" i="14"/>
  <c r="T129" i="14"/>
  <c r="T128" i="14"/>
  <c r="T127" i="14" s="1"/>
  <c r="R129" i="14"/>
  <c r="R128" i="14"/>
  <c r="R127" i="14"/>
  <c r="P129" i="14"/>
  <c r="P128" i="14"/>
  <c r="P127" i="14" s="1"/>
  <c r="BI124" i="14"/>
  <c r="BH124" i="14"/>
  <c r="BG124" i="14"/>
  <c r="BF124" i="14"/>
  <c r="T124" i="14"/>
  <c r="R124" i="14"/>
  <c r="P124" i="14"/>
  <c r="BI121" i="14"/>
  <c r="BH121" i="14"/>
  <c r="BG121" i="14"/>
  <c r="BF121" i="14"/>
  <c r="T121" i="14"/>
  <c r="R121" i="14"/>
  <c r="P121" i="14"/>
  <c r="BI116" i="14"/>
  <c r="BH116" i="14"/>
  <c r="BG116" i="14"/>
  <c r="BF116" i="14"/>
  <c r="T116" i="14"/>
  <c r="T115" i="14"/>
  <c r="R116" i="14"/>
  <c r="R115" i="14"/>
  <c r="P116" i="14"/>
  <c r="P115" i="14" s="1"/>
  <c r="BI112" i="14"/>
  <c r="BH112" i="14"/>
  <c r="BG112" i="14"/>
  <c r="BF112" i="14"/>
  <c r="T112" i="14"/>
  <c r="R112" i="14"/>
  <c r="P112" i="14"/>
  <c r="BI109" i="14"/>
  <c r="BH109" i="14"/>
  <c r="BG109" i="14"/>
  <c r="BF109" i="14"/>
  <c r="T109" i="14"/>
  <c r="R109" i="14"/>
  <c r="P109" i="14"/>
  <c r="BI106" i="14"/>
  <c r="BH106" i="14"/>
  <c r="BG106" i="14"/>
  <c r="BF106" i="14"/>
  <c r="T106" i="14"/>
  <c r="R106" i="14"/>
  <c r="P106" i="14"/>
  <c r="BI101" i="14"/>
  <c r="BH101" i="14"/>
  <c r="BG101" i="14"/>
  <c r="BF101" i="14"/>
  <c r="T101" i="14"/>
  <c r="R101" i="14"/>
  <c r="P101" i="14"/>
  <c r="J94" i="14"/>
  <c r="F94" i="14"/>
  <c r="F92" i="14"/>
  <c r="E90" i="14"/>
  <c r="J62" i="14"/>
  <c r="F62" i="14"/>
  <c r="F60" i="14"/>
  <c r="E58" i="14"/>
  <c r="J28" i="14"/>
  <c r="E28" i="14"/>
  <c r="J63" i="14"/>
  <c r="J27" i="14"/>
  <c r="J22" i="14"/>
  <c r="E22" i="14"/>
  <c r="F95" i="14"/>
  <c r="J21" i="14"/>
  <c r="J16" i="14"/>
  <c r="J60" i="14"/>
  <c r="E7" i="14"/>
  <c r="E52" i="14" s="1"/>
  <c r="J39" i="13"/>
  <c r="J38" i="13"/>
  <c r="AY71" i="1"/>
  <c r="J37" i="13"/>
  <c r="AX71" i="1"/>
  <c r="BI256" i="13"/>
  <c r="BH256" i="13"/>
  <c r="BG256" i="13"/>
  <c r="BF256" i="13"/>
  <c r="T256" i="13"/>
  <c r="R256" i="13"/>
  <c r="P256" i="13"/>
  <c r="BI254" i="13"/>
  <c r="BH254" i="13"/>
  <c r="BG254" i="13"/>
  <c r="BF254" i="13"/>
  <c r="T254" i="13"/>
  <c r="R254" i="13"/>
  <c r="P254" i="13"/>
  <c r="BI251" i="13"/>
  <c r="BH251" i="13"/>
  <c r="BG251" i="13"/>
  <c r="BF251" i="13"/>
  <c r="T251" i="13"/>
  <c r="R251" i="13"/>
  <c r="P251" i="13"/>
  <c r="BI249" i="13"/>
  <c r="BH249" i="13"/>
  <c r="BG249" i="13"/>
  <c r="BF249" i="13"/>
  <c r="T249" i="13"/>
  <c r="R249" i="13"/>
  <c r="P249" i="13"/>
  <c r="BI243" i="13"/>
  <c r="BH243" i="13"/>
  <c r="BG243" i="13"/>
  <c r="BF243" i="13"/>
  <c r="T243" i="13"/>
  <c r="R243" i="13"/>
  <c r="P243" i="13"/>
  <c r="BI241" i="13"/>
  <c r="BH241" i="13"/>
  <c r="BG241" i="13"/>
  <c r="BF241" i="13"/>
  <c r="T241" i="13"/>
  <c r="R241" i="13"/>
  <c r="P241" i="13"/>
  <c r="BI239" i="13"/>
  <c r="BH239" i="13"/>
  <c r="BG239" i="13"/>
  <c r="BF239" i="13"/>
  <c r="T239" i="13"/>
  <c r="R239" i="13"/>
  <c r="P239" i="13"/>
  <c r="BI235" i="13"/>
  <c r="BH235" i="13"/>
  <c r="BG235" i="13"/>
  <c r="BF235" i="13"/>
  <c r="T235" i="13"/>
  <c r="R235" i="13"/>
  <c r="P235" i="13"/>
  <c r="BI232" i="13"/>
  <c r="BH232" i="13"/>
  <c r="BG232" i="13"/>
  <c r="BF232" i="13"/>
  <c r="T232" i="13"/>
  <c r="R232" i="13"/>
  <c r="P232" i="13"/>
  <c r="BI230" i="13"/>
  <c r="BH230" i="13"/>
  <c r="BG230" i="13"/>
  <c r="BF230" i="13"/>
  <c r="T230" i="13"/>
  <c r="R230" i="13"/>
  <c r="P230" i="13"/>
  <c r="BI227" i="13"/>
  <c r="BH227" i="13"/>
  <c r="BG227" i="13"/>
  <c r="BF227" i="13"/>
  <c r="T227" i="13"/>
  <c r="R227" i="13"/>
  <c r="P227" i="13"/>
  <c r="BI225" i="13"/>
  <c r="BH225" i="13"/>
  <c r="BG225" i="13"/>
  <c r="BF225" i="13"/>
  <c r="T225" i="13"/>
  <c r="R225" i="13"/>
  <c r="P225" i="13"/>
  <c r="BI222" i="13"/>
  <c r="BH222" i="13"/>
  <c r="BG222" i="13"/>
  <c r="BF222" i="13"/>
  <c r="T222" i="13"/>
  <c r="R222" i="13"/>
  <c r="P222" i="13"/>
  <c r="BI217" i="13"/>
  <c r="BH217" i="13"/>
  <c r="BG217" i="13"/>
  <c r="BF217" i="13"/>
  <c r="T217" i="13"/>
  <c r="R217" i="13"/>
  <c r="P217" i="13"/>
  <c r="BI212" i="13"/>
  <c r="BH212" i="13"/>
  <c r="BG212" i="13"/>
  <c r="BF212" i="13"/>
  <c r="T212" i="13"/>
  <c r="R212" i="13"/>
  <c r="P212" i="13"/>
  <c r="BI207" i="13"/>
  <c r="BH207" i="13"/>
  <c r="BG207" i="13"/>
  <c r="BF207" i="13"/>
  <c r="T207" i="13"/>
  <c r="R207" i="13"/>
  <c r="P207" i="13"/>
  <c r="BI205" i="13"/>
  <c r="BH205" i="13"/>
  <c r="BG205" i="13"/>
  <c r="BF205" i="13"/>
  <c r="T205" i="13"/>
  <c r="R205" i="13"/>
  <c r="P205" i="13"/>
  <c r="BI200" i="13"/>
  <c r="BH200" i="13"/>
  <c r="BG200" i="13"/>
  <c r="BF200" i="13"/>
  <c r="T200" i="13"/>
  <c r="R200" i="13"/>
  <c r="P200" i="13"/>
  <c r="BI196" i="13"/>
  <c r="BH196" i="13"/>
  <c r="BG196" i="13"/>
  <c r="BF196" i="13"/>
  <c r="T196" i="13"/>
  <c r="R196" i="13"/>
  <c r="P196" i="13"/>
  <c r="BI183" i="13"/>
  <c r="BH183" i="13"/>
  <c r="BG183" i="13"/>
  <c r="BF183" i="13"/>
  <c r="T183" i="13"/>
  <c r="R183" i="13"/>
  <c r="P183" i="13"/>
  <c r="BI178" i="13"/>
  <c r="BH178" i="13"/>
  <c r="BG178" i="13"/>
  <c r="BF178" i="13"/>
  <c r="T178" i="13"/>
  <c r="R178" i="13"/>
  <c r="P178" i="13"/>
  <c r="BI175" i="13"/>
  <c r="BH175" i="13"/>
  <c r="BG175" i="13"/>
  <c r="BF175" i="13"/>
  <c r="T175" i="13"/>
  <c r="R175" i="13"/>
  <c r="P175" i="13"/>
  <c r="BI173" i="13"/>
  <c r="BH173" i="13"/>
  <c r="BG173" i="13"/>
  <c r="BF173" i="13"/>
  <c r="T173" i="13"/>
  <c r="R173" i="13"/>
  <c r="P173" i="13"/>
  <c r="BI170" i="13"/>
  <c r="BH170" i="13"/>
  <c r="BG170" i="13"/>
  <c r="BF170" i="13"/>
  <c r="T170" i="13"/>
  <c r="R170" i="13"/>
  <c r="P170" i="13"/>
  <c r="BI168" i="13"/>
  <c r="BH168" i="13"/>
  <c r="BG168" i="13"/>
  <c r="BF168" i="13"/>
  <c r="T168" i="13"/>
  <c r="R168" i="13"/>
  <c r="P168" i="13"/>
  <c r="BI164" i="13"/>
  <c r="BH164" i="13"/>
  <c r="BG164" i="13"/>
  <c r="BF164" i="13"/>
  <c r="T164" i="13"/>
  <c r="R164" i="13"/>
  <c r="P164" i="13"/>
  <c r="BI159" i="13"/>
  <c r="BH159" i="13"/>
  <c r="BG159" i="13"/>
  <c r="BF159" i="13"/>
  <c r="T159" i="13"/>
  <c r="R159" i="13"/>
  <c r="P159" i="13"/>
  <c r="BI157" i="13"/>
  <c r="BH157" i="13"/>
  <c r="BG157" i="13"/>
  <c r="BF157" i="13"/>
  <c r="T157" i="13"/>
  <c r="R157" i="13"/>
  <c r="P157" i="13"/>
  <c r="BI155" i="13"/>
  <c r="BH155" i="13"/>
  <c r="BG155" i="13"/>
  <c r="BF155" i="13"/>
  <c r="T155" i="13"/>
  <c r="R155" i="13"/>
  <c r="P155" i="13"/>
  <c r="BI149" i="13"/>
  <c r="BH149" i="13"/>
  <c r="BG149" i="13"/>
  <c r="BF149" i="13"/>
  <c r="T149" i="13"/>
  <c r="R149" i="13"/>
  <c r="P149" i="13"/>
  <c r="BI143" i="13"/>
  <c r="BH143" i="13"/>
  <c r="BG143" i="13"/>
  <c r="BF143" i="13"/>
  <c r="T143" i="13"/>
  <c r="R143" i="13"/>
  <c r="P143" i="13"/>
  <c r="BI137" i="13"/>
  <c r="BH137" i="13"/>
  <c r="BG137" i="13"/>
  <c r="BF137" i="13"/>
  <c r="T137" i="13"/>
  <c r="R137" i="13"/>
  <c r="P137" i="13"/>
  <c r="BI133" i="13"/>
  <c r="BH133" i="13"/>
  <c r="BG133" i="13"/>
  <c r="BF133" i="13"/>
  <c r="T133" i="13"/>
  <c r="R133" i="13"/>
  <c r="P133" i="13"/>
  <c r="BI130" i="13"/>
  <c r="BH130" i="13"/>
  <c r="BG130" i="13"/>
  <c r="BF130" i="13"/>
  <c r="T130" i="13"/>
  <c r="R130" i="13"/>
  <c r="P130" i="13"/>
  <c r="BI125" i="13"/>
  <c r="BH125" i="13"/>
  <c r="BG125" i="13"/>
  <c r="BF125" i="13"/>
  <c r="T125" i="13"/>
  <c r="R125" i="13"/>
  <c r="P125" i="13"/>
  <c r="BI120" i="13"/>
  <c r="BH120" i="13"/>
  <c r="BG120" i="13"/>
  <c r="BF120" i="13"/>
  <c r="T120" i="13"/>
  <c r="R120" i="13"/>
  <c r="P120" i="13"/>
  <c r="BI115" i="13"/>
  <c r="BH115" i="13"/>
  <c r="BG115" i="13"/>
  <c r="BF115" i="13"/>
  <c r="T115" i="13"/>
  <c r="R115" i="13"/>
  <c r="P115" i="13"/>
  <c r="BI109" i="13"/>
  <c r="BH109" i="13"/>
  <c r="BG109" i="13"/>
  <c r="BF109" i="13"/>
  <c r="T109" i="13"/>
  <c r="R109" i="13"/>
  <c r="P109" i="13"/>
  <c r="BI102" i="13"/>
  <c r="BH102" i="13"/>
  <c r="BG102" i="13"/>
  <c r="BF102" i="13"/>
  <c r="T102" i="13"/>
  <c r="R102" i="13"/>
  <c r="P102" i="13"/>
  <c r="BI97" i="13"/>
  <c r="BH97" i="13"/>
  <c r="BG97" i="13"/>
  <c r="BF97" i="13"/>
  <c r="T97" i="13"/>
  <c r="R97" i="13"/>
  <c r="P97" i="13"/>
  <c r="J90" i="13"/>
  <c r="F90" i="13"/>
  <c r="F88" i="13"/>
  <c r="E86" i="13"/>
  <c r="J58" i="13"/>
  <c r="F58" i="13"/>
  <c r="F56" i="13"/>
  <c r="E54" i="13"/>
  <c r="J26" i="13"/>
  <c r="E26" i="13"/>
  <c r="J91" i="13" s="1"/>
  <c r="J25" i="13"/>
  <c r="J20" i="13"/>
  <c r="E20" i="13"/>
  <c r="F91" i="13"/>
  <c r="J19" i="13"/>
  <c r="J14" i="13"/>
  <c r="J88" i="13"/>
  <c r="E7" i="13"/>
  <c r="E50" i="13"/>
  <c r="J41" i="12"/>
  <c r="J40" i="12"/>
  <c r="AY69" i="1"/>
  <c r="J39" i="12"/>
  <c r="AX69" i="1"/>
  <c r="BI133" i="12"/>
  <c r="BH133" i="12"/>
  <c r="BG133" i="12"/>
  <c r="BF133" i="12"/>
  <c r="T133" i="12"/>
  <c r="T132" i="12"/>
  <c r="R133" i="12"/>
  <c r="R132" i="12"/>
  <c r="P133" i="12"/>
  <c r="P132" i="12" s="1"/>
  <c r="BI129" i="12"/>
  <c r="BH129" i="12"/>
  <c r="BG129" i="12"/>
  <c r="BF129" i="12"/>
  <c r="T129" i="12"/>
  <c r="T128" i="12"/>
  <c r="T127" i="12"/>
  <c r="R129" i="12"/>
  <c r="R128" i="12"/>
  <c r="R127" i="12" s="1"/>
  <c r="P129" i="12"/>
  <c r="P128" i="12"/>
  <c r="P127" i="12"/>
  <c r="BI124" i="12"/>
  <c r="BH124" i="12"/>
  <c r="BG124" i="12"/>
  <c r="BF124" i="12"/>
  <c r="T124" i="12"/>
  <c r="R124" i="12"/>
  <c r="P124" i="12"/>
  <c r="BI121" i="12"/>
  <c r="BH121" i="12"/>
  <c r="BG121" i="12"/>
  <c r="BF121" i="12"/>
  <c r="T121" i="12"/>
  <c r="R121" i="12"/>
  <c r="P121" i="12"/>
  <c r="BI116" i="12"/>
  <c r="BH116" i="12"/>
  <c r="BG116" i="12"/>
  <c r="BF116" i="12"/>
  <c r="T116" i="12"/>
  <c r="T115" i="12"/>
  <c r="R116" i="12"/>
  <c r="R115" i="12" s="1"/>
  <c r="P116" i="12"/>
  <c r="P115" i="12"/>
  <c r="BI112" i="12"/>
  <c r="BH112" i="12"/>
  <c r="BG112" i="12"/>
  <c r="BF112" i="12"/>
  <c r="T112" i="12"/>
  <c r="R112" i="12"/>
  <c r="P112" i="12"/>
  <c r="BI109" i="12"/>
  <c r="BH109" i="12"/>
  <c r="BG109" i="12"/>
  <c r="BF109" i="12"/>
  <c r="T109" i="12"/>
  <c r="R109" i="12"/>
  <c r="P109" i="12"/>
  <c r="BI106" i="12"/>
  <c r="BH106" i="12"/>
  <c r="BG106" i="12"/>
  <c r="BF106" i="12"/>
  <c r="T106" i="12"/>
  <c r="R106" i="12"/>
  <c r="P106" i="12"/>
  <c r="BI101" i="12"/>
  <c r="BH101" i="12"/>
  <c r="BG101" i="12"/>
  <c r="BF101" i="12"/>
  <c r="T101" i="12"/>
  <c r="R101" i="12"/>
  <c r="P101" i="12"/>
  <c r="J94" i="12"/>
  <c r="F94" i="12"/>
  <c r="F92" i="12"/>
  <c r="E90" i="12"/>
  <c r="J62" i="12"/>
  <c r="F62" i="12"/>
  <c r="F60" i="12"/>
  <c r="E58" i="12"/>
  <c r="J28" i="12"/>
  <c r="E28" i="12"/>
  <c r="J63" i="12"/>
  <c r="J27" i="12"/>
  <c r="J22" i="12"/>
  <c r="E22" i="12"/>
  <c r="F95" i="12" s="1"/>
  <c r="J21" i="12"/>
  <c r="J16" i="12"/>
  <c r="J60" i="12"/>
  <c r="E7" i="12"/>
  <c r="E52" i="12"/>
  <c r="J39" i="11"/>
  <c r="J38" i="11"/>
  <c r="AY68" i="1" s="1"/>
  <c r="J37" i="11"/>
  <c r="AX68" i="1" s="1"/>
  <c r="BI286" i="11"/>
  <c r="BH286" i="11"/>
  <c r="BG286" i="11"/>
  <c r="BF286" i="11"/>
  <c r="T286" i="11"/>
  <c r="R286" i="11"/>
  <c r="P286" i="11"/>
  <c r="BI283" i="11"/>
  <c r="BH283" i="11"/>
  <c r="BG283" i="11"/>
  <c r="BF283" i="11"/>
  <c r="T283" i="11"/>
  <c r="R283" i="11"/>
  <c r="P283" i="11"/>
  <c r="BI279" i="11"/>
  <c r="BH279" i="11"/>
  <c r="BG279" i="11"/>
  <c r="BF279" i="11"/>
  <c r="T279" i="11"/>
  <c r="T278" i="11"/>
  <c r="R279" i="11"/>
  <c r="R278" i="11" s="1"/>
  <c r="P279" i="11"/>
  <c r="P278" i="11" s="1"/>
  <c r="BI276" i="11"/>
  <c r="BH276" i="11"/>
  <c r="BG276" i="11"/>
  <c r="BF276" i="11"/>
  <c r="T276" i="11"/>
  <c r="R276" i="11"/>
  <c r="P276" i="11"/>
  <c r="BI274" i="11"/>
  <c r="BH274" i="11"/>
  <c r="BG274" i="11"/>
  <c r="BF274" i="11"/>
  <c r="T274" i="11"/>
  <c r="R274" i="11"/>
  <c r="P274" i="11"/>
  <c r="BI272" i="11"/>
  <c r="BH272" i="11"/>
  <c r="BG272" i="11"/>
  <c r="BF272" i="11"/>
  <c r="T272" i="11"/>
  <c r="R272" i="11"/>
  <c r="P272" i="11"/>
  <c r="BI266" i="11"/>
  <c r="BH266" i="11"/>
  <c r="BG266" i="11"/>
  <c r="BF266" i="11"/>
  <c r="T266" i="11"/>
  <c r="R266" i="11"/>
  <c r="P266" i="11"/>
  <c r="BI264" i="11"/>
  <c r="BH264" i="11"/>
  <c r="BG264" i="11"/>
  <c r="BF264" i="11"/>
  <c r="T264" i="11"/>
  <c r="R264" i="11"/>
  <c r="P264" i="11"/>
  <c r="BI262" i="11"/>
  <c r="BH262" i="11"/>
  <c r="BG262" i="11"/>
  <c r="BF262" i="11"/>
  <c r="T262" i="11"/>
  <c r="R262" i="11"/>
  <c r="P262" i="11"/>
  <c r="BI258" i="11"/>
  <c r="BH258" i="11"/>
  <c r="BG258" i="11"/>
  <c r="BF258" i="11"/>
  <c r="T258" i="11"/>
  <c r="R258" i="11"/>
  <c r="P258" i="11"/>
  <c r="BI253" i="11"/>
  <c r="BH253" i="11"/>
  <c r="BG253" i="11"/>
  <c r="BF253" i="11"/>
  <c r="T253" i="11"/>
  <c r="R253" i="11"/>
  <c r="P253" i="11"/>
  <c r="BI250" i="11"/>
  <c r="BH250" i="11"/>
  <c r="BG250" i="11"/>
  <c r="BF250" i="11"/>
  <c r="T250" i="11"/>
  <c r="R250" i="11"/>
  <c r="P250" i="11"/>
  <c r="BI247" i="11"/>
  <c r="BH247" i="11"/>
  <c r="BG247" i="11"/>
  <c r="BF247" i="11"/>
  <c r="T247" i="11"/>
  <c r="R247" i="11"/>
  <c r="P247" i="11"/>
  <c r="BI240" i="11"/>
  <c r="BH240" i="11"/>
  <c r="BG240" i="11"/>
  <c r="BF240" i="11"/>
  <c r="T240" i="11"/>
  <c r="R240" i="11"/>
  <c r="P240" i="11"/>
  <c r="BI237" i="11"/>
  <c r="BH237" i="11"/>
  <c r="BG237" i="11"/>
  <c r="BF237" i="11"/>
  <c r="T237" i="11"/>
  <c r="R237" i="11"/>
  <c r="P237" i="11"/>
  <c r="BI236" i="11"/>
  <c r="BH236" i="11"/>
  <c r="BG236" i="11"/>
  <c r="BF236" i="11"/>
  <c r="T236" i="11"/>
  <c r="R236" i="11"/>
  <c r="P236" i="11"/>
  <c r="BI235" i="11"/>
  <c r="BH235" i="11"/>
  <c r="BG235" i="11"/>
  <c r="BF235" i="11"/>
  <c r="T235" i="11"/>
  <c r="R235" i="11"/>
  <c r="P235" i="11"/>
  <c r="BI233" i="11"/>
  <c r="BH233" i="11"/>
  <c r="BG233" i="11"/>
  <c r="BF233" i="11"/>
  <c r="T233" i="11"/>
  <c r="R233" i="11"/>
  <c r="P233" i="11"/>
  <c r="BI232" i="11"/>
  <c r="BH232" i="11"/>
  <c r="BG232" i="11"/>
  <c r="BF232" i="11"/>
  <c r="T232" i="11"/>
  <c r="R232" i="11"/>
  <c r="P232" i="11"/>
  <c r="BI230" i="11"/>
  <c r="BH230" i="11"/>
  <c r="BG230" i="11"/>
  <c r="BF230" i="11"/>
  <c r="T230" i="11"/>
  <c r="R230" i="11"/>
  <c r="P230" i="11"/>
  <c r="BI229" i="11"/>
  <c r="BH229" i="11"/>
  <c r="BG229" i="11"/>
  <c r="BF229" i="11"/>
  <c r="T229" i="11"/>
  <c r="R229" i="11"/>
  <c r="P229" i="11"/>
  <c r="BI227" i="11"/>
  <c r="BH227" i="11"/>
  <c r="BG227" i="11"/>
  <c r="BF227" i="11"/>
  <c r="T227" i="11"/>
  <c r="R227" i="11"/>
  <c r="P227" i="11"/>
  <c r="BI226" i="11"/>
  <c r="BH226" i="11"/>
  <c r="BG226" i="11"/>
  <c r="BF226" i="11"/>
  <c r="T226" i="11"/>
  <c r="R226" i="11"/>
  <c r="P226" i="11"/>
  <c r="BI224" i="11"/>
  <c r="BH224" i="11"/>
  <c r="BG224" i="11"/>
  <c r="BF224" i="11"/>
  <c r="T224" i="11"/>
  <c r="R224" i="11"/>
  <c r="P224" i="11"/>
  <c r="BI221" i="11"/>
  <c r="BH221" i="11"/>
  <c r="BG221" i="11"/>
  <c r="BF221" i="11"/>
  <c r="T221" i="11"/>
  <c r="R221" i="11"/>
  <c r="P221" i="11"/>
  <c r="BI217" i="11"/>
  <c r="BH217" i="11"/>
  <c r="BG217" i="11"/>
  <c r="BF217" i="11"/>
  <c r="T217" i="11"/>
  <c r="R217" i="11"/>
  <c r="P217" i="11"/>
  <c r="BI214" i="11"/>
  <c r="BH214" i="11"/>
  <c r="BG214" i="11"/>
  <c r="BF214" i="11"/>
  <c r="T214" i="11"/>
  <c r="R214" i="11"/>
  <c r="P214" i="11"/>
  <c r="BI211" i="11"/>
  <c r="BH211" i="11"/>
  <c r="BG211" i="11"/>
  <c r="BF211" i="11"/>
  <c r="T211" i="11"/>
  <c r="R211" i="11"/>
  <c r="P211" i="11"/>
  <c r="BI208" i="11"/>
  <c r="BH208" i="11"/>
  <c r="BG208" i="11"/>
  <c r="BF208" i="11"/>
  <c r="T208" i="11"/>
  <c r="R208" i="11"/>
  <c r="P208" i="11"/>
  <c r="BI206" i="11"/>
  <c r="BH206" i="11"/>
  <c r="BG206" i="11"/>
  <c r="BF206" i="11"/>
  <c r="T206" i="11"/>
  <c r="R206" i="11"/>
  <c r="P206" i="11"/>
  <c r="BI203" i="11"/>
  <c r="BH203" i="11"/>
  <c r="BG203" i="11"/>
  <c r="BF203" i="11"/>
  <c r="T203" i="11"/>
  <c r="R203" i="11"/>
  <c r="P203" i="11"/>
  <c r="BI200" i="11"/>
  <c r="BH200" i="11"/>
  <c r="BG200" i="11"/>
  <c r="BF200" i="11"/>
  <c r="T200" i="11"/>
  <c r="R200" i="11"/>
  <c r="P200" i="11"/>
  <c r="BI197" i="11"/>
  <c r="BH197" i="11"/>
  <c r="BG197" i="11"/>
  <c r="BF197" i="11"/>
  <c r="T197" i="11"/>
  <c r="R197" i="11"/>
  <c r="P197" i="11"/>
  <c r="BI193" i="11"/>
  <c r="BH193" i="11"/>
  <c r="BG193" i="11"/>
  <c r="BF193" i="11"/>
  <c r="T193" i="11"/>
  <c r="R193" i="11"/>
  <c r="P193" i="11"/>
  <c r="BI189" i="11"/>
  <c r="BH189" i="11"/>
  <c r="BG189" i="11"/>
  <c r="BF189" i="11"/>
  <c r="T189" i="11"/>
  <c r="R189" i="11"/>
  <c r="P189" i="11"/>
  <c r="BI185" i="11"/>
  <c r="BH185" i="11"/>
  <c r="BG185" i="11"/>
  <c r="BF185" i="11"/>
  <c r="T185" i="11"/>
  <c r="R185" i="11"/>
  <c r="P185" i="11"/>
  <c r="BI179" i="11"/>
  <c r="BH179" i="11"/>
  <c r="BG179" i="11"/>
  <c r="BF179" i="11"/>
  <c r="T179" i="11"/>
  <c r="R179" i="11"/>
  <c r="P179" i="11"/>
  <c r="BI176" i="11"/>
  <c r="BH176" i="11"/>
  <c r="BG176" i="11"/>
  <c r="BF176" i="11"/>
  <c r="T176" i="11"/>
  <c r="R176" i="11"/>
  <c r="P176" i="11"/>
  <c r="BI174" i="11"/>
  <c r="BH174" i="11"/>
  <c r="BG174" i="11"/>
  <c r="BF174" i="11"/>
  <c r="T174" i="11"/>
  <c r="R174" i="11"/>
  <c r="P174" i="11"/>
  <c r="BI172" i="11"/>
  <c r="BH172" i="11"/>
  <c r="BG172" i="11"/>
  <c r="BF172" i="11"/>
  <c r="T172" i="11"/>
  <c r="R172" i="11"/>
  <c r="P172" i="11"/>
  <c r="BI169" i="11"/>
  <c r="BH169" i="11"/>
  <c r="BG169" i="11"/>
  <c r="BF169" i="11"/>
  <c r="T169" i="11"/>
  <c r="R169" i="11"/>
  <c r="P169" i="11"/>
  <c r="BI166" i="11"/>
  <c r="BH166" i="11"/>
  <c r="BG166" i="11"/>
  <c r="BF166" i="11"/>
  <c r="T166" i="11"/>
  <c r="R166" i="11"/>
  <c r="P166" i="11"/>
  <c r="BI164" i="11"/>
  <c r="BH164" i="11"/>
  <c r="BG164" i="11"/>
  <c r="BF164" i="11"/>
  <c r="T164" i="11"/>
  <c r="R164" i="11"/>
  <c r="P164" i="11"/>
  <c r="BI159" i="11"/>
  <c r="BH159" i="11"/>
  <c r="BG159" i="11"/>
  <c r="BF159" i="11"/>
  <c r="T159" i="11"/>
  <c r="R159" i="11"/>
  <c r="P159" i="11"/>
  <c r="BI156" i="11"/>
  <c r="BH156" i="11"/>
  <c r="BG156" i="11"/>
  <c r="BF156" i="11"/>
  <c r="T156" i="11"/>
  <c r="R156" i="11"/>
  <c r="P156" i="11"/>
  <c r="BI153" i="11"/>
  <c r="BH153" i="11"/>
  <c r="BG153" i="11"/>
  <c r="BF153" i="11"/>
  <c r="T153" i="11"/>
  <c r="R153" i="11"/>
  <c r="P153" i="11"/>
  <c r="BI148" i="11"/>
  <c r="BH148" i="11"/>
  <c r="BG148" i="11"/>
  <c r="BF148" i="11"/>
  <c r="T148" i="11"/>
  <c r="R148" i="11"/>
  <c r="P148" i="11"/>
  <c r="BI143" i="11"/>
  <c r="BH143" i="11"/>
  <c r="BG143" i="11"/>
  <c r="BF143" i="11"/>
  <c r="T143" i="11"/>
  <c r="R143" i="11"/>
  <c r="P143" i="11"/>
  <c r="BI140" i="11"/>
  <c r="BH140" i="11"/>
  <c r="BG140" i="11"/>
  <c r="BF140" i="11"/>
  <c r="T140" i="11"/>
  <c r="R140" i="11"/>
  <c r="P140" i="11"/>
  <c r="BI135" i="11"/>
  <c r="BH135" i="11"/>
  <c r="BG135" i="11"/>
  <c r="BF135" i="11"/>
  <c r="T135" i="11"/>
  <c r="R135" i="11"/>
  <c r="P135" i="11"/>
  <c r="BI132" i="11"/>
  <c r="BH132" i="11"/>
  <c r="BG132" i="11"/>
  <c r="BF132" i="11"/>
  <c r="T132" i="11"/>
  <c r="R132" i="11"/>
  <c r="P132" i="11"/>
  <c r="BI125" i="11"/>
  <c r="BH125" i="11"/>
  <c r="BG125" i="11"/>
  <c r="BF125" i="11"/>
  <c r="T125" i="11"/>
  <c r="R125" i="11"/>
  <c r="P125" i="11"/>
  <c r="BI122" i="11"/>
  <c r="BH122" i="11"/>
  <c r="BG122" i="11"/>
  <c r="BF122" i="11"/>
  <c r="T122" i="11"/>
  <c r="R122" i="11"/>
  <c r="P122" i="11"/>
  <c r="BI117" i="11"/>
  <c r="BH117" i="11"/>
  <c r="BG117" i="11"/>
  <c r="BF117" i="11"/>
  <c r="T117" i="11"/>
  <c r="R117" i="11"/>
  <c r="P117" i="11"/>
  <c r="BI112" i="11"/>
  <c r="BH112" i="11"/>
  <c r="BG112" i="11"/>
  <c r="BF112" i="11"/>
  <c r="T112" i="11"/>
  <c r="R112" i="11"/>
  <c r="P112" i="11"/>
  <c r="BI109" i="11"/>
  <c r="BH109" i="11"/>
  <c r="BG109" i="11"/>
  <c r="BF109" i="11"/>
  <c r="T109" i="11"/>
  <c r="R109" i="11"/>
  <c r="P109" i="11"/>
  <c r="BI106" i="11"/>
  <c r="BH106" i="11"/>
  <c r="BG106" i="11"/>
  <c r="BF106" i="11"/>
  <c r="T106" i="11"/>
  <c r="R106" i="11"/>
  <c r="P106" i="11"/>
  <c r="BI103" i="11"/>
  <c r="BH103" i="11"/>
  <c r="BG103" i="11"/>
  <c r="BF103" i="11"/>
  <c r="T103" i="11"/>
  <c r="R103" i="11"/>
  <c r="P103" i="11"/>
  <c r="BI100" i="11"/>
  <c r="BH100" i="11"/>
  <c r="BG100" i="11"/>
  <c r="BF100" i="11"/>
  <c r="T100" i="11"/>
  <c r="R100" i="11"/>
  <c r="P100" i="11"/>
  <c r="J93" i="11"/>
  <c r="F93" i="11"/>
  <c r="F91" i="11"/>
  <c r="E89" i="11"/>
  <c r="J58" i="11"/>
  <c r="F58" i="11"/>
  <c r="F56" i="11"/>
  <c r="E54" i="11"/>
  <c r="J26" i="11"/>
  <c r="E26" i="11"/>
  <c r="J59" i="11"/>
  <c r="J25" i="11"/>
  <c r="J20" i="11"/>
  <c r="E20" i="11"/>
  <c r="F59" i="11"/>
  <c r="J19" i="11"/>
  <c r="J14" i="11"/>
  <c r="J91" i="11"/>
  <c r="E7" i="11"/>
  <c r="E85" i="11"/>
  <c r="J39" i="10"/>
  <c r="J38" i="10"/>
  <c r="AY66" i="1"/>
  <c r="J37" i="10"/>
  <c r="AX66" i="1"/>
  <c r="BI111" i="10"/>
  <c r="BH111" i="10"/>
  <c r="BG111" i="10"/>
  <c r="BF111" i="10"/>
  <c r="T111" i="10"/>
  <c r="R111" i="10"/>
  <c r="P111" i="10"/>
  <c r="BI105" i="10"/>
  <c r="BH105" i="10"/>
  <c r="BG105" i="10"/>
  <c r="BF105" i="10"/>
  <c r="T105" i="10"/>
  <c r="R105" i="10"/>
  <c r="P105" i="10"/>
  <c r="BI101" i="10"/>
  <c r="BH101" i="10"/>
  <c r="BG101" i="10"/>
  <c r="BF101" i="10"/>
  <c r="T101" i="10"/>
  <c r="R101" i="10"/>
  <c r="P101" i="10"/>
  <c r="BI97" i="10"/>
  <c r="BH97" i="10"/>
  <c r="BG97" i="10"/>
  <c r="BF97" i="10"/>
  <c r="T97" i="10"/>
  <c r="T96" i="10"/>
  <c r="R97" i="10"/>
  <c r="R96" i="10" s="1"/>
  <c r="R91" i="10" s="1"/>
  <c r="P97" i="10"/>
  <c r="P96" i="10" s="1"/>
  <c r="P91" i="10" s="1"/>
  <c r="BI93" i="10"/>
  <c r="BH93" i="10"/>
  <c r="BG93" i="10"/>
  <c r="BF93" i="10"/>
  <c r="T93" i="10"/>
  <c r="T92" i="10" s="1"/>
  <c r="T91" i="10" s="1"/>
  <c r="R93" i="10"/>
  <c r="R92" i="10"/>
  <c r="P93" i="10"/>
  <c r="P92" i="10"/>
  <c r="J86" i="10"/>
  <c r="F86" i="10"/>
  <c r="F84" i="10"/>
  <c r="E82" i="10"/>
  <c r="J58" i="10"/>
  <c r="F58" i="10"/>
  <c r="F56" i="10"/>
  <c r="E54" i="10"/>
  <c r="J26" i="10"/>
  <c r="E26" i="10"/>
  <c r="J87" i="10" s="1"/>
  <c r="J25" i="10"/>
  <c r="J20" i="10"/>
  <c r="E20" i="10"/>
  <c r="F87" i="10"/>
  <c r="J19" i="10"/>
  <c r="J14" i="10"/>
  <c r="J84" i="10"/>
  <c r="E7" i="10"/>
  <c r="E78" i="10"/>
  <c r="J39" i="9"/>
  <c r="J38" i="9"/>
  <c r="AY65" i="1"/>
  <c r="J37" i="9"/>
  <c r="AX65" i="1" s="1"/>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4" i="9"/>
  <c r="BH104" i="9"/>
  <c r="BG104" i="9"/>
  <c r="BF104" i="9"/>
  <c r="T104" i="9"/>
  <c r="R104" i="9"/>
  <c r="P104" i="9"/>
  <c r="BI103" i="9"/>
  <c r="BH103" i="9"/>
  <c r="BG103" i="9"/>
  <c r="BF103" i="9"/>
  <c r="T103" i="9"/>
  <c r="R103" i="9"/>
  <c r="P103" i="9"/>
  <c r="BI101" i="9"/>
  <c r="BH101" i="9"/>
  <c r="BG101" i="9"/>
  <c r="BF101" i="9"/>
  <c r="T101" i="9"/>
  <c r="R101" i="9"/>
  <c r="P101" i="9"/>
  <c r="BI99" i="9"/>
  <c r="BH99" i="9"/>
  <c r="BG99" i="9"/>
  <c r="BF99" i="9"/>
  <c r="T99" i="9"/>
  <c r="R99" i="9"/>
  <c r="P99" i="9"/>
  <c r="BI96" i="9"/>
  <c r="BH96" i="9"/>
  <c r="BG96" i="9"/>
  <c r="BF96" i="9"/>
  <c r="T96" i="9"/>
  <c r="R96" i="9"/>
  <c r="P96" i="9"/>
  <c r="BI94" i="9"/>
  <c r="BH94" i="9"/>
  <c r="BG94" i="9"/>
  <c r="BF94" i="9"/>
  <c r="T94" i="9"/>
  <c r="R94" i="9"/>
  <c r="P94" i="9"/>
  <c r="J87" i="9"/>
  <c r="F87" i="9"/>
  <c r="F85" i="9"/>
  <c r="E83" i="9"/>
  <c r="J58" i="9"/>
  <c r="F58" i="9"/>
  <c r="F56" i="9"/>
  <c r="E54" i="9"/>
  <c r="J26" i="9"/>
  <c r="E26" i="9"/>
  <c r="J88" i="9"/>
  <c r="J25" i="9"/>
  <c r="J20" i="9"/>
  <c r="E20" i="9"/>
  <c r="F88" i="9" s="1"/>
  <c r="J19" i="9"/>
  <c r="J14" i="9"/>
  <c r="J56" i="9"/>
  <c r="E7" i="9"/>
  <c r="E50" i="9"/>
  <c r="J41" i="8"/>
  <c r="J40" i="8"/>
  <c r="AY64" i="1" s="1"/>
  <c r="J39" i="8"/>
  <c r="AX64" i="1"/>
  <c r="BI184" i="8"/>
  <c r="BH184" i="8"/>
  <c r="BG184" i="8"/>
  <c r="BF184" i="8"/>
  <c r="T184" i="8"/>
  <c r="T183" i="8" s="1"/>
  <c r="R184" i="8"/>
  <c r="R183" i="8"/>
  <c r="P184" i="8"/>
  <c r="P183" i="8"/>
  <c r="BI181" i="8"/>
  <c r="BH181" i="8"/>
  <c r="BG181" i="8"/>
  <c r="BF181" i="8"/>
  <c r="T181" i="8"/>
  <c r="R181" i="8"/>
  <c r="P181" i="8"/>
  <c r="BI178" i="8"/>
  <c r="BH178" i="8"/>
  <c r="BG178" i="8"/>
  <c r="BF178" i="8"/>
  <c r="T178" i="8"/>
  <c r="R178" i="8"/>
  <c r="P178" i="8"/>
  <c r="BI174" i="8"/>
  <c r="BH174" i="8"/>
  <c r="BG174" i="8"/>
  <c r="BF174" i="8"/>
  <c r="T174" i="8"/>
  <c r="R174" i="8"/>
  <c r="P174" i="8"/>
  <c r="BI171" i="8"/>
  <c r="BH171" i="8"/>
  <c r="BG171" i="8"/>
  <c r="BF171" i="8"/>
  <c r="T171" i="8"/>
  <c r="R171" i="8"/>
  <c r="P171" i="8"/>
  <c r="BI167" i="8"/>
  <c r="BH167" i="8"/>
  <c r="BG167" i="8"/>
  <c r="BF167" i="8"/>
  <c r="T167" i="8"/>
  <c r="R167" i="8"/>
  <c r="P167" i="8"/>
  <c r="BI164" i="8"/>
  <c r="BH164" i="8"/>
  <c r="BG164" i="8"/>
  <c r="BF164" i="8"/>
  <c r="T164" i="8"/>
  <c r="R164" i="8"/>
  <c r="P164" i="8"/>
  <c r="BI161" i="8"/>
  <c r="BH161" i="8"/>
  <c r="BG161" i="8"/>
  <c r="BF161" i="8"/>
  <c r="T161" i="8"/>
  <c r="R161" i="8"/>
  <c r="P161" i="8"/>
  <c r="BI158" i="8"/>
  <c r="BH158" i="8"/>
  <c r="BG158" i="8"/>
  <c r="BF158" i="8"/>
  <c r="T158" i="8"/>
  <c r="R158" i="8"/>
  <c r="P158" i="8"/>
  <c r="BI155" i="8"/>
  <c r="BH155" i="8"/>
  <c r="BG155" i="8"/>
  <c r="BF155" i="8"/>
  <c r="T155" i="8"/>
  <c r="R155" i="8"/>
  <c r="P155" i="8"/>
  <c r="BI152" i="8"/>
  <c r="BH152" i="8"/>
  <c r="BG152" i="8"/>
  <c r="BF152" i="8"/>
  <c r="T152" i="8"/>
  <c r="R152" i="8"/>
  <c r="P152" i="8"/>
  <c r="BI149" i="8"/>
  <c r="BH149" i="8"/>
  <c r="BG149" i="8"/>
  <c r="BF149" i="8"/>
  <c r="T149" i="8"/>
  <c r="R149" i="8"/>
  <c r="P149" i="8"/>
  <c r="BI146" i="8"/>
  <c r="BH146" i="8"/>
  <c r="BG146" i="8"/>
  <c r="BF146" i="8"/>
  <c r="T146" i="8"/>
  <c r="R146" i="8"/>
  <c r="P146" i="8"/>
  <c r="BI143" i="8"/>
  <c r="BH143" i="8"/>
  <c r="BG143" i="8"/>
  <c r="BF143" i="8"/>
  <c r="T143" i="8"/>
  <c r="R143" i="8"/>
  <c r="P143" i="8"/>
  <c r="BI141" i="8"/>
  <c r="BH141" i="8"/>
  <c r="BG141" i="8"/>
  <c r="BF141" i="8"/>
  <c r="T141" i="8"/>
  <c r="R141" i="8"/>
  <c r="P141" i="8"/>
  <c r="BI139" i="8"/>
  <c r="BH139" i="8"/>
  <c r="BG139" i="8"/>
  <c r="BF139" i="8"/>
  <c r="T139" i="8"/>
  <c r="R139" i="8"/>
  <c r="P139" i="8"/>
  <c r="BI136" i="8"/>
  <c r="BH136" i="8"/>
  <c r="BG136" i="8"/>
  <c r="BF136" i="8"/>
  <c r="T136" i="8"/>
  <c r="R136" i="8"/>
  <c r="P136" i="8"/>
  <c r="BI134" i="8"/>
  <c r="BH134" i="8"/>
  <c r="BG134" i="8"/>
  <c r="BF134" i="8"/>
  <c r="T134" i="8"/>
  <c r="R134" i="8"/>
  <c r="P134" i="8"/>
  <c r="BI130" i="8"/>
  <c r="BH130" i="8"/>
  <c r="BG130" i="8"/>
  <c r="BF130" i="8"/>
  <c r="T130" i="8"/>
  <c r="R130" i="8"/>
  <c r="P130" i="8"/>
  <c r="BI126" i="8"/>
  <c r="BH126" i="8"/>
  <c r="BG126" i="8"/>
  <c r="BF126" i="8"/>
  <c r="T126" i="8"/>
  <c r="R126" i="8"/>
  <c r="P126" i="8"/>
  <c r="BI124" i="8"/>
  <c r="BH124" i="8"/>
  <c r="BG124" i="8"/>
  <c r="BF124" i="8"/>
  <c r="T124" i="8"/>
  <c r="R124" i="8"/>
  <c r="P124" i="8"/>
  <c r="BI120" i="8"/>
  <c r="BH120" i="8"/>
  <c r="BG120" i="8"/>
  <c r="BF120" i="8"/>
  <c r="T120" i="8"/>
  <c r="R120" i="8"/>
  <c r="P120" i="8"/>
  <c r="BI118" i="8"/>
  <c r="BH118" i="8"/>
  <c r="BG118" i="8"/>
  <c r="BF118" i="8"/>
  <c r="T118" i="8"/>
  <c r="R118" i="8"/>
  <c r="P118" i="8"/>
  <c r="BI116" i="8"/>
  <c r="BH116" i="8"/>
  <c r="BG116" i="8"/>
  <c r="BF116" i="8"/>
  <c r="T116" i="8"/>
  <c r="R116" i="8"/>
  <c r="P116" i="8"/>
  <c r="BI113" i="8"/>
  <c r="BH113" i="8"/>
  <c r="BG113" i="8"/>
  <c r="BF113" i="8"/>
  <c r="T113" i="8"/>
  <c r="R113" i="8"/>
  <c r="P113" i="8"/>
  <c r="BI111" i="8"/>
  <c r="BH111" i="8"/>
  <c r="BG111" i="8"/>
  <c r="BF111" i="8"/>
  <c r="T111" i="8"/>
  <c r="R111" i="8"/>
  <c r="P111" i="8"/>
  <c r="BI106" i="8"/>
  <c r="BH106" i="8"/>
  <c r="BG106" i="8"/>
  <c r="BF106" i="8"/>
  <c r="T106" i="8"/>
  <c r="R106" i="8"/>
  <c r="P106" i="8"/>
  <c r="BI101" i="8"/>
  <c r="BH101" i="8"/>
  <c r="BG101" i="8"/>
  <c r="BF101" i="8"/>
  <c r="T101" i="8"/>
  <c r="R101" i="8"/>
  <c r="P101" i="8"/>
  <c r="BI98" i="8"/>
  <c r="BH98" i="8"/>
  <c r="BG98" i="8"/>
  <c r="BF98" i="8"/>
  <c r="T98" i="8"/>
  <c r="R98" i="8"/>
  <c r="P98" i="8"/>
  <c r="J91" i="8"/>
  <c r="F91" i="8"/>
  <c r="F89" i="8"/>
  <c r="E87" i="8"/>
  <c r="J62" i="8"/>
  <c r="F62" i="8"/>
  <c r="F60" i="8"/>
  <c r="E58" i="8"/>
  <c r="J28" i="8"/>
  <c r="E28" i="8"/>
  <c r="J92" i="8"/>
  <c r="J27" i="8"/>
  <c r="J22" i="8"/>
  <c r="E22" i="8"/>
  <c r="F63" i="8"/>
  <c r="J21" i="8"/>
  <c r="J16" i="8"/>
  <c r="J60" i="8"/>
  <c r="E7" i="8"/>
  <c r="E52" i="8"/>
  <c r="J41" i="7"/>
  <c r="J40" i="7"/>
  <c r="AY63" i="1"/>
  <c r="J39" i="7"/>
  <c r="AX63" i="1"/>
  <c r="BI226" i="7"/>
  <c r="BH226" i="7"/>
  <c r="BG226" i="7"/>
  <c r="BF226" i="7"/>
  <c r="T226" i="7"/>
  <c r="R226" i="7"/>
  <c r="P226" i="7"/>
  <c r="BI222" i="7"/>
  <c r="BH222" i="7"/>
  <c r="BG222" i="7"/>
  <c r="BF222" i="7"/>
  <c r="T222" i="7"/>
  <c r="R222" i="7"/>
  <c r="P222" i="7"/>
  <c r="BI218" i="7"/>
  <c r="BH218" i="7"/>
  <c r="BG218" i="7"/>
  <c r="BF218" i="7"/>
  <c r="T218" i="7"/>
  <c r="T217" i="7"/>
  <c r="R218" i="7"/>
  <c r="R217" i="7"/>
  <c r="P218" i="7"/>
  <c r="P217" i="7"/>
  <c r="BI213" i="7"/>
  <c r="BH213" i="7"/>
  <c r="BG213" i="7"/>
  <c r="BF213" i="7"/>
  <c r="T213" i="7"/>
  <c r="R213" i="7"/>
  <c r="P213" i="7"/>
  <c r="BI208" i="7"/>
  <c r="BH208" i="7"/>
  <c r="BG208" i="7"/>
  <c r="BF208" i="7"/>
  <c r="T208" i="7"/>
  <c r="R208" i="7"/>
  <c r="P208" i="7"/>
  <c r="BI205" i="7"/>
  <c r="BH205" i="7"/>
  <c r="BG205" i="7"/>
  <c r="BF205" i="7"/>
  <c r="T205" i="7"/>
  <c r="R205" i="7"/>
  <c r="P205" i="7"/>
  <c r="BI201" i="7"/>
  <c r="BH201" i="7"/>
  <c r="BG201" i="7"/>
  <c r="BF201" i="7"/>
  <c r="T201" i="7"/>
  <c r="R201" i="7"/>
  <c r="P201" i="7"/>
  <c r="BI198" i="7"/>
  <c r="BH198" i="7"/>
  <c r="BG198" i="7"/>
  <c r="BF198" i="7"/>
  <c r="T198" i="7"/>
  <c r="R198" i="7"/>
  <c r="P198" i="7"/>
  <c r="BI194" i="7"/>
  <c r="BH194" i="7"/>
  <c r="BG194" i="7"/>
  <c r="BF194" i="7"/>
  <c r="T194" i="7"/>
  <c r="R194" i="7"/>
  <c r="P194" i="7"/>
  <c r="BI190" i="7"/>
  <c r="BH190" i="7"/>
  <c r="BG190" i="7"/>
  <c r="BF190" i="7"/>
  <c r="T190" i="7"/>
  <c r="R190" i="7"/>
  <c r="P190" i="7"/>
  <c r="BI187" i="7"/>
  <c r="BH187" i="7"/>
  <c r="BG187" i="7"/>
  <c r="BF187" i="7"/>
  <c r="T187" i="7"/>
  <c r="R187" i="7"/>
  <c r="P187" i="7"/>
  <c r="BI184" i="7"/>
  <c r="BH184" i="7"/>
  <c r="BG184" i="7"/>
  <c r="BF184" i="7"/>
  <c r="T184" i="7"/>
  <c r="R184" i="7"/>
  <c r="P184" i="7"/>
  <c r="BI181" i="7"/>
  <c r="BH181" i="7"/>
  <c r="BG181" i="7"/>
  <c r="BF181" i="7"/>
  <c r="T181" i="7"/>
  <c r="R181" i="7"/>
  <c r="P181" i="7"/>
  <c r="BI178" i="7"/>
  <c r="BH178" i="7"/>
  <c r="BG178" i="7"/>
  <c r="BF178" i="7"/>
  <c r="T178" i="7"/>
  <c r="R178" i="7"/>
  <c r="P178" i="7"/>
  <c r="BI175" i="7"/>
  <c r="BH175" i="7"/>
  <c r="BG175" i="7"/>
  <c r="BF175" i="7"/>
  <c r="T175" i="7"/>
  <c r="R175" i="7"/>
  <c r="P175" i="7"/>
  <c r="BI170" i="7"/>
  <c r="BH170" i="7"/>
  <c r="BG170" i="7"/>
  <c r="BF170" i="7"/>
  <c r="T170" i="7"/>
  <c r="R170" i="7"/>
  <c r="P170" i="7"/>
  <c r="BI167" i="7"/>
  <c r="BH167" i="7"/>
  <c r="BG167" i="7"/>
  <c r="BF167" i="7"/>
  <c r="T167" i="7"/>
  <c r="R167" i="7"/>
  <c r="P167" i="7"/>
  <c r="BI164" i="7"/>
  <c r="BH164" i="7"/>
  <c r="BG164" i="7"/>
  <c r="BF164" i="7"/>
  <c r="T164" i="7"/>
  <c r="R164" i="7"/>
  <c r="P164" i="7"/>
  <c r="BI159" i="7"/>
  <c r="BH159" i="7"/>
  <c r="BG159" i="7"/>
  <c r="BF159" i="7"/>
  <c r="T159" i="7"/>
  <c r="R159" i="7"/>
  <c r="P159" i="7"/>
  <c r="BI156" i="7"/>
  <c r="BH156" i="7"/>
  <c r="BG156" i="7"/>
  <c r="BF156" i="7"/>
  <c r="T156" i="7"/>
  <c r="R156" i="7"/>
  <c r="P156" i="7"/>
  <c r="BI154" i="7"/>
  <c r="BH154" i="7"/>
  <c r="BG154" i="7"/>
  <c r="BF154" i="7"/>
  <c r="T154" i="7"/>
  <c r="R154" i="7"/>
  <c r="P154" i="7"/>
  <c r="BI152" i="7"/>
  <c r="BH152" i="7"/>
  <c r="BG152" i="7"/>
  <c r="BF152" i="7"/>
  <c r="T152" i="7"/>
  <c r="R152" i="7"/>
  <c r="P152" i="7"/>
  <c r="BI149" i="7"/>
  <c r="BH149" i="7"/>
  <c r="BG149" i="7"/>
  <c r="BF149" i="7"/>
  <c r="T149" i="7"/>
  <c r="R149" i="7"/>
  <c r="P149"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38" i="7"/>
  <c r="BH138" i="7"/>
  <c r="BG138" i="7"/>
  <c r="BF138" i="7"/>
  <c r="T138" i="7"/>
  <c r="R138" i="7"/>
  <c r="P138" i="7"/>
  <c r="BI134" i="7"/>
  <c r="BH134" i="7"/>
  <c r="BG134" i="7"/>
  <c r="BF134" i="7"/>
  <c r="T134" i="7"/>
  <c r="R134" i="7"/>
  <c r="P134" i="7"/>
  <c r="BI130" i="7"/>
  <c r="BH130" i="7"/>
  <c r="BG130" i="7"/>
  <c r="BF130" i="7"/>
  <c r="T130" i="7"/>
  <c r="R130" i="7"/>
  <c r="P130" i="7"/>
  <c r="BI128" i="7"/>
  <c r="BH128" i="7"/>
  <c r="BG128" i="7"/>
  <c r="BF128" i="7"/>
  <c r="T128" i="7"/>
  <c r="R128" i="7"/>
  <c r="P128" i="7"/>
  <c r="BI126" i="7"/>
  <c r="BH126" i="7"/>
  <c r="BG126" i="7"/>
  <c r="BF126" i="7"/>
  <c r="T126" i="7"/>
  <c r="R126" i="7"/>
  <c r="P126" i="7"/>
  <c r="BI123" i="7"/>
  <c r="BH123" i="7"/>
  <c r="BG123" i="7"/>
  <c r="BF123" i="7"/>
  <c r="T123" i="7"/>
  <c r="R123" i="7"/>
  <c r="P123" i="7"/>
  <c r="BI121" i="7"/>
  <c r="BH121" i="7"/>
  <c r="BG121" i="7"/>
  <c r="BF121" i="7"/>
  <c r="T121" i="7"/>
  <c r="R121" i="7"/>
  <c r="P121" i="7"/>
  <c r="BI115" i="7"/>
  <c r="BH115" i="7"/>
  <c r="BG115" i="7"/>
  <c r="BF115" i="7"/>
  <c r="T115" i="7"/>
  <c r="R115" i="7"/>
  <c r="P115" i="7"/>
  <c r="BI109" i="7"/>
  <c r="BH109" i="7"/>
  <c r="BG109" i="7"/>
  <c r="BF109" i="7"/>
  <c r="T109" i="7"/>
  <c r="R109" i="7"/>
  <c r="P109" i="7"/>
  <c r="BI107" i="7"/>
  <c r="BH107" i="7"/>
  <c r="BG107" i="7"/>
  <c r="BF107" i="7"/>
  <c r="T107" i="7"/>
  <c r="R107" i="7"/>
  <c r="P107" i="7"/>
  <c r="BI103" i="7"/>
  <c r="BH103" i="7"/>
  <c r="BG103" i="7"/>
  <c r="BF103" i="7"/>
  <c r="T103" i="7"/>
  <c r="R103" i="7"/>
  <c r="P103" i="7"/>
  <c r="BI100" i="7"/>
  <c r="BH100" i="7"/>
  <c r="BG100" i="7"/>
  <c r="BF100" i="7"/>
  <c r="T100" i="7"/>
  <c r="R100" i="7"/>
  <c r="P100" i="7"/>
  <c r="J93" i="7"/>
  <c r="F93" i="7"/>
  <c r="F91" i="7"/>
  <c r="E89" i="7"/>
  <c r="J62" i="7"/>
  <c r="F62" i="7"/>
  <c r="F60" i="7"/>
  <c r="E58" i="7"/>
  <c r="J28" i="7"/>
  <c r="E28" i="7"/>
  <c r="J63" i="7" s="1"/>
  <c r="J27" i="7"/>
  <c r="J22" i="7"/>
  <c r="E22" i="7"/>
  <c r="F94" i="7"/>
  <c r="J21" i="7"/>
  <c r="J16" i="7"/>
  <c r="J91" i="7"/>
  <c r="E7" i="7"/>
  <c r="E52" i="7" s="1"/>
  <c r="J41" i="6"/>
  <c r="J40" i="6"/>
  <c r="AY62" i="1"/>
  <c r="J39" i="6"/>
  <c r="AX62" i="1" s="1"/>
  <c r="BI196" i="6"/>
  <c r="BH196" i="6"/>
  <c r="BG196" i="6"/>
  <c r="BF196" i="6"/>
  <c r="T196" i="6"/>
  <c r="T195" i="6"/>
  <c r="R196" i="6"/>
  <c r="R195" i="6" s="1"/>
  <c r="P196" i="6"/>
  <c r="P195" i="6" s="1"/>
  <c r="BI193" i="6"/>
  <c r="BH193" i="6"/>
  <c r="BG193" i="6"/>
  <c r="BF193" i="6"/>
  <c r="T193" i="6"/>
  <c r="R193" i="6"/>
  <c r="P193" i="6"/>
  <c r="BI190" i="6"/>
  <c r="BH190" i="6"/>
  <c r="BG190" i="6"/>
  <c r="BF190" i="6"/>
  <c r="T190" i="6"/>
  <c r="R190" i="6"/>
  <c r="P190" i="6"/>
  <c r="BI186" i="6"/>
  <c r="BH186" i="6"/>
  <c r="BG186" i="6"/>
  <c r="BF186" i="6"/>
  <c r="T186" i="6"/>
  <c r="R186" i="6"/>
  <c r="P186" i="6"/>
  <c r="BI183" i="6"/>
  <c r="BH183" i="6"/>
  <c r="BG183" i="6"/>
  <c r="BF183" i="6"/>
  <c r="T183" i="6"/>
  <c r="R183" i="6"/>
  <c r="P183" i="6"/>
  <c r="BI180" i="6"/>
  <c r="BH180" i="6"/>
  <c r="BG180" i="6"/>
  <c r="BF180" i="6"/>
  <c r="T180" i="6"/>
  <c r="R180" i="6"/>
  <c r="P180" i="6"/>
  <c r="BI176" i="6"/>
  <c r="BH176" i="6"/>
  <c r="BG176" i="6"/>
  <c r="BF176" i="6"/>
  <c r="T176" i="6"/>
  <c r="R176" i="6"/>
  <c r="P176" i="6"/>
  <c r="BI172" i="6"/>
  <c r="BH172" i="6"/>
  <c r="BG172" i="6"/>
  <c r="BF172" i="6"/>
  <c r="T172" i="6"/>
  <c r="R172" i="6"/>
  <c r="P172" i="6"/>
  <c r="BI169" i="6"/>
  <c r="BH169" i="6"/>
  <c r="BG169" i="6"/>
  <c r="BF169" i="6"/>
  <c r="T169" i="6"/>
  <c r="R169" i="6"/>
  <c r="P169" i="6"/>
  <c r="BI166" i="6"/>
  <c r="BH166" i="6"/>
  <c r="BG166" i="6"/>
  <c r="BF166" i="6"/>
  <c r="T166" i="6"/>
  <c r="R166" i="6"/>
  <c r="P166" i="6"/>
  <c r="BI163" i="6"/>
  <c r="BH163" i="6"/>
  <c r="BG163" i="6"/>
  <c r="BF163" i="6"/>
  <c r="T163" i="6"/>
  <c r="R163" i="6"/>
  <c r="P163" i="6"/>
  <c r="BI158" i="6"/>
  <c r="BH158" i="6"/>
  <c r="BG158" i="6"/>
  <c r="BF158" i="6"/>
  <c r="T158" i="6"/>
  <c r="R158" i="6"/>
  <c r="P158" i="6"/>
  <c r="BI155" i="6"/>
  <c r="BH155" i="6"/>
  <c r="BG155" i="6"/>
  <c r="BF155" i="6"/>
  <c r="T155" i="6"/>
  <c r="R155" i="6"/>
  <c r="P155" i="6"/>
  <c r="BI152" i="6"/>
  <c r="BH152" i="6"/>
  <c r="BG152" i="6"/>
  <c r="BF152" i="6"/>
  <c r="T152" i="6"/>
  <c r="R152" i="6"/>
  <c r="P152" i="6"/>
  <c r="BI147" i="6"/>
  <c r="BH147" i="6"/>
  <c r="BG147" i="6"/>
  <c r="BF147" i="6"/>
  <c r="T147" i="6"/>
  <c r="R147" i="6"/>
  <c r="P147" i="6"/>
  <c r="BI144" i="6"/>
  <c r="BH144" i="6"/>
  <c r="BG144" i="6"/>
  <c r="BF144" i="6"/>
  <c r="T144" i="6"/>
  <c r="R144" i="6"/>
  <c r="P144" i="6"/>
  <c r="BI142" i="6"/>
  <c r="BH142" i="6"/>
  <c r="BG142" i="6"/>
  <c r="BF142" i="6"/>
  <c r="T142" i="6"/>
  <c r="R142" i="6"/>
  <c r="P142" i="6"/>
  <c r="BI140" i="6"/>
  <c r="BH140" i="6"/>
  <c r="BG140" i="6"/>
  <c r="BF140" i="6"/>
  <c r="T140" i="6"/>
  <c r="R140" i="6"/>
  <c r="P140" i="6"/>
  <c r="BI133" i="6"/>
  <c r="BH133" i="6"/>
  <c r="BG133" i="6"/>
  <c r="BF133" i="6"/>
  <c r="T133" i="6"/>
  <c r="R133" i="6"/>
  <c r="P133" i="6"/>
  <c r="BI129" i="6"/>
  <c r="BH129" i="6"/>
  <c r="BG129" i="6"/>
  <c r="BF129" i="6"/>
  <c r="T129" i="6"/>
  <c r="R129" i="6"/>
  <c r="P129" i="6"/>
  <c r="BI125" i="6"/>
  <c r="BH125" i="6"/>
  <c r="BG125" i="6"/>
  <c r="BF125" i="6"/>
  <c r="T125" i="6"/>
  <c r="R125" i="6"/>
  <c r="P125" i="6"/>
  <c r="BI121" i="6"/>
  <c r="BH121" i="6"/>
  <c r="BG121" i="6"/>
  <c r="BF121" i="6"/>
  <c r="T121" i="6"/>
  <c r="R121" i="6"/>
  <c r="P121" i="6"/>
  <c r="BI119" i="6"/>
  <c r="BH119" i="6"/>
  <c r="BG119" i="6"/>
  <c r="BF119" i="6"/>
  <c r="T119" i="6"/>
  <c r="R119" i="6"/>
  <c r="P119" i="6"/>
  <c r="BI117" i="6"/>
  <c r="BH117" i="6"/>
  <c r="BG117" i="6"/>
  <c r="BF117" i="6"/>
  <c r="T117" i="6"/>
  <c r="R117" i="6"/>
  <c r="P117" i="6"/>
  <c r="BI115" i="6"/>
  <c r="BH115" i="6"/>
  <c r="BG115" i="6"/>
  <c r="BF115" i="6"/>
  <c r="T115" i="6"/>
  <c r="R115" i="6"/>
  <c r="P115" i="6"/>
  <c r="BI112" i="6"/>
  <c r="BH112" i="6"/>
  <c r="BG112" i="6"/>
  <c r="BF112" i="6"/>
  <c r="T112" i="6"/>
  <c r="R112" i="6"/>
  <c r="P112" i="6"/>
  <c r="BI109" i="6"/>
  <c r="BH109" i="6"/>
  <c r="BG109" i="6"/>
  <c r="BF109" i="6"/>
  <c r="T109" i="6"/>
  <c r="R109" i="6"/>
  <c r="P109" i="6"/>
  <c r="BI107" i="6"/>
  <c r="BH107" i="6"/>
  <c r="BG107" i="6"/>
  <c r="BF107" i="6"/>
  <c r="T107" i="6"/>
  <c r="R107" i="6"/>
  <c r="P107" i="6"/>
  <c r="BI104" i="6"/>
  <c r="BH104" i="6"/>
  <c r="BG104" i="6"/>
  <c r="BF104" i="6"/>
  <c r="T104" i="6"/>
  <c r="R104" i="6"/>
  <c r="P104" i="6"/>
  <c r="BI101" i="6"/>
  <c r="BH101" i="6"/>
  <c r="BG101" i="6"/>
  <c r="BF101" i="6"/>
  <c r="T101" i="6"/>
  <c r="R101" i="6"/>
  <c r="P101" i="6"/>
  <c r="BI98" i="6"/>
  <c r="BH98" i="6"/>
  <c r="BG98" i="6"/>
  <c r="BF98" i="6"/>
  <c r="T98" i="6"/>
  <c r="R98" i="6"/>
  <c r="P98" i="6"/>
  <c r="J91" i="6"/>
  <c r="F91" i="6"/>
  <c r="F89" i="6"/>
  <c r="E87" i="6"/>
  <c r="J62" i="6"/>
  <c r="F62" i="6"/>
  <c r="F60" i="6"/>
  <c r="E58" i="6"/>
  <c r="J28" i="6"/>
  <c r="E28" i="6"/>
  <c r="J92" i="6"/>
  <c r="J27" i="6"/>
  <c r="J22" i="6"/>
  <c r="E22" i="6"/>
  <c r="F92" i="6" s="1"/>
  <c r="J21" i="6"/>
  <c r="J16" i="6"/>
  <c r="J60" i="6"/>
  <c r="E7" i="6"/>
  <c r="E81" i="6" s="1"/>
  <c r="J39" i="5"/>
  <c r="J38" i="5"/>
  <c r="AY60" i="1" s="1"/>
  <c r="J37" i="5"/>
  <c r="AX60" i="1"/>
  <c r="BI136" i="5"/>
  <c r="BH136" i="5"/>
  <c r="BG136" i="5"/>
  <c r="BF136" i="5"/>
  <c r="T136" i="5"/>
  <c r="T135" i="5" s="1"/>
  <c r="R136" i="5"/>
  <c r="R135" i="5"/>
  <c r="P136" i="5"/>
  <c r="P135" i="5"/>
  <c r="BI132" i="5"/>
  <c r="BH132" i="5"/>
  <c r="BG132" i="5"/>
  <c r="BF132" i="5"/>
  <c r="T132" i="5"/>
  <c r="T131" i="5"/>
  <c r="R132" i="5"/>
  <c r="R131" i="5"/>
  <c r="P132" i="5"/>
  <c r="P131" i="5"/>
  <c r="BI127" i="5"/>
  <c r="BH127" i="5"/>
  <c r="BG127" i="5"/>
  <c r="BF127" i="5"/>
  <c r="T127" i="5"/>
  <c r="R127" i="5"/>
  <c r="P127" i="5"/>
  <c r="BI122" i="5"/>
  <c r="BH122" i="5"/>
  <c r="BG122" i="5"/>
  <c r="BF122" i="5"/>
  <c r="T122" i="5"/>
  <c r="T121" i="5"/>
  <c r="R122" i="5"/>
  <c r="R121" i="5" s="1"/>
  <c r="P122" i="5"/>
  <c r="P121" i="5" s="1"/>
  <c r="BI117" i="5"/>
  <c r="BH117" i="5"/>
  <c r="BG117" i="5"/>
  <c r="BF117" i="5"/>
  <c r="T117" i="5"/>
  <c r="R117" i="5"/>
  <c r="P117" i="5"/>
  <c r="BI106" i="5"/>
  <c r="BH106" i="5"/>
  <c r="BG106" i="5"/>
  <c r="BF106" i="5"/>
  <c r="T106" i="5"/>
  <c r="R106" i="5"/>
  <c r="P106" i="5"/>
  <c r="BI102" i="5"/>
  <c r="BH102" i="5"/>
  <c r="BG102" i="5"/>
  <c r="BF102" i="5"/>
  <c r="T102" i="5"/>
  <c r="R102" i="5"/>
  <c r="P102" i="5"/>
  <c r="BI98" i="5"/>
  <c r="BH98" i="5"/>
  <c r="BG98" i="5"/>
  <c r="BF98" i="5"/>
  <c r="T98" i="5"/>
  <c r="R98" i="5"/>
  <c r="P98" i="5"/>
  <c r="BI94" i="5"/>
  <c r="BH94" i="5"/>
  <c r="BG94" i="5"/>
  <c r="BF94" i="5"/>
  <c r="T94" i="5"/>
  <c r="R94" i="5"/>
  <c r="P94" i="5"/>
  <c r="J87" i="5"/>
  <c r="F87" i="5"/>
  <c r="F85" i="5"/>
  <c r="E83" i="5"/>
  <c r="J58" i="5"/>
  <c r="F58" i="5"/>
  <c r="F56" i="5"/>
  <c r="E54" i="5"/>
  <c r="J26" i="5"/>
  <c r="E26" i="5"/>
  <c r="J88" i="5" s="1"/>
  <c r="J25" i="5"/>
  <c r="J20" i="5"/>
  <c r="E20" i="5"/>
  <c r="F59" i="5"/>
  <c r="J19" i="5"/>
  <c r="J14" i="5"/>
  <c r="J85" i="5"/>
  <c r="E7" i="5"/>
  <c r="E50" i="5"/>
  <c r="J41" i="4"/>
  <c r="J40" i="4"/>
  <c r="AY59" i="1"/>
  <c r="J39" i="4"/>
  <c r="AX59" i="1"/>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4" i="4"/>
  <c r="BH174" i="4"/>
  <c r="BG174" i="4"/>
  <c r="BF174" i="4"/>
  <c r="T174" i="4"/>
  <c r="R174" i="4"/>
  <c r="P174"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40" i="4"/>
  <c r="BH140" i="4"/>
  <c r="BG140" i="4"/>
  <c r="BF140" i="4"/>
  <c r="T140" i="4"/>
  <c r="R140" i="4"/>
  <c r="P140"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F95" i="4"/>
  <c r="E93" i="4"/>
  <c r="F60" i="4"/>
  <c r="E58" i="4"/>
  <c r="J28" i="4"/>
  <c r="E28" i="4"/>
  <c r="J98" i="4"/>
  <c r="J27" i="4"/>
  <c r="J25" i="4"/>
  <c r="E25" i="4"/>
  <c r="J62" i="4"/>
  <c r="J24" i="4"/>
  <c r="J22" i="4"/>
  <c r="E22" i="4"/>
  <c r="F63" i="4"/>
  <c r="J21" i="4"/>
  <c r="J19" i="4"/>
  <c r="E19" i="4"/>
  <c r="F97" i="4"/>
  <c r="J18" i="4"/>
  <c r="J16" i="4"/>
  <c r="J60" i="4"/>
  <c r="E7" i="4"/>
  <c r="E87" i="4"/>
  <c r="J41" i="3"/>
  <c r="J40" i="3"/>
  <c r="AY58" i="1"/>
  <c r="J39" i="3"/>
  <c r="AX58" i="1"/>
  <c r="BI101" i="3"/>
  <c r="BH101" i="3"/>
  <c r="BG101" i="3"/>
  <c r="BF101" i="3"/>
  <c r="T101" i="3"/>
  <c r="R101" i="3"/>
  <c r="P101" i="3"/>
  <c r="BI99" i="3"/>
  <c r="BH99" i="3"/>
  <c r="BG99" i="3"/>
  <c r="BF99" i="3"/>
  <c r="T99" i="3"/>
  <c r="R99" i="3"/>
  <c r="P99" i="3"/>
  <c r="BI98" i="3"/>
  <c r="BH98" i="3"/>
  <c r="BG98" i="3"/>
  <c r="BF98" i="3"/>
  <c r="T98" i="3"/>
  <c r="R98" i="3"/>
  <c r="P98" i="3"/>
  <c r="BI96" i="3"/>
  <c r="BH96" i="3"/>
  <c r="BG96" i="3"/>
  <c r="BF96" i="3"/>
  <c r="T96" i="3"/>
  <c r="R96" i="3"/>
  <c r="P96" i="3"/>
  <c r="F87" i="3"/>
  <c r="E85" i="3"/>
  <c r="F60" i="3"/>
  <c r="E58" i="3"/>
  <c r="J28" i="3"/>
  <c r="E28" i="3"/>
  <c r="J63" i="3"/>
  <c r="J27" i="3"/>
  <c r="J25" i="3"/>
  <c r="E25" i="3"/>
  <c r="J89" i="3" s="1"/>
  <c r="J24" i="3"/>
  <c r="J22" i="3"/>
  <c r="E22" i="3"/>
  <c r="F63" i="3"/>
  <c r="J21" i="3"/>
  <c r="J19" i="3"/>
  <c r="E19" i="3"/>
  <c r="F89" i="3" s="1"/>
  <c r="J18" i="3"/>
  <c r="J16" i="3"/>
  <c r="J87" i="3"/>
  <c r="E7" i="3"/>
  <c r="E52" i="3"/>
  <c r="J39" i="2"/>
  <c r="J38" i="2"/>
  <c r="AY57" i="1" s="1"/>
  <c r="J37" i="2"/>
  <c r="AX57" i="1"/>
  <c r="BI514" i="2"/>
  <c r="BH514" i="2"/>
  <c r="BG514" i="2"/>
  <c r="BF514" i="2"/>
  <c r="T514" i="2"/>
  <c r="R514" i="2"/>
  <c r="P514" i="2"/>
  <c r="BI509" i="2"/>
  <c r="BH509" i="2"/>
  <c r="BG509" i="2"/>
  <c r="BF509" i="2"/>
  <c r="T509" i="2"/>
  <c r="R509" i="2"/>
  <c r="P509" i="2"/>
  <c r="BI507" i="2"/>
  <c r="BH507" i="2"/>
  <c r="BG507" i="2"/>
  <c r="BF507" i="2"/>
  <c r="T507" i="2"/>
  <c r="R507" i="2"/>
  <c r="P507" i="2"/>
  <c r="BI500" i="2"/>
  <c r="BH500" i="2"/>
  <c r="BG500" i="2"/>
  <c r="BF500" i="2"/>
  <c r="T500" i="2"/>
  <c r="R500" i="2"/>
  <c r="P500" i="2"/>
  <c r="BI497" i="2"/>
  <c r="BH497" i="2"/>
  <c r="BG497" i="2"/>
  <c r="BF497" i="2"/>
  <c r="T497" i="2"/>
  <c r="R497" i="2"/>
  <c r="P497" i="2"/>
  <c r="BI495" i="2"/>
  <c r="BH495" i="2"/>
  <c r="BG495" i="2"/>
  <c r="BF495" i="2"/>
  <c r="T495" i="2"/>
  <c r="R495" i="2"/>
  <c r="P495" i="2"/>
  <c r="BI492" i="2"/>
  <c r="BH492" i="2"/>
  <c r="BG492" i="2"/>
  <c r="BF492" i="2"/>
  <c r="T492" i="2"/>
  <c r="R492" i="2"/>
  <c r="P492" i="2"/>
  <c r="BI489" i="2"/>
  <c r="BH489" i="2"/>
  <c r="BG489" i="2"/>
  <c r="BF489" i="2"/>
  <c r="T489" i="2"/>
  <c r="R489" i="2"/>
  <c r="P489" i="2"/>
  <c r="BI486" i="2"/>
  <c r="BH486" i="2"/>
  <c r="BG486" i="2"/>
  <c r="BF486" i="2"/>
  <c r="T486" i="2"/>
  <c r="R486" i="2"/>
  <c r="P486" i="2"/>
  <c r="BI483" i="2"/>
  <c r="BH483" i="2"/>
  <c r="BG483" i="2"/>
  <c r="BF483" i="2"/>
  <c r="T483" i="2"/>
  <c r="R483" i="2"/>
  <c r="P483" i="2"/>
  <c r="BI481" i="2"/>
  <c r="BH481" i="2"/>
  <c r="BG481" i="2"/>
  <c r="BF481" i="2"/>
  <c r="T481" i="2"/>
  <c r="R481" i="2"/>
  <c r="P481" i="2"/>
  <c r="BI479" i="2"/>
  <c r="BH479" i="2"/>
  <c r="BG479" i="2"/>
  <c r="BF479" i="2"/>
  <c r="T479" i="2"/>
  <c r="R479" i="2"/>
  <c r="P479" i="2"/>
  <c r="BI475" i="2"/>
  <c r="BH475" i="2"/>
  <c r="BG475" i="2"/>
  <c r="BF475" i="2"/>
  <c r="T475" i="2"/>
  <c r="R475" i="2"/>
  <c r="P475" i="2"/>
  <c r="BI473" i="2"/>
  <c r="BH473" i="2"/>
  <c r="BG473" i="2"/>
  <c r="BF473" i="2"/>
  <c r="T473" i="2"/>
  <c r="R473" i="2"/>
  <c r="P473" i="2"/>
  <c r="BI470" i="2"/>
  <c r="BH470" i="2"/>
  <c r="BG470" i="2"/>
  <c r="BF470" i="2"/>
  <c r="T470" i="2"/>
  <c r="R470" i="2"/>
  <c r="P470" i="2"/>
  <c r="BI467" i="2"/>
  <c r="BH467" i="2"/>
  <c r="BG467" i="2"/>
  <c r="BF467" i="2"/>
  <c r="T467" i="2"/>
  <c r="R467" i="2"/>
  <c r="P467" i="2"/>
  <c r="BI464" i="2"/>
  <c r="BH464" i="2"/>
  <c r="BG464" i="2"/>
  <c r="BF464" i="2"/>
  <c r="T464" i="2"/>
  <c r="R464" i="2"/>
  <c r="P464" i="2"/>
  <c r="BI462" i="2"/>
  <c r="BH462" i="2"/>
  <c r="BG462" i="2"/>
  <c r="BF462" i="2"/>
  <c r="T462" i="2"/>
  <c r="R462" i="2"/>
  <c r="P462" i="2"/>
  <c r="BI460" i="2"/>
  <c r="BH460" i="2"/>
  <c r="BG460" i="2"/>
  <c r="BF460" i="2"/>
  <c r="T460" i="2"/>
  <c r="R460" i="2"/>
  <c r="P460" i="2"/>
  <c r="BI457" i="2"/>
  <c r="BH457" i="2"/>
  <c r="BG457" i="2"/>
  <c r="BF457" i="2"/>
  <c r="T457" i="2"/>
  <c r="R457" i="2"/>
  <c r="P457" i="2"/>
  <c r="BI453" i="2"/>
  <c r="BH453" i="2"/>
  <c r="BG453" i="2"/>
  <c r="BF453" i="2"/>
  <c r="T453" i="2"/>
  <c r="T452" i="2"/>
  <c r="R453" i="2"/>
  <c r="R452" i="2" s="1"/>
  <c r="P453" i="2"/>
  <c r="P452" i="2" s="1"/>
  <c r="BI450" i="2"/>
  <c r="BH450" i="2"/>
  <c r="BG450" i="2"/>
  <c r="BF450" i="2"/>
  <c r="T450" i="2"/>
  <c r="R450" i="2"/>
  <c r="P450" i="2"/>
  <c r="BI448" i="2"/>
  <c r="BH448" i="2"/>
  <c r="BG448" i="2"/>
  <c r="BF448" i="2"/>
  <c r="T448" i="2"/>
  <c r="R448" i="2"/>
  <c r="P448" i="2"/>
  <c r="BI442" i="2"/>
  <c r="BH442" i="2"/>
  <c r="BG442" i="2"/>
  <c r="BF442" i="2"/>
  <c r="T442" i="2"/>
  <c r="R442" i="2"/>
  <c r="P442" i="2"/>
  <c r="BI440" i="2"/>
  <c r="BH440" i="2"/>
  <c r="BG440" i="2"/>
  <c r="BF440" i="2"/>
  <c r="T440" i="2"/>
  <c r="R440" i="2"/>
  <c r="P440" i="2"/>
  <c r="BI438" i="2"/>
  <c r="BH438" i="2"/>
  <c r="BG438" i="2"/>
  <c r="BF438" i="2"/>
  <c r="T438" i="2"/>
  <c r="R438" i="2"/>
  <c r="P438" i="2"/>
  <c r="BI433" i="2"/>
  <c r="BH433" i="2"/>
  <c r="BG433" i="2"/>
  <c r="BF433" i="2"/>
  <c r="T433" i="2"/>
  <c r="R433" i="2"/>
  <c r="P433" i="2"/>
  <c r="BI422" i="2"/>
  <c r="BH422" i="2"/>
  <c r="BG422" i="2"/>
  <c r="BF422" i="2"/>
  <c r="T422" i="2"/>
  <c r="R422" i="2"/>
  <c r="P422" i="2"/>
  <c r="BI418" i="2"/>
  <c r="BH418" i="2"/>
  <c r="BG418" i="2"/>
  <c r="BF418" i="2"/>
  <c r="T418" i="2"/>
  <c r="R418" i="2"/>
  <c r="P418" i="2"/>
  <c r="BI413" i="2"/>
  <c r="BH413" i="2"/>
  <c r="BG413" i="2"/>
  <c r="BF413" i="2"/>
  <c r="T413" i="2"/>
  <c r="R413" i="2"/>
  <c r="P413" i="2"/>
  <c r="BI402" i="2"/>
  <c r="BH402" i="2"/>
  <c r="BG402" i="2"/>
  <c r="BF402" i="2"/>
  <c r="T402" i="2"/>
  <c r="R402" i="2"/>
  <c r="P402" i="2"/>
  <c r="BI398" i="2"/>
  <c r="BH398" i="2"/>
  <c r="BG398" i="2"/>
  <c r="BF398" i="2"/>
  <c r="T398" i="2"/>
  <c r="R398" i="2"/>
  <c r="P398" i="2"/>
  <c r="BI389" i="2"/>
  <c r="BH389" i="2"/>
  <c r="BG389" i="2"/>
  <c r="BF389" i="2"/>
  <c r="T389" i="2"/>
  <c r="R389" i="2"/>
  <c r="P389" i="2"/>
  <c r="BI382" i="2"/>
  <c r="BH382" i="2"/>
  <c r="BG382" i="2"/>
  <c r="BF382" i="2"/>
  <c r="T382" i="2"/>
  <c r="R382" i="2"/>
  <c r="P382" i="2"/>
  <c r="BI374" i="2"/>
  <c r="BH374" i="2"/>
  <c r="BG374" i="2"/>
  <c r="BF374" i="2"/>
  <c r="T374" i="2"/>
  <c r="R374" i="2"/>
  <c r="P374" i="2"/>
  <c r="BI371" i="2"/>
  <c r="BH371" i="2"/>
  <c r="BG371" i="2"/>
  <c r="BF371" i="2"/>
  <c r="T371" i="2"/>
  <c r="R371" i="2"/>
  <c r="P371" i="2"/>
  <c r="BI367" i="2"/>
  <c r="BH367" i="2"/>
  <c r="BG367" i="2"/>
  <c r="BF367" i="2"/>
  <c r="T367" i="2"/>
  <c r="R367" i="2"/>
  <c r="P367" i="2"/>
  <c r="BI362" i="2"/>
  <c r="BH362" i="2"/>
  <c r="BG362" i="2"/>
  <c r="BF362" i="2"/>
  <c r="T362" i="2"/>
  <c r="R362" i="2"/>
  <c r="P362" i="2"/>
  <c r="BI359" i="2"/>
  <c r="BH359" i="2"/>
  <c r="BG359" i="2"/>
  <c r="BF359" i="2"/>
  <c r="T359" i="2"/>
  <c r="R359" i="2"/>
  <c r="P359" i="2"/>
  <c r="BI356" i="2"/>
  <c r="BH356" i="2"/>
  <c r="BG356" i="2"/>
  <c r="BF356" i="2"/>
  <c r="T356" i="2"/>
  <c r="R356" i="2"/>
  <c r="P356" i="2"/>
  <c r="BI353" i="2"/>
  <c r="BH353" i="2"/>
  <c r="BG353" i="2"/>
  <c r="BF353" i="2"/>
  <c r="T353" i="2"/>
  <c r="R353" i="2"/>
  <c r="P353" i="2"/>
  <c r="BI350" i="2"/>
  <c r="BH350" i="2"/>
  <c r="BG350" i="2"/>
  <c r="BF350" i="2"/>
  <c r="T350" i="2"/>
  <c r="R350" i="2"/>
  <c r="P350" i="2"/>
  <c r="BI347" i="2"/>
  <c r="BH347" i="2"/>
  <c r="BG347" i="2"/>
  <c r="BF347" i="2"/>
  <c r="T347" i="2"/>
  <c r="R347" i="2"/>
  <c r="P347" i="2"/>
  <c r="BI344" i="2"/>
  <c r="BH344" i="2"/>
  <c r="BG344" i="2"/>
  <c r="BF344" i="2"/>
  <c r="T344" i="2"/>
  <c r="R344" i="2"/>
  <c r="P344" i="2"/>
  <c r="BI340" i="2"/>
  <c r="BH340" i="2"/>
  <c r="BG340" i="2"/>
  <c r="BF340" i="2"/>
  <c r="T340" i="2"/>
  <c r="R340" i="2"/>
  <c r="P340" i="2"/>
  <c r="BI338" i="2"/>
  <c r="BH338" i="2"/>
  <c r="BG338" i="2"/>
  <c r="BF338" i="2"/>
  <c r="T338" i="2"/>
  <c r="R338" i="2"/>
  <c r="P338" i="2"/>
  <c r="BI329" i="2"/>
  <c r="BH329" i="2"/>
  <c r="BG329" i="2"/>
  <c r="BF329" i="2"/>
  <c r="T329" i="2"/>
  <c r="R329" i="2"/>
  <c r="P329" i="2"/>
  <c r="BI320" i="2"/>
  <c r="BH320" i="2"/>
  <c r="BG320" i="2"/>
  <c r="BF320" i="2"/>
  <c r="T320" i="2"/>
  <c r="R320" i="2"/>
  <c r="P320" i="2"/>
  <c r="BI315" i="2"/>
  <c r="BH315" i="2"/>
  <c r="BG315" i="2"/>
  <c r="BF315" i="2"/>
  <c r="T315" i="2"/>
  <c r="R315" i="2"/>
  <c r="P315" i="2"/>
  <c r="BI313" i="2"/>
  <c r="BH313" i="2"/>
  <c r="BG313" i="2"/>
  <c r="BF313" i="2"/>
  <c r="T313" i="2"/>
  <c r="R313" i="2"/>
  <c r="P313" i="2"/>
  <c r="BI311" i="2"/>
  <c r="BH311" i="2"/>
  <c r="BG311" i="2"/>
  <c r="BF311" i="2"/>
  <c r="T311" i="2"/>
  <c r="R311" i="2"/>
  <c r="P311" i="2"/>
  <c r="BI301" i="2"/>
  <c r="BH301" i="2"/>
  <c r="BG301" i="2"/>
  <c r="BF301" i="2"/>
  <c r="T301" i="2"/>
  <c r="R301" i="2"/>
  <c r="P301" i="2"/>
  <c r="BI277" i="2"/>
  <c r="BH277" i="2"/>
  <c r="BG277" i="2"/>
  <c r="BF277" i="2"/>
  <c r="T277" i="2"/>
  <c r="R277" i="2"/>
  <c r="P277" i="2"/>
  <c r="BI253" i="2"/>
  <c r="BH253" i="2"/>
  <c r="BG253" i="2"/>
  <c r="BF253" i="2"/>
  <c r="T253" i="2"/>
  <c r="R253" i="2"/>
  <c r="P253" i="2"/>
  <c r="BI244" i="2"/>
  <c r="BH244" i="2"/>
  <c r="BG244" i="2"/>
  <c r="BF244" i="2"/>
  <c r="T244" i="2"/>
  <c r="R244" i="2"/>
  <c r="P244" i="2"/>
  <c r="BI240" i="2"/>
  <c r="BH240" i="2"/>
  <c r="BG240" i="2"/>
  <c r="BF240" i="2"/>
  <c r="T240" i="2"/>
  <c r="R240" i="2"/>
  <c r="P240" i="2"/>
  <c r="BI225" i="2"/>
  <c r="BH225" i="2"/>
  <c r="BG225" i="2"/>
  <c r="BF225" i="2"/>
  <c r="T225" i="2"/>
  <c r="R225" i="2"/>
  <c r="P225" i="2"/>
  <c r="BI222" i="2"/>
  <c r="BH222" i="2"/>
  <c r="BG222" i="2"/>
  <c r="BF222" i="2"/>
  <c r="T222" i="2"/>
  <c r="R222" i="2"/>
  <c r="P222" i="2"/>
  <c r="BI219" i="2"/>
  <c r="BH219" i="2"/>
  <c r="BG219" i="2"/>
  <c r="BF219" i="2"/>
  <c r="T219" i="2"/>
  <c r="R219" i="2"/>
  <c r="P219" i="2"/>
  <c r="BI217" i="2"/>
  <c r="BH217" i="2"/>
  <c r="BG217" i="2"/>
  <c r="BF217" i="2"/>
  <c r="T217" i="2"/>
  <c r="R217" i="2"/>
  <c r="P217" i="2"/>
  <c r="BI213" i="2"/>
  <c r="BH213" i="2"/>
  <c r="BG213" i="2"/>
  <c r="BF213" i="2"/>
  <c r="T213" i="2"/>
  <c r="R213" i="2"/>
  <c r="P213" i="2"/>
  <c r="BI212" i="2"/>
  <c r="BH212" i="2"/>
  <c r="BG212" i="2"/>
  <c r="BF212" i="2"/>
  <c r="T212" i="2"/>
  <c r="R212" i="2"/>
  <c r="P212" i="2"/>
  <c r="BI209" i="2"/>
  <c r="BH209" i="2"/>
  <c r="BG209" i="2"/>
  <c r="BF209" i="2"/>
  <c r="T209" i="2"/>
  <c r="R209" i="2"/>
  <c r="P209"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4" i="2"/>
  <c r="BH194" i="2"/>
  <c r="BG194" i="2"/>
  <c r="BF194" i="2"/>
  <c r="T194" i="2"/>
  <c r="R194" i="2"/>
  <c r="P194" i="2"/>
  <c r="BI193" i="2"/>
  <c r="BH193" i="2"/>
  <c r="BG193" i="2"/>
  <c r="BF193" i="2"/>
  <c r="T193" i="2"/>
  <c r="R193" i="2"/>
  <c r="P193" i="2"/>
  <c r="BI190" i="2"/>
  <c r="BH190" i="2"/>
  <c r="BG190" i="2"/>
  <c r="BF190" i="2"/>
  <c r="T190" i="2"/>
  <c r="R190" i="2"/>
  <c r="P190" i="2"/>
  <c r="BI189" i="2"/>
  <c r="BH189" i="2"/>
  <c r="BG189" i="2"/>
  <c r="BF189" i="2"/>
  <c r="T189" i="2"/>
  <c r="R189" i="2"/>
  <c r="P189" i="2"/>
  <c r="BI186" i="2"/>
  <c r="BH186" i="2"/>
  <c r="BG186" i="2"/>
  <c r="BF186" i="2"/>
  <c r="T186" i="2"/>
  <c r="R186" i="2"/>
  <c r="P186" i="2"/>
  <c r="BI183" i="2"/>
  <c r="BH183" i="2"/>
  <c r="BG183" i="2"/>
  <c r="BF183" i="2"/>
  <c r="T183" i="2"/>
  <c r="R183" i="2"/>
  <c r="P183" i="2"/>
  <c r="BI174" i="2"/>
  <c r="BH174" i="2"/>
  <c r="BG174" i="2"/>
  <c r="BF174" i="2"/>
  <c r="T174" i="2"/>
  <c r="R174" i="2"/>
  <c r="P174" i="2"/>
  <c r="BI171" i="2"/>
  <c r="BH171" i="2"/>
  <c r="BG171" i="2"/>
  <c r="BF171" i="2"/>
  <c r="T171" i="2"/>
  <c r="R171" i="2"/>
  <c r="P171" i="2"/>
  <c r="BI166" i="2"/>
  <c r="BH166" i="2"/>
  <c r="BG166" i="2"/>
  <c r="BF166" i="2"/>
  <c r="T166" i="2"/>
  <c r="R166" i="2"/>
  <c r="P166" i="2"/>
  <c r="BI161" i="2"/>
  <c r="BH161" i="2"/>
  <c r="BG161" i="2"/>
  <c r="BF161" i="2"/>
  <c r="T161" i="2"/>
  <c r="R161" i="2"/>
  <c r="P161" i="2"/>
  <c r="BI158" i="2"/>
  <c r="BH158" i="2"/>
  <c r="BG158" i="2"/>
  <c r="BF158" i="2"/>
  <c r="T158" i="2"/>
  <c r="R158" i="2"/>
  <c r="P158" i="2"/>
  <c r="BI153" i="2"/>
  <c r="BH153" i="2"/>
  <c r="BG153" i="2"/>
  <c r="BF153" i="2"/>
  <c r="T153" i="2"/>
  <c r="R153" i="2"/>
  <c r="P153" i="2"/>
  <c r="BI148" i="2"/>
  <c r="BH148" i="2"/>
  <c r="BG148" i="2"/>
  <c r="BF148" i="2"/>
  <c r="T148" i="2"/>
  <c r="R148" i="2"/>
  <c r="P148" i="2"/>
  <c r="BI138" i="2"/>
  <c r="BH138" i="2"/>
  <c r="BG138" i="2"/>
  <c r="BF138" i="2"/>
  <c r="T138" i="2"/>
  <c r="R138" i="2"/>
  <c r="P138" i="2"/>
  <c r="BI134" i="2"/>
  <c r="BH134" i="2"/>
  <c r="BG134" i="2"/>
  <c r="BF134" i="2"/>
  <c r="T134" i="2"/>
  <c r="R134" i="2"/>
  <c r="P134"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7" i="2"/>
  <c r="BH117" i="2"/>
  <c r="BG117" i="2"/>
  <c r="BF117" i="2"/>
  <c r="T117" i="2"/>
  <c r="R117" i="2"/>
  <c r="P117" i="2"/>
  <c r="BI112" i="2"/>
  <c r="BH112" i="2"/>
  <c r="BG112" i="2"/>
  <c r="BF112" i="2"/>
  <c r="T112" i="2"/>
  <c r="R112" i="2"/>
  <c r="P112" i="2"/>
  <c r="BI107" i="2"/>
  <c r="BH107" i="2"/>
  <c r="BG107" i="2"/>
  <c r="BF107" i="2"/>
  <c r="T107" i="2"/>
  <c r="R107" i="2"/>
  <c r="P107" i="2"/>
  <c r="BI105" i="2"/>
  <c r="BH105" i="2"/>
  <c r="BG105" i="2"/>
  <c r="BF105" i="2"/>
  <c r="T105" i="2"/>
  <c r="R105" i="2"/>
  <c r="P105" i="2"/>
  <c r="BI103" i="2"/>
  <c r="BH103" i="2"/>
  <c r="BG103" i="2"/>
  <c r="BF103" i="2"/>
  <c r="T103" i="2"/>
  <c r="R103" i="2"/>
  <c r="P103" i="2"/>
  <c r="J96" i="2"/>
  <c r="F96" i="2"/>
  <c r="F94" i="2"/>
  <c r="E92" i="2"/>
  <c r="J58" i="2"/>
  <c r="F58" i="2"/>
  <c r="F56" i="2"/>
  <c r="E54" i="2"/>
  <c r="J26" i="2"/>
  <c r="E26" i="2"/>
  <c r="J59" i="2"/>
  <c r="J25" i="2"/>
  <c r="J20" i="2"/>
  <c r="E20" i="2"/>
  <c r="F97" i="2" s="1"/>
  <c r="J19" i="2"/>
  <c r="J14" i="2"/>
  <c r="J94" i="2"/>
  <c r="E7" i="2"/>
  <c r="E88" i="2"/>
  <c r="L50" i="1"/>
  <c r="AM50" i="1"/>
  <c r="AM49" i="1"/>
  <c r="L49" i="1"/>
  <c r="AM47" i="1"/>
  <c r="L47" i="1"/>
  <c r="L45" i="1"/>
  <c r="L44" i="1"/>
  <c r="J442" i="2"/>
  <c r="J120" i="2"/>
  <c r="BK433" i="2"/>
  <c r="J158" i="2"/>
  <c r="BK183" i="4"/>
  <c r="J127" i="4"/>
  <c r="BK123" i="4"/>
  <c r="J170" i="4"/>
  <c r="BK136" i="5"/>
  <c r="J166" i="6"/>
  <c r="J164" i="7"/>
  <c r="BK184" i="7"/>
  <c r="BK113" i="8"/>
  <c r="J146" i="8"/>
  <c r="BK106" i="9"/>
  <c r="J250" i="11"/>
  <c r="J203" i="11"/>
  <c r="BK140" i="11"/>
  <c r="BK116" i="12"/>
  <c r="BK256" i="13"/>
  <c r="J222" i="13"/>
  <c r="J109" i="13"/>
  <c r="BK90" i="15"/>
  <c r="J120" i="16"/>
  <c r="BK146" i="16"/>
  <c r="BK129" i="16"/>
  <c r="BK238" i="16"/>
  <c r="BK133" i="17"/>
  <c r="BK133" i="19"/>
  <c r="BK165" i="19"/>
  <c r="J104" i="21"/>
  <c r="J190" i="2"/>
  <c r="J481" i="2"/>
  <c r="AS61" i="1"/>
  <c r="J151" i="4"/>
  <c r="J124" i="4"/>
  <c r="BK140" i="4"/>
  <c r="BK116" i="4"/>
  <c r="BK112" i="6"/>
  <c r="J115" i="6"/>
  <c r="BK107" i="7"/>
  <c r="J149" i="8"/>
  <c r="J113" i="9"/>
  <c r="BK114" i="9"/>
  <c r="J117" i="11"/>
  <c r="J230" i="11"/>
  <c r="BK172" i="11"/>
  <c r="J116" i="12"/>
  <c r="J94" i="15"/>
  <c r="BK210" i="16"/>
  <c r="BK246" i="16"/>
  <c r="J192" i="16"/>
  <c r="BK127" i="16"/>
  <c r="J112" i="17"/>
  <c r="BK146" i="17"/>
  <c r="BK169" i="19"/>
  <c r="BK119" i="19"/>
  <c r="BK94" i="21"/>
  <c r="J398" i="2"/>
  <c r="J186" i="2"/>
  <c r="BK418" i="2"/>
  <c r="BK129" i="2"/>
  <c r="BK96" i="3"/>
  <c r="BK145" i="4"/>
  <c r="BK128" i="4"/>
  <c r="BK178" i="4"/>
  <c r="BK109" i="6"/>
  <c r="J147" i="6"/>
  <c r="BK115" i="7"/>
  <c r="J205" i="7"/>
  <c r="BK128" i="7"/>
  <c r="BK178" i="8"/>
  <c r="BK141" i="8"/>
  <c r="BK107" i="9"/>
  <c r="BK118" i="9"/>
  <c r="J221" i="11"/>
  <c r="BK206" i="11"/>
  <c r="BK208" i="11"/>
  <c r="J121" i="12"/>
  <c r="BK254" i="13"/>
  <c r="BK235" i="13"/>
  <c r="BK97" i="13"/>
  <c r="BK109" i="14"/>
  <c r="J258" i="16"/>
  <c r="J176" i="16"/>
  <c r="BK249" i="16"/>
  <c r="J157" i="16"/>
  <c r="BK221" i="16"/>
  <c r="J95" i="17"/>
  <c r="BK114" i="19"/>
  <c r="J92" i="20"/>
  <c r="BK161" i="2"/>
  <c r="J193" i="2"/>
  <c r="BK132" i="2"/>
  <c r="J197" i="2"/>
  <c r="J172" i="4"/>
  <c r="BK129" i="4"/>
  <c r="BK158" i="4"/>
  <c r="BK124" i="4"/>
  <c r="J98" i="6"/>
  <c r="J163" i="6"/>
  <c r="J107" i="7"/>
  <c r="J130" i="8"/>
  <c r="J181" i="8"/>
  <c r="BK130" i="9"/>
  <c r="J226" i="11"/>
  <c r="BK283" i="11"/>
  <c r="BK166" i="11"/>
  <c r="J133" i="12"/>
  <c r="BK222" i="13"/>
  <c r="BK227" i="13"/>
  <c r="BK112" i="14"/>
  <c r="BK214" i="16"/>
  <c r="BK225" i="16"/>
  <c r="J170" i="16"/>
  <c r="J148" i="17"/>
  <c r="J120" i="17"/>
  <c r="BK142" i="19"/>
  <c r="J85" i="21"/>
  <c r="BK222" i="2"/>
  <c r="BK453" i="2"/>
  <c r="J123" i="2"/>
  <c r="BK240" i="2"/>
  <c r="BK115" i="4"/>
  <c r="J117" i="4"/>
  <c r="BK125" i="4"/>
  <c r="J186" i="6"/>
  <c r="BK138" i="7"/>
  <c r="J201" i="7"/>
  <c r="J222" i="7"/>
  <c r="J110" i="9"/>
  <c r="J128" i="9"/>
  <c r="J262" i="11"/>
  <c r="J214" i="11"/>
  <c r="J129" i="12"/>
  <c r="J131" i="16"/>
  <c r="J151" i="16"/>
  <c r="J149" i="16"/>
  <c r="BK118" i="17"/>
  <c r="BK126" i="17"/>
  <c r="J106" i="19"/>
  <c r="BK104" i="21"/>
  <c r="J359" i="2"/>
  <c r="BK212" i="2"/>
  <c r="J450" i="2"/>
  <c r="J101" i="3"/>
  <c r="BK159" i="4"/>
  <c r="BK186" i="4"/>
  <c r="BK134" i="4"/>
  <c r="BK125" i="6"/>
  <c r="BK119" i="6"/>
  <c r="BK146" i="7"/>
  <c r="J155" i="8"/>
  <c r="J121" i="9"/>
  <c r="J140" i="11"/>
  <c r="J122" i="11"/>
  <c r="BK109" i="12"/>
  <c r="BK118" i="16"/>
  <c r="BK234" i="16"/>
  <c r="BK107" i="16"/>
  <c r="BK102" i="17"/>
  <c r="BK150" i="17"/>
  <c r="BK102" i="19"/>
  <c r="J495" i="2"/>
  <c r="BK489" i="2"/>
  <c r="BK134" i="2"/>
  <c r="J183" i="2"/>
  <c r="BK99" i="3"/>
  <c r="BK181" i="4"/>
  <c r="J116" i="4"/>
  <c r="BK156" i="4"/>
  <c r="BK193" i="6"/>
  <c r="J190" i="7"/>
  <c r="BK198" i="7"/>
  <c r="BK181" i="8"/>
  <c r="J111" i="9"/>
  <c r="BK113" i="9"/>
  <c r="BK240" i="11"/>
  <c r="J237" i="11"/>
  <c r="BK211" i="11"/>
  <c r="BK149" i="13"/>
  <c r="J230" i="13"/>
  <c r="J168" i="13"/>
  <c r="J101" i="14"/>
  <c r="BK267" i="16"/>
  <c r="BK116" i="16"/>
  <c r="BK168" i="16"/>
  <c r="J183" i="16"/>
  <c r="J131" i="17"/>
  <c r="J172" i="19"/>
  <c r="J97" i="21"/>
  <c r="J509" i="2"/>
  <c r="BK462" i="2"/>
  <c r="J244" i="2"/>
  <c r="BK103" i="2"/>
  <c r="J129" i="2"/>
  <c r="BK168" i="4"/>
  <c r="J147" i="4"/>
  <c r="J161" i="4"/>
  <c r="BK110" i="4"/>
  <c r="BK176" i="6"/>
  <c r="BK140" i="6"/>
  <c r="BK126" i="7"/>
  <c r="BK167" i="8"/>
  <c r="BK120" i="8"/>
  <c r="BK94" i="9"/>
  <c r="J179" i="11"/>
  <c r="J208" i="11"/>
  <c r="J235" i="11"/>
  <c r="BK137" i="13"/>
  <c r="J249" i="13"/>
  <c r="J173" i="13"/>
  <c r="BK176" i="16"/>
  <c r="BK97" i="17"/>
  <c r="J94" i="18"/>
  <c r="BK213" i="2"/>
  <c r="BK171" i="2"/>
  <c r="BK188" i="4"/>
  <c r="BK164" i="4"/>
  <c r="J106" i="4"/>
  <c r="BK102" i="5"/>
  <c r="BK121" i="6"/>
  <c r="BK167" i="7"/>
  <c r="BK99" i="9"/>
  <c r="BK258" i="11"/>
  <c r="BK221" i="11"/>
  <c r="J150" i="17"/>
  <c r="BK110" i="17"/>
  <c r="J144" i="19"/>
  <c r="BK89" i="20"/>
  <c r="BK448" i="2"/>
  <c r="J486" i="2"/>
  <c r="J107" i="2"/>
  <c r="J315" i="2"/>
  <c r="J155" i="4"/>
  <c r="J137" i="4"/>
  <c r="BK137" i="4"/>
  <c r="J158" i="6"/>
  <c r="J213" i="7"/>
  <c r="BK149" i="7"/>
  <c r="BK164" i="7"/>
  <c r="J141" i="8"/>
  <c r="J107" i="9"/>
  <c r="BK108" i="9"/>
  <c r="J112" i="11"/>
  <c r="BK237" i="11"/>
  <c r="J148" i="11"/>
  <c r="BK135" i="11"/>
  <c r="BK168" i="13"/>
  <c r="BK239" i="13"/>
  <c r="J225" i="13"/>
  <c r="BK92" i="15"/>
  <c r="BK153" i="16"/>
  <c r="BK187" i="16"/>
  <c r="J124" i="16"/>
  <c r="J153" i="17"/>
  <c r="J102" i="17"/>
  <c r="J174" i="19"/>
  <c r="BK475" i="2"/>
  <c r="BK492" i="2"/>
  <c r="J329" i="2"/>
  <c r="J413" i="2"/>
  <c r="J98" i="3"/>
  <c r="J157" i="4"/>
  <c r="J123" i="4"/>
  <c r="BK106" i="4"/>
  <c r="BK163" i="6"/>
  <c r="BK222" i="7"/>
  <c r="J134" i="7"/>
  <c r="J106" i="8"/>
  <c r="J99" i="9"/>
  <c r="BK247" i="11"/>
  <c r="J174" i="11"/>
  <c r="BK235" i="11"/>
  <c r="J125" i="13"/>
  <c r="J159" i="13"/>
  <c r="J130" i="13"/>
  <c r="J92" i="15"/>
  <c r="BK244" i="16"/>
  <c r="J283" i="16"/>
  <c r="J225" i="16"/>
  <c r="BK104" i="17"/>
  <c r="BK95" i="19"/>
  <c r="J142" i="19"/>
  <c r="BK507" i="2"/>
  <c r="BK105" i="2"/>
  <c r="BK350" i="2"/>
  <c r="J475" i="2"/>
  <c r="J153" i="2"/>
  <c r="BK162" i="4"/>
  <c r="J188" i="4"/>
  <c r="BK119" i="4"/>
  <c r="J112" i="6"/>
  <c r="J175" i="7"/>
  <c r="BK170" i="7"/>
  <c r="BK171" i="8"/>
  <c r="BK128" i="9"/>
  <c r="BK124" i="9"/>
  <c r="BK174" i="11"/>
  <c r="J197" i="11"/>
  <c r="BK122" i="11"/>
  <c r="J112" i="12"/>
  <c r="J281" i="16"/>
  <c r="J113" i="16"/>
  <c r="J138" i="16"/>
  <c r="J133" i="17"/>
  <c r="BK88" i="18"/>
  <c r="J86" i="20"/>
  <c r="BK479" i="2"/>
  <c r="BK382" i="2"/>
  <c r="J479" i="2"/>
  <c r="AS70" i="1"/>
  <c r="J162" i="4"/>
  <c r="J140" i="4"/>
  <c r="BK186" i="6"/>
  <c r="J180" i="6"/>
  <c r="J208" i="7"/>
  <c r="J146" i="7"/>
  <c r="BK152" i="8"/>
  <c r="J116" i="9"/>
  <c r="J286" i="11"/>
  <c r="BK226" i="11"/>
  <c r="BK143" i="11"/>
  <c r="J239" i="13"/>
  <c r="J168" i="16"/>
  <c r="BK162" i="16"/>
  <c r="BK131" i="16"/>
  <c r="J118" i="17"/>
  <c r="BK151" i="19"/>
  <c r="J89" i="20"/>
  <c r="J422" i="2"/>
  <c r="J340" i="2"/>
  <c r="BK509" i="2"/>
  <c r="J240" i="2"/>
  <c r="BK132" i="4"/>
  <c r="J152" i="4"/>
  <c r="J118" i="4"/>
  <c r="J104" i="6"/>
  <c r="J101" i="8"/>
  <c r="BK101" i="8"/>
  <c r="J130" i="9"/>
  <c r="J127" i="9"/>
  <c r="BK214" i="11"/>
  <c r="J100" i="11"/>
  <c r="J185" i="11"/>
  <c r="J143" i="13"/>
  <c r="BK196" i="13"/>
  <c r="BK109" i="13"/>
  <c r="J116" i="14"/>
  <c r="J194" i="16"/>
  <c r="J242" i="16"/>
  <c r="J260" i="16"/>
  <c r="BK218" i="16"/>
  <c r="BK144" i="17"/>
  <c r="BK157" i="17"/>
  <c r="J88" i="18"/>
  <c r="BK117" i="19"/>
  <c r="J176" i="11"/>
  <c r="BK225" i="13"/>
  <c r="BK164" i="13"/>
  <c r="BK217" i="13"/>
  <c r="J121" i="14"/>
  <c r="J285" i="16"/>
  <c r="BK144" i="16"/>
  <c r="BK422" i="2"/>
  <c r="BK112" i="2"/>
  <c r="BK107" i="2"/>
  <c r="J166" i="16"/>
  <c r="BK96" i="18"/>
  <c r="J167" i="19"/>
  <c r="BK500" i="2"/>
  <c r="BK158" i="2"/>
  <c r="BK402" i="2"/>
  <c r="J497" i="2"/>
  <c r="J103" i="2"/>
  <c r="J171" i="4"/>
  <c r="BK108" i="4"/>
  <c r="BK113" i="4"/>
  <c r="BK98" i="5"/>
  <c r="J152" i="6"/>
  <c r="J218" i="7"/>
  <c r="BK142" i="7"/>
  <c r="J111" i="8"/>
  <c r="BK120" i="9"/>
  <c r="J111" i="10"/>
  <c r="BK264" i="11"/>
  <c r="BK121" i="12"/>
  <c r="BK207" i="13"/>
  <c r="J251" i="13"/>
  <c r="J223" i="16"/>
  <c r="J109" i="16"/>
  <c r="BK151" i="16"/>
  <c r="BK278" i="16"/>
  <c r="J116" i="17"/>
  <c r="BK174" i="19"/>
  <c r="BK86" i="20"/>
  <c r="J470" i="2"/>
  <c r="BK219" i="2"/>
  <c r="J200" i="2"/>
  <c r="J367" i="2"/>
  <c r="J143" i="4"/>
  <c r="BK133" i="4"/>
  <c r="BK107" i="4"/>
  <c r="J121" i="6"/>
  <c r="J142" i="7"/>
  <c r="J194" i="7"/>
  <c r="BK148" i="7"/>
  <c r="BK227" i="11"/>
  <c r="BK230" i="11"/>
  <c r="J183" i="13"/>
  <c r="J276" i="16"/>
  <c r="J263" i="16"/>
  <c r="BK135" i="16"/>
  <c r="J126" i="17"/>
  <c r="BK157" i="19"/>
  <c r="J102" i="21"/>
  <c r="BK470" i="2"/>
  <c r="AS67" i="1"/>
  <c r="BK177" i="4"/>
  <c r="J110" i="4"/>
  <c r="BK176" i="4"/>
  <c r="BK129" i="6"/>
  <c r="J167" i="7"/>
  <c r="BK208" i="7"/>
  <c r="BK116" i="8"/>
  <c r="BK109" i="9"/>
  <c r="J224" i="11"/>
  <c r="J164" i="11"/>
  <c r="BK129" i="12"/>
  <c r="BK185" i="16"/>
  <c r="J181" i="16"/>
  <c r="BK223" i="16"/>
  <c r="BK142" i="17"/>
  <c r="BK92" i="18"/>
  <c r="J117" i="19"/>
  <c r="BK102" i="21"/>
  <c r="BK153" i="2"/>
  <c r="BK123" i="2"/>
  <c r="BK457" i="2"/>
  <c r="BK356" i="2"/>
  <c r="BK160" i="4"/>
  <c r="J138" i="4"/>
  <c r="BK120" i="4"/>
  <c r="J176" i="6"/>
  <c r="BK187" i="7"/>
  <c r="J115" i="7"/>
  <c r="BK209" i="2"/>
  <c r="J350" i="2"/>
  <c r="J467" i="2"/>
  <c r="J389" i="2"/>
  <c r="J203" i="2"/>
  <c r="J114" i="4"/>
  <c r="J168" i="4"/>
  <c r="J119" i="4"/>
  <c r="BK94" i="5"/>
  <c r="J119" i="6"/>
  <c r="BK205" i="7"/>
  <c r="J198" i="7"/>
  <c r="J159" i="7"/>
  <c r="J178" i="8"/>
  <c r="J122" i="9"/>
  <c r="BK105" i="10"/>
  <c r="BK272" i="11"/>
  <c r="J233" i="11"/>
  <c r="BK193" i="11"/>
  <c r="J133" i="13"/>
  <c r="BK200" i="13"/>
  <c r="J102" i="13"/>
  <c r="J112" i="14"/>
  <c r="BK242" i="16"/>
  <c r="BK166" i="16"/>
  <c r="J204" i="16"/>
  <c r="BK197" i="16"/>
  <c r="J256" i="16"/>
  <c r="J129" i="16"/>
  <c r="BK99" i="17"/>
  <c r="BK122" i="17"/>
  <c r="J159" i="19"/>
  <c r="J90" i="19"/>
  <c r="BK92" i="20"/>
  <c r="BK92" i="21"/>
  <c r="BK495" i="2"/>
  <c r="BK347" i="2"/>
  <c r="J209" i="2"/>
  <c r="J371" i="2"/>
  <c r="J96" i="3"/>
  <c r="J164" i="4"/>
  <c r="BK150" i="4"/>
  <c r="BK155" i="4"/>
  <c r="BK132" i="5"/>
  <c r="J142" i="6"/>
  <c r="J193" i="6"/>
  <c r="BK156" i="7"/>
  <c r="BK164" i="8"/>
  <c r="J94" i="9"/>
  <c r="BK117" i="9"/>
  <c r="BK117" i="11"/>
  <c r="J240" i="11"/>
  <c r="J159" i="11"/>
  <c r="J120" i="13"/>
  <c r="J278" i="16"/>
  <c r="BK212" i="16"/>
  <c r="BK109" i="16"/>
  <c r="J116" i="16"/>
  <c r="J234" i="16"/>
  <c r="J114" i="17"/>
  <c r="J157" i="19"/>
  <c r="BK106" i="19"/>
  <c r="J89" i="21"/>
  <c r="BK194" i="2"/>
  <c r="BK311" i="2"/>
  <c r="BK193" i="2"/>
  <c r="J489" i="2"/>
  <c r="BK301" i="2"/>
  <c r="BK111" i="4"/>
  <c r="J158" i="4"/>
  <c r="J163" i="4"/>
  <c r="J94" i="5"/>
  <c r="J172" i="6"/>
  <c r="BK180" i="6"/>
  <c r="BK144" i="7"/>
  <c r="J152" i="7"/>
  <c r="J113" i="8"/>
  <c r="BK136" i="8"/>
  <c r="J124" i="9"/>
  <c r="BK111" i="9"/>
  <c r="BK232" i="11"/>
  <c r="J169" i="11"/>
  <c r="J217" i="11"/>
  <c r="J206" i="11"/>
  <c r="J235" i="13"/>
  <c r="J157" i="13"/>
  <c r="J241" i="13"/>
  <c r="J97" i="13"/>
  <c r="BK106" i="14"/>
  <c r="BK170" i="16"/>
  <c r="BK230" i="16"/>
  <c r="BK105" i="16"/>
  <c r="J253" i="16"/>
  <c r="J146" i="17"/>
  <c r="J106" i="17"/>
  <c r="BK129" i="19"/>
  <c r="BK97" i="19"/>
  <c r="J418" i="2"/>
  <c r="J402" i="2"/>
  <c r="J206" i="2"/>
  <c r="BK340" i="2"/>
  <c r="J148" i="4"/>
  <c r="J153" i="4"/>
  <c r="BK171" i="4"/>
  <c r="BK106" i="5"/>
  <c r="J190" i="6"/>
  <c r="J144" i="7"/>
  <c r="J123" i="7"/>
  <c r="BK184" i="8"/>
  <c r="J96" i="9"/>
  <c r="J106" i="9"/>
  <c r="BK109" i="11"/>
  <c r="BK185" i="11"/>
  <c r="J164" i="13"/>
  <c r="J254" i="13"/>
  <c r="J133" i="14"/>
  <c r="J185" i="16"/>
  <c r="J153" i="16"/>
  <c r="BK179" i="16"/>
  <c r="BK153" i="17"/>
  <c r="BK114" i="17"/>
  <c r="J148" i="19"/>
  <c r="J97" i="19"/>
  <c r="BK200" i="2"/>
  <c r="J356" i="2"/>
  <c r="BK483" i="2"/>
  <c r="BK413" i="2"/>
  <c r="J185" i="4"/>
  <c r="J120" i="4"/>
  <c r="BK114" i="4"/>
  <c r="F37" i="5"/>
  <c r="J266" i="11"/>
  <c r="J258" i="11"/>
  <c r="J124" i="12"/>
  <c r="BK253" i="16"/>
  <c r="BK236" i="16"/>
  <c r="J236" i="16"/>
  <c r="BK263" i="16"/>
  <c r="BK160" i="17"/>
  <c r="J131" i="19"/>
  <c r="BK108" i="21"/>
  <c r="BK186" i="2"/>
  <c r="J212" i="2"/>
  <c r="J507" i="2"/>
  <c r="BK217" i="2"/>
  <c r="J132" i="4"/>
  <c r="J180" i="4"/>
  <c r="BK153" i="4"/>
  <c r="J106" i="5"/>
  <c r="J101" i="6"/>
  <c r="BK152" i="7"/>
  <c r="BK213" i="7"/>
  <c r="J98" i="8"/>
  <c r="J129" i="9"/>
  <c r="BK121" i="9"/>
  <c r="BK250" i="11"/>
  <c r="J143" i="11"/>
  <c r="BK159" i="13"/>
  <c r="BK260" i="16"/>
  <c r="J249" i="16"/>
  <c r="J137" i="17"/>
  <c r="BK116" i="17"/>
  <c r="BK159" i="19"/>
  <c r="J100" i="21"/>
  <c r="BK206" i="2"/>
  <c r="BK244" i="2"/>
  <c r="BK315" i="2"/>
  <c r="J464" i="2"/>
  <c r="J159" i="4"/>
  <c r="BK189" i="4"/>
  <c r="BK147" i="4"/>
  <c r="J105" i="4"/>
  <c r="BK98" i="6"/>
  <c r="J184" i="7"/>
  <c r="BK178" i="7"/>
  <c r="J152" i="8"/>
  <c r="J167" i="8"/>
  <c r="BK127" i="9"/>
  <c r="BK286" i="11"/>
  <c r="BK217" i="11"/>
  <c r="J135" i="11"/>
  <c r="BK243" i="13"/>
  <c r="J137" i="13"/>
  <c r="BK249" i="13"/>
  <c r="BK102" i="13"/>
  <c r="BK88" i="15"/>
  <c r="BK204" i="16"/>
  <c r="BK155" i="16"/>
  <c r="BK216" i="16"/>
  <c r="J251" i="16"/>
  <c r="J108" i="17"/>
  <c r="J92" i="18"/>
  <c r="BK172" i="19"/>
  <c r="J91" i="21"/>
  <c r="J338" i="2"/>
  <c r="J500" i="2"/>
  <c r="BK362" i="2"/>
  <c r="J166" i="2"/>
  <c r="BK338" i="2"/>
  <c r="BK141" i="4"/>
  <c r="BK172" i="4"/>
  <c r="J126" i="4"/>
  <c r="BK142" i="6"/>
  <c r="BK117" i="6"/>
  <c r="J170" i="7"/>
  <c r="J181" i="7"/>
  <c r="BK146" i="8"/>
  <c r="J112" i="9"/>
  <c r="BK126" i="9"/>
  <c r="BK200" i="11"/>
  <c r="BK106" i="11"/>
  <c r="J103" i="11"/>
  <c r="BK241" i="13"/>
  <c r="BK178" i="13"/>
  <c r="BK101" i="14"/>
  <c r="BK174" i="16"/>
  <c r="J206" i="16"/>
  <c r="J240" i="16"/>
  <c r="J133" i="16"/>
  <c r="BK124" i="17"/>
  <c r="J155" i="17"/>
  <c r="J133" i="19"/>
  <c r="J111" i="19"/>
  <c r="J277" i="2"/>
  <c r="J189" i="2"/>
  <c r="BK371" i="2"/>
  <c r="J222" i="2"/>
  <c r="J125" i="4"/>
  <c r="BK105" i="4"/>
  <c r="J141" i="4"/>
  <c r="J169" i="6"/>
  <c r="BK155" i="6"/>
  <c r="J226" i="7"/>
  <c r="J124" i="8"/>
  <c r="BK224" i="11"/>
  <c r="BK103" i="11"/>
  <c r="J175" i="13"/>
  <c r="J144" i="16"/>
  <c r="J267" i="16"/>
  <c r="J160" i="16"/>
  <c r="J155" i="16"/>
  <c r="J105" i="16"/>
  <c r="J97" i="17"/>
  <c r="J95" i="19"/>
  <c r="BK97" i="21"/>
  <c r="BK481" i="2"/>
  <c r="J112" i="2"/>
  <c r="J225" i="2"/>
  <c r="BK389" i="2"/>
  <c r="BK136" i="4"/>
  <c r="J186" i="4"/>
  <c r="J109" i="4"/>
  <c r="J113" i="4"/>
  <c r="J133" i="6"/>
  <c r="BK133" i="12"/>
  <c r="BK133" i="13"/>
  <c r="BK175" i="13"/>
  <c r="BK124" i="14"/>
  <c r="J111" i="16"/>
  <c r="BK181" i="16"/>
  <c r="BK190" i="16"/>
  <c r="BK139" i="17"/>
  <c r="BK90" i="18"/>
  <c r="J124" i="19"/>
  <c r="BK85" i="21"/>
  <c r="BK467" i="2"/>
  <c r="BK473" i="2"/>
  <c r="BK253" i="2"/>
  <c r="BK130" i="4"/>
  <c r="J128" i="4"/>
  <c r="J133" i="4"/>
  <c r="BK122" i="5"/>
  <c r="J155" i="6"/>
  <c r="J148" i="7"/>
  <c r="J136" i="8"/>
  <c r="J134" i="8"/>
  <c r="BK122" i="9"/>
  <c r="J125" i="11"/>
  <c r="BK159" i="11"/>
  <c r="BK229" i="11"/>
  <c r="J106" i="11"/>
  <c r="BK125" i="13"/>
  <c r="J115" i="13"/>
  <c r="BK121" i="14"/>
  <c r="J172" i="16"/>
  <c r="BK251" i="16"/>
  <c r="BK124" i="16"/>
  <c r="BK112" i="17"/>
  <c r="J102" i="19"/>
  <c r="BK107" i="21"/>
  <c r="J347" i="2"/>
  <c r="J473" i="2"/>
  <c r="BK183" i="2"/>
  <c r="BK374" i="2"/>
  <c r="J160" i="4"/>
  <c r="J182" i="4"/>
  <c r="BK166" i="4"/>
  <c r="J136" i="5"/>
  <c r="BK166" i="6"/>
  <c r="J138" i="7"/>
  <c r="BK159" i="7"/>
  <c r="J139" i="8"/>
  <c r="BK158" i="8"/>
  <c r="J126" i="9"/>
  <c r="BK101" i="9"/>
  <c r="J276" i="11"/>
  <c r="BK169" i="11"/>
  <c r="J156" i="11"/>
  <c r="BK170" i="13"/>
  <c r="BK157" i="16"/>
  <c r="BK256" i="16"/>
  <c r="BK113" i="16"/>
  <c r="J135" i="17"/>
  <c r="BK167" i="19"/>
  <c r="J169" i="19"/>
  <c r="J362" i="2"/>
  <c r="BK464" i="2"/>
  <c r="BK148" i="2"/>
  <c r="J344" i="2"/>
  <c r="J179" i="4"/>
  <c r="J136" i="4"/>
  <c r="BK182" i="4"/>
  <c r="J111" i="4"/>
  <c r="J183" i="6"/>
  <c r="BK196" i="6"/>
  <c r="BK121" i="7"/>
  <c r="J116" i="8"/>
  <c r="BK155" i="8"/>
  <c r="J108" i="9"/>
  <c r="BK266" i="11"/>
  <c r="BK189" i="11"/>
  <c r="J229" i="11"/>
  <c r="BK192" i="16"/>
  <c r="J216" i="16"/>
  <c r="BK206" i="16"/>
  <c r="J265" i="16"/>
  <c r="J139" i="17"/>
  <c r="J119" i="19"/>
  <c r="BK91" i="21"/>
  <c r="J514" i="2"/>
  <c r="J460" i="2"/>
  <c r="J382" i="2"/>
  <c r="J174" i="2"/>
  <c r="J108" i="4"/>
  <c r="J187" i="4"/>
  <c r="BK109" i="4"/>
  <c r="J129" i="6"/>
  <c r="BK100" i="7"/>
  <c r="J149" i="7"/>
  <c r="BK134" i="8"/>
  <c r="J126" i="8"/>
  <c r="BK112" i="9"/>
  <c r="BK129" i="9"/>
  <c r="BK156" i="11"/>
  <c r="BK100" i="11"/>
  <c r="BK253" i="11"/>
  <c r="BK124" i="12"/>
  <c r="J227" i="13"/>
  <c r="J212" i="13"/>
  <c r="BK116" i="14"/>
  <c r="J246" i="16"/>
  <c r="J164" i="16"/>
  <c r="BK164" i="16"/>
  <c r="J162" i="16"/>
  <c r="J157" i="17"/>
  <c r="J124" i="17"/>
  <c r="J114" i="19"/>
  <c r="BK87" i="21"/>
  <c r="J126" i="2"/>
  <c r="BK203" i="2"/>
  <c r="BK344" i="2"/>
  <c r="J219" i="2"/>
  <c r="BK98" i="3"/>
  <c r="BK148" i="4"/>
  <c r="BK126" i="4"/>
  <c r="BK143" i="4"/>
  <c r="J196" i="6"/>
  <c r="BK133" i="6"/>
  <c r="J130" i="7"/>
  <c r="BK130" i="7"/>
  <c r="BK174" i="8"/>
  <c r="J164" i="8"/>
  <c r="J103" i="9"/>
  <c r="BK97" i="10"/>
  <c r="BK125" i="11"/>
  <c r="BK179" i="11"/>
  <c r="J196" i="13"/>
  <c r="BK115" i="13"/>
  <c r="BK120" i="13"/>
  <c r="J124" i="14"/>
  <c r="J90" i="15"/>
  <c r="BK228" i="16"/>
  <c r="BK269" i="16"/>
  <c r="J99" i="17"/>
  <c r="BK497" i="2"/>
  <c r="BK353" i="2"/>
  <c r="AS74" i="1"/>
  <c r="J166" i="4"/>
  <c r="BK187" i="4"/>
  <c r="J178" i="4"/>
  <c r="J127" i="5"/>
  <c r="BK169" i="6"/>
  <c r="BK158" i="6"/>
  <c r="BK226" i="7"/>
  <c r="J171" i="8"/>
  <c r="J125" i="9"/>
  <c r="BK203" i="11"/>
  <c r="BK279" i="11"/>
  <c r="J172" i="11"/>
  <c r="BK101" i="12"/>
  <c r="BK265" i="16"/>
  <c r="BK122" i="16"/>
  <c r="J127" i="16"/>
  <c r="J230" i="16"/>
  <c r="BK183" i="16"/>
  <c r="J160" i="17"/>
  <c r="J110" i="17"/>
  <c r="BK111" i="19"/>
  <c r="J92" i="21"/>
  <c r="J492" i="2"/>
  <c r="BK138" i="2"/>
  <c r="J433" i="2"/>
  <c r="J132" i="2"/>
  <c r="J462" i="2"/>
  <c r="J181" i="4"/>
  <c r="BK118" i="4"/>
  <c r="J174" i="4"/>
  <c r="BK117" i="4"/>
  <c r="J122" i="5"/>
  <c r="J144" i="6"/>
  <c r="J156" i="7"/>
  <c r="J126" i="7"/>
  <c r="BK109" i="7"/>
  <c r="J158" i="8"/>
  <c r="J143" i="8"/>
  <c r="J119" i="9"/>
  <c r="BK101" i="10"/>
  <c r="J227" i="11"/>
  <c r="BK148" i="11"/>
  <c r="J132" i="11"/>
  <c r="J101" i="12"/>
  <c r="BK130" i="13"/>
  <c r="J178" i="13"/>
  <c r="BK183" i="13"/>
  <c r="BK133" i="14"/>
  <c r="BK94" i="15"/>
  <c r="J232" i="16"/>
  <c r="BK133" i="16"/>
  <c r="BK258" i="16"/>
  <c r="J107" i="16"/>
  <c r="J129" i="17"/>
  <c r="BK124" i="19"/>
  <c r="J107" i="21"/>
  <c r="BK225" i="2"/>
  <c r="J320" i="2"/>
  <c r="J148" i="2"/>
  <c r="AS56" i="1"/>
  <c r="BK174" i="4"/>
  <c r="BK161" i="4"/>
  <c r="BK144" i="6"/>
  <c r="BK172" i="6"/>
  <c r="J103" i="7"/>
  <c r="BK124" i="8"/>
  <c r="J109" i="9"/>
  <c r="J97" i="10"/>
  <c r="J211" i="11"/>
  <c r="BK153" i="11"/>
  <c r="BK232" i="13"/>
  <c r="BK173" i="13"/>
  <c r="BK205" i="13"/>
  <c r="BK274" i="16"/>
  <c r="J190" i="16"/>
  <c r="J210" i="16"/>
  <c r="J118" i="16"/>
  <c r="BK155" i="17"/>
  <c r="J93" i="19"/>
  <c r="J87" i="21"/>
  <c r="J440" i="2"/>
  <c r="BK277" i="2"/>
  <c r="J301" i="2"/>
  <c r="J99" i="3"/>
  <c r="J150" i="4"/>
  <c r="BK157" i="4"/>
  <c r="BK151" i="4"/>
  <c r="J107" i="6"/>
  <c r="BK154" i="7"/>
  <c r="BK134" i="7"/>
  <c r="BK143" i="8"/>
  <c r="BK118" i="8"/>
  <c r="BK149" i="8"/>
  <c r="J101" i="9"/>
  <c r="J93" i="10"/>
  <c r="BK112" i="11"/>
  <c r="J272" i="11"/>
  <c r="BK251" i="13"/>
  <c r="J201" i="16"/>
  <c r="BK194" i="16"/>
  <c r="BK232" i="16"/>
  <c r="J104" i="17"/>
  <c r="BK135" i="17"/>
  <c r="BK136" i="19"/>
  <c r="J213" i="2"/>
  <c r="J171" i="2"/>
  <c r="BK190" i="2"/>
  <c r="BK320" i="2"/>
  <c r="J154" i="4"/>
  <c r="BK122" i="4"/>
  <c r="BK131" i="4"/>
  <c r="J117" i="5"/>
  <c r="BK101" i="6"/>
  <c r="BK201" i="7"/>
  <c r="BK190" i="7"/>
  <c r="J174" i="8"/>
  <c r="BK119" i="9"/>
  <c r="BK96" i="9"/>
  <c r="J200" i="11"/>
  <c r="BK233" i="11"/>
  <c r="J109" i="12"/>
  <c r="BK149" i="16"/>
  <c r="BK276" i="16"/>
  <c r="J140" i="16"/>
  <c r="J122" i="17"/>
  <c r="BK94" i="18"/>
  <c r="BK144" i="19"/>
  <c r="J313" i="2"/>
  <c r="J353" i="2"/>
  <c r="BK450" i="2"/>
  <c r="J253" i="2"/>
  <c r="J176" i="4"/>
  <c r="J156" i="4"/>
  <c r="BK170" i="4"/>
  <c r="BK104" i="6"/>
  <c r="BK152" i="6"/>
  <c r="BK123" i="7"/>
  <c r="J109" i="7"/>
  <c r="J118" i="8"/>
  <c r="BK125" i="9"/>
  <c r="J114" i="9"/>
  <c r="J283" i="11"/>
  <c r="BK164" i="11"/>
  <c r="J153" i="11"/>
  <c r="J243" i="13"/>
  <c r="BK155" i="13"/>
  <c r="BK212" i="13"/>
  <c r="J109" i="14"/>
  <c r="J88" i="15"/>
  <c r="BK283" i="16"/>
  <c r="J228" i="16"/>
  <c r="BK138" i="16"/>
  <c r="BK142" i="16"/>
  <c r="BK95" i="17"/>
  <c r="J136" i="19"/>
  <c r="J155" i="19"/>
  <c r="J448" i="2"/>
  <c r="BK359" i="2"/>
  <c r="J138" i="2"/>
  <c r="J483" i="2"/>
  <c r="BK438" i="2"/>
  <c r="BK163" i="4"/>
  <c r="J189" i="4"/>
  <c r="BK179" i="4"/>
  <c r="J102" i="5"/>
  <c r="BK147" i="6"/>
  <c r="BK190" i="6"/>
  <c r="J128" i="7"/>
  <c r="J100" i="7"/>
  <c r="BK126" i="8"/>
  <c r="J117" i="9"/>
  <c r="BK116" i="9"/>
  <c r="BK274" i="11"/>
  <c r="BK236" i="11"/>
  <c r="J109" i="11"/>
  <c r="BK112" i="12"/>
  <c r="J170" i="13"/>
  <c r="BK230" i="13"/>
  <c r="J129" i="14"/>
  <c r="BK281" i="16"/>
  <c r="J238" i="16"/>
  <c r="J271" i="16"/>
  <c r="BK160" i="16"/>
  <c r="BK201" i="16"/>
  <c r="BK93" i="17"/>
  <c r="BK120" i="17"/>
  <c r="BK108" i="17"/>
  <c r="BK90" i="19"/>
  <c r="J129" i="19"/>
  <c r="J94" i="21"/>
  <c r="J438" i="2"/>
  <c r="J134" i="2"/>
  <c r="J194" i="2"/>
  <c r="BK486" i="2"/>
  <c r="J453" i="2"/>
  <c r="BK101" i="3"/>
  <c r="BK138" i="4"/>
  <c r="J130" i="4"/>
  <c r="BK127" i="4"/>
  <c r="J132" i="5"/>
  <c r="BK107" i="6"/>
  <c r="J109" i="6"/>
  <c r="BK175" i="7"/>
  <c r="J161" i="8"/>
  <c r="J120" i="9"/>
  <c r="J104" i="9"/>
  <c r="J279" i="11"/>
  <c r="BK197" i="11"/>
  <c r="J274" i="11"/>
  <c r="BK106" i="12"/>
  <c r="J221" i="16"/>
  <c r="J174" i="16"/>
  <c r="J179" i="16"/>
  <c r="J269" i="16"/>
  <c r="BK240" i="16"/>
  <c r="J146" i="16"/>
  <c r="BK131" i="17"/>
  <c r="J96" i="18"/>
  <c r="J165" i="19"/>
  <c r="J108" i="21"/>
  <c r="BK329" i="2"/>
  <c r="BK442" i="2"/>
  <c r="BK313" i="2"/>
  <c r="BK398" i="2"/>
  <c r="J161" i="2"/>
  <c r="BK180" i="4"/>
  <c r="BK112" i="4"/>
  <c r="J129" i="4"/>
  <c r="BK117" i="5"/>
  <c r="J125" i="6"/>
  <c r="J117" i="6"/>
  <c r="J121" i="7"/>
  <c r="J187" i="7"/>
  <c r="J120" i="8"/>
  <c r="J184" i="8"/>
  <c r="J118" i="9"/>
  <c r="J105" i="10"/>
  <c r="BK276" i="11"/>
  <c r="BK262" i="11"/>
  <c r="J247" i="11"/>
  <c r="J149" i="13"/>
  <c r="J217" i="13"/>
  <c r="BK143" i="13"/>
  <c r="J155" i="13"/>
  <c r="J106" i="14"/>
  <c r="J214" i="16"/>
  <c r="J274" i="16"/>
  <c r="J212" i="16"/>
  <c r="J199" i="16"/>
  <c r="BK106" i="17"/>
  <c r="J142" i="17"/>
  <c r="J151" i="19"/>
  <c r="BK100" i="21"/>
  <c r="BK460" i="2"/>
  <c r="J105" i="2"/>
  <c r="J311" i="2"/>
  <c r="BK197" i="2"/>
  <c r="J107" i="4"/>
  <c r="BK185" i="4"/>
  <c r="BK152" i="4"/>
  <c r="BK127" i="5"/>
  <c r="BK115" i="6"/>
  <c r="J178" i="7"/>
  <c r="BK181" i="7"/>
  <c r="BK130" i="8"/>
  <c r="BK103" i="9"/>
  <c r="J232" i="11"/>
  <c r="J236" i="11"/>
  <c r="J232" i="13"/>
  <c r="J207" i="13"/>
  <c r="BK157" i="13"/>
  <c r="J122" i="16"/>
  <c r="BK111" i="16"/>
  <c r="J135" i="16"/>
  <c r="J197" i="16"/>
  <c r="J144" i="17"/>
  <c r="J90" i="18"/>
  <c r="BK89" i="21"/>
  <c r="BK120" i="2"/>
  <c r="BK166" i="2"/>
  <c r="J374" i="2"/>
  <c r="J117" i="2"/>
  <c r="J183" i="4"/>
  <c r="BK154" i="4"/>
  <c r="J145" i="4"/>
  <c r="BK183" i="6"/>
  <c r="BK194" i="7"/>
  <c r="BK218" i="7"/>
  <c r="J154" i="7"/>
  <c r="BK98" i="8"/>
  <c r="BK111" i="8"/>
  <c r="BK106" i="8"/>
  <c r="BK104" i="9"/>
  <c r="J101" i="10"/>
  <c r="J193" i="11"/>
  <c r="BK132" i="11"/>
  <c r="J166" i="11"/>
  <c r="BK199" i="16"/>
  <c r="J187" i="16"/>
  <c r="BK172" i="16"/>
  <c r="J208" i="16"/>
  <c r="J93" i="17"/>
  <c r="BK148" i="19"/>
  <c r="BK93" i="19"/>
  <c r="BK514" i="2"/>
  <c r="BK126" i="2"/>
  <c r="BK367" i="2"/>
  <c r="BK189" i="2"/>
  <c r="BK117" i="2"/>
  <c r="J112" i="4"/>
  <c r="J134" i="4"/>
  <c r="J115" i="4"/>
  <c r="J98" i="5"/>
  <c r="J140" i="6"/>
  <c r="BK103" i="7"/>
  <c r="BK139" i="8"/>
  <c r="BK161" i="8"/>
  <c r="BK110" i="9"/>
  <c r="BK111" i="10"/>
  <c r="J253" i="11"/>
  <c r="J264" i="11"/>
  <c r="J244" i="16"/>
  <c r="BK120" i="16"/>
  <c r="J142" i="16"/>
  <c r="J218" i="16"/>
  <c r="BK137" i="17"/>
  <c r="BK155" i="19"/>
  <c r="BK440" i="2"/>
  <c r="J457" i="2"/>
  <c r="J217" i="2"/>
  <c r="BK174" i="2"/>
  <c r="J131" i="4"/>
  <c r="J177" i="4"/>
  <c r="J122" i="4"/>
  <c r="F39" i="5"/>
  <c r="BK93" i="10"/>
  <c r="BK176" i="11"/>
  <c r="J189" i="11"/>
  <c r="J106" i="12"/>
  <c r="J205" i="13"/>
  <c r="J200" i="13"/>
  <c r="J256" i="13"/>
  <c r="BK129" i="14"/>
  <c r="BK140" i="16"/>
  <c r="BK208" i="16"/>
  <c r="BK285" i="16"/>
  <c r="BK271" i="16"/>
  <c r="BK148" i="17"/>
  <c r="BK129" i="17"/>
  <c r="BK131" i="19"/>
  <c r="R102" i="2" l="1"/>
  <c r="P196" i="2"/>
  <c r="BK343" i="2"/>
  <c r="J343" i="2"/>
  <c r="J68" i="2"/>
  <c r="R370" i="2"/>
  <c r="P441" i="2"/>
  <c r="P437" i="2"/>
  <c r="R499" i="2"/>
  <c r="P95" i="3"/>
  <c r="P94" i="3"/>
  <c r="P93" i="3"/>
  <c r="AU58" i="1"/>
  <c r="R121" i="4"/>
  <c r="R103" i="4" s="1"/>
  <c r="BK149" i="4"/>
  <c r="J149" i="4"/>
  <c r="J74" i="4"/>
  <c r="BK175" i="4"/>
  <c r="J175" i="4" s="1"/>
  <c r="J76" i="4" s="1"/>
  <c r="T184" i="4"/>
  <c r="T101" i="5"/>
  <c r="BK171" i="6"/>
  <c r="J171" i="6"/>
  <c r="J70" i="6"/>
  <c r="BK99" i="7"/>
  <c r="P183" i="7"/>
  <c r="BK221" i="7"/>
  <c r="J221" i="7"/>
  <c r="J73" i="7"/>
  <c r="BK166" i="8"/>
  <c r="J166" i="8"/>
  <c r="J70" i="8"/>
  <c r="R93" i="9"/>
  <c r="BK105" i="9"/>
  <c r="J105" i="9" s="1"/>
  <c r="J67" i="9" s="1"/>
  <c r="R115" i="9"/>
  <c r="T239" i="2"/>
  <c r="BK370" i="2"/>
  <c r="J370" i="2"/>
  <c r="J71" i="2" s="1"/>
  <c r="BK456" i="2"/>
  <c r="P499" i="2"/>
  <c r="R104" i="4"/>
  <c r="P135" i="4"/>
  <c r="R149" i="4"/>
  <c r="P175" i="4"/>
  <c r="R101" i="5"/>
  <c r="T97" i="6"/>
  <c r="P99" i="7"/>
  <c r="P98" i="7"/>
  <c r="R221" i="7"/>
  <c r="R220" i="7" s="1"/>
  <c r="T97" i="8"/>
  <c r="T93" i="9"/>
  <c r="T105" i="9"/>
  <c r="P123" i="9"/>
  <c r="R100" i="10"/>
  <c r="R99" i="10"/>
  <c r="R90" i="10"/>
  <c r="P155" i="11"/>
  <c r="BK171" i="11"/>
  <c r="J171" i="11"/>
  <c r="J67" i="11" s="1"/>
  <c r="T171" i="11"/>
  <c r="P239" i="11"/>
  <c r="R265" i="11"/>
  <c r="R261" i="11"/>
  <c r="P282" i="11"/>
  <c r="P281" i="11"/>
  <c r="P100" i="12"/>
  <c r="T96" i="13"/>
  <c r="T182" i="13"/>
  <c r="T242" i="13"/>
  <c r="T238" i="13"/>
  <c r="BK100" i="14"/>
  <c r="J100" i="14" s="1"/>
  <c r="J69" i="14" s="1"/>
  <c r="P120" i="14"/>
  <c r="P87" i="15"/>
  <c r="P86" i="15"/>
  <c r="AU73" i="1" s="1"/>
  <c r="P104" i="16"/>
  <c r="T115" i="16"/>
  <c r="BK137" i="16"/>
  <c r="J137" i="16"/>
  <c r="J67" i="16" s="1"/>
  <c r="P148" i="16"/>
  <c r="BK178" i="16"/>
  <c r="J178" i="16" s="1"/>
  <c r="J70" i="16" s="1"/>
  <c r="T189" i="16"/>
  <c r="R203" i="16"/>
  <c r="R220" i="16"/>
  <c r="BK255" i="16"/>
  <c r="J255" i="16"/>
  <c r="J77" i="16"/>
  <c r="R262" i="16"/>
  <c r="P280" i="16"/>
  <c r="P101" i="17"/>
  <c r="BK141" i="17"/>
  <c r="J141" i="17"/>
  <c r="J67" i="17" s="1"/>
  <c r="R152" i="17"/>
  <c r="BK87" i="18"/>
  <c r="BK86" i="18" s="1"/>
  <c r="J86" i="18" s="1"/>
  <c r="R132" i="19"/>
  <c r="BK158" i="19"/>
  <c r="J158" i="19"/>
  <c r="J66" i="19" s="1"/>
  <c r="T171" i="19"/>
  <c r="R239" i="2"/>
  <c r="T343" i="2"/>
  <c r="T355" i="2"/>
  <c r="R361" i="2"/>
  <c r="P456" i="2"/>
  <c r="T499" i="2"/>
  <c r="T455" i="2" s="1"/>
  <c r="BK95" i="3"/>
  <c r="J95" i="3"/>
  <c r="J69" i="3"/>
  <c r="BK121" i="4"/>
  <c r="J121" i="4" s="1"/>
  <c r="J71" i="4" s="1"/>
  <c r="BK142" i="4"/>
  <c r="J142" i="4"/>
  <c r="J73" i="4" s="1"/>
  <c r="R142" i="4"/>
  <c r="T165" i="4"/>
  <c r="P184" i="4"/>
  <c r="BK93" i="5"/>
  <c r="J93" i="5" s="1"/>
  <c r="J65" i="5" s="1"/>
  <c r="T93" i="5"/>
  <c r="T92" i="5" s="1"/>
  <c r="T91" i="5" s="1"/>
  <c r="P171" i="6"/>
  <c r="R183" i="7"/>
  <c r="T221" i="7"/>
  <c r="T220" i="7" s="1"/>
  <c r="BK97" i="8"/>
  <c r="R166" i="8"/>
  <c r="BK98" i="9"/>
  <c r="J98" i="9"/>
  <c r="J66" i="9"/>
  <c r="P105" i="9"/>
  <c r="BK123" i="9"/>
  <c r="J123" i="9" s="1"/>
  <c r="J69" i="9" s="1"/>
  <c r="BK100" i="10"/>
  <c r="J100" i="10" s="1"/>
  <c r="J68" i="10" s="1"/>
  <c r="BK155" i="11"/>
  <c r="J155" i="11"/>
  <c r="J66" i="11" s="1"/>
  <c r="BK184" i="11"/>
  <c r="J184" i="11" s="1"/>
  <c r="J68" i="11" s="1"/>
  <c r="BK239" i="11"/>
  <c r="J239" i="11" s="1"/>
  <c r="J70" i="11" s="1"/>
  <c r="T100" i="12"/>
  <c r="R120" i="12"/>
  <c r="R96" i="13"/>
  <c r="P182" i="13"/>
  <c r="BK242" i="13"/>
  <c r="J242" i="13"/>
  <c r="J71" i="13" s="1"/>
  <c r="T253" i="13"/>
  <c r="T100" i="14"/>
  <c r="T99" i="14" s="1"/>
  <c r="T98" i="14" s="1"/>
  <c r="T120" i="14"/>
  <c r="R87" i="15"/>
  <c r="R86" i="15"/>
  <c r="BK115" i="16"/>
  <c r="J115" i="16"/>
  <c r="J65" i="16"/>
  <c r="T126" i="16"/>
  <c r="T159" i="16"/>
  <c r="P189" i="16"/>
  <c r="P196" i="16"/>
  <c r="BK220" i="16"/>
  <c r="J220" i="16" s="1"/>
  <c r="J74" i="16" s="1"/>
  <c r="T227" i="16"/>
  <c r="T255" i="16"/>
  <c r="R273" i="16"/>
  <c r="R101" i="17"/>
  <c r="P141" i="17"/>
  <c r="P132" i="19"/>
  <c r="BK147" i="19"/>
  <c r="J147" i="19"/>
  <c r="J64" i="19"/>
  <c r="T147" i="19"/>
  <c r="P171" i="19"/>
  <c r="P99" i="11"/>
  <c r="P184" i="11"/>
  <c r="T220" i="11"/>
  <c r="T265" i="11"/>
  <c r="T261" i="11"/>
  <c r="T282" i="11"/>
  <c r="T281" i="11" s="1"/>
  <c r="BK100" i="12"/>
  <c r="J100" i="12" s="1"/>
  <c r="J69" i="12" s="1"/>
  <c r="BK182" i="13"/>
  <c r="BK95" i="13" s="1"/>
  <c r="J95" i="13" s="1"/>
  <c r="J64" i="13" s="1"/>
  <c r="BK226" i="13"/>
  <c r="J226" i="13" s="1"/>
  <c r="J69" i="13" s="1"/>
  <c r="P242" i="13"/>
  <c r="P238" i="13"/>
  <c r="BK104" i="16"/>
  <c r="BK103" i="16" s="1"/>
  <c r="J103" i="16" s="1"/>
  <c r="J63" i="16" s="1"/>
  <c r="P115" i="16"/>
  <c r="R137" i="16"/>
  <c r="R159" i="16"/>
  <c r="R189" i="16"/>
  <c r="P203" i="16"/>
  <c r="P220" i="16"/>
  <c r="T248" i="16"/>
  <c r="T262" i="16"/>
  <c r="R280" i="16"/>
  <c r="BK92" i="17"/>
  <c r="T92" i="17"/>
  <c r="R128" i="17"/>
  <c r="T152" i="17"/>
  <c r="T87" i="18"/>
  <c r="T86" i="18" s="1"/>
  <c r="P89" i="19"/>
  <c r="R158" i="19"/>
  <c r="R154" i="19" s="1"/>
  <c r="BK99" i="21"/>
  <c r="J99" i="21" s="1"/>
  <c r="J62" i="21" s="1"/>
  <c r="BK239" i="2"/>
  <c r="J239" i="2" s="1"/>
  <c r="J67" i="2" s="1"/>
  <c r="P370" i="2"/>
  <c r="R441" i="2"/>
  <c r="R437" i="2" s="1"/>
  <c r="BK491" i="2"/>
  <c r="J491" i="2"/>
  <c r="J77" i="2"/>
  <c r="T491" i="2"/>
  <c r="T95" i="3"/>
  <c r="T94" i="3"/>
  <c r="T93" i="3" s="1"/>
  <c r="P104" i="4"/>
  <c r="BK135" i="4"/>
  <c r="J135" i="4"/>
  <c r="J72" i="4"/>
  <c r="P142" i="4"/>
  <c r="BK165" i="4"/>
  <c r="J165" i="4"/>
  <c r="J75" i="4" s="1"/>
  <c r="T175" i="4"/>
  <c r="P93" i="5"/>
  <c r="BK97" i="6"/>
  <c r="J97" i="6"/>
  <c r="J69" i="6" s="1"/>
  <c r="R171" i="6"/>
  <c r="R99" i="7"/>
  <c r="R98" i="7" s="1"/>
  <c r="T166" i="8"/>
  <c r="P98" i="9"/>
  <c r="BK115" i="9"/>
  <c r="J115" i="9" s="1"/>
  <c r="J68" i="9" s="1"/>
  <c r="T123" i="9"/>
  <c r="T100" i="10"/>
  <c r="T99" i="10"/>
  <c r="T90" i="10"/>
  <c r="R99" i="11"/>
  <c r="T184" i="11"/>
  <c r="R220" i="11"/>
  <c r="P265" i="11"/>
  <c r="P261" i="11"/>
  <c r="T120" i="12"/>
  <c r="BK96" i="13"/>
  <c r="J96" i="13" s="1"/>
  <c r="J65" i="13" s="1"/>
  <c r="T158" i="13"/>
  <c r="R174" i="13"/>
  <c r="R226" i="13"/>
  <c r="R253" i="13"/>
  <c r="T87" i="15"/>
  <c r="T86" i="15"/>
  <c r="R104" i="16"/>
  <c r="P126" i="16"/>
  <c r="BK148" i="16"/>
  <c r="J148" i="16" s="1"/>
  <c r="J68" i="16" s="1"/>
  <c r="T148" i="16"/>
  <c r="R178" i="16"/>
  <c r="BK203" i="16"/>
  <c r="J203" i="16" s="1"/>
  <c r="J73" i="16" s="1"/>
  <c r="R227" i="16"/>
  <c r="BK262" i="16"/>
  <c r="J262" i="16"/>
  <c r="J78" i="16"/>
  <c r="P273" i="16"/>
  <c r="BK101" i="17"/>
  <c r="J101" i="17" s="1"/>
  <c r="J65" i="17" s="1"/>
  <c r="T128" i="17"/>
  <c r="P152" i="17"/>
  <c r="R89" i="19"/>
  <c r="T158" i="19"/>
  <c r="T154" i="19" s="1"/>
  <c r="T88" i="19" s="1"/>
  <c r="T87" i="19" s="1"/>
  <c r="R84" i="21"/>
  <c r="P99" i="21"/>
  <c r="P102" i="2"/>
  <c r="BK196" i="2"/>
  <c r="J196" i="2" s="1"/>
  <c r="J66" i="2" s="1"/>
  <c r="T196" i="2"/>
  <c r="R343" i="2"/>
  <c r="P355" i="2"/>
  <c r="BK361" i="2"/>
  <c r="J361" i="2"/>
  <c r="J70" i="2"/>
  <c r="T361" i="2"/>
  <c r="T456" i="2"/>
  <c r="R491" i="2"/>
  <c r="R95" i="3"/>
  <c r="R94" i="3" s="1"/>
  <c r="R93" i="3" s="1"/>
  <c r="T104" i="4"/>
  <c r="R135" i="4"/>
  <c r="T149" i="4"/>
  <c r="R175" i="4"/>
  <c r="P101" i="5"/>
  <c r="T171" i="6"/>
  <c r="T99" i="7"/>
  <c r="P166" i="8"/>
  <c r="BK93" i="9"/>
  <c r="J93" i="9" s="1"/>
  <c r="J65" i="9" s="1"/>
  <c r="T98" i="9"/>
  <c r="T115" i="9"/>
  <c r="P100" i="10"/>
  <c r="P99" i="10"/>
  <c r="P90" i="10" s="1"/>
  <c r="AU66" i="1" s="1"/>
  <c r="BK99" i="11"/>
  <c r="T155" i="11"/>
  <c r="BK220" i="11"/>
  <c r="J220" i="11" s="1"/>
  <c r="J69" i="11" s="1"/>
  <c r="T239" i="11"/>
  <c r="BK282" i="11"/>
  <c r="BK281" i="11"/>
  <c r="J281" i="11"/>
  <c r="J74" i="11" s="1"/>
  <c r="R100" i="12"/>
  <c r="R99" i="12" s="1"/>
  <c r="R98" i="12" s="1"/>
  <c r="P120" i="12"/>
  <c r="BK158" i="13"/>
  <c r="J158" i="13"/>
  <c r="J66" i="13"/>
  <c r="R182" i="13"/>
  <c r="R242" i="13"/>
  <c r="R238" i="13" s="1"/>
  <c r="R100" i="14"/>
  <c r="BK87" i="15"/>
  <c r="J87" i="15" s="1"/>
  <c r="J64" i="15" s="1"/>
  <c r="T104" i="16"/>
  <c r="R126" i="16"/>
  <c r="BK159" i="16"/>
  <c r="J159" i="16"/>
  <c r="J69" i="16"/>
  <c r="T178" i="16"/>
  <c r="T203" i="16"/>
  <c r="T220" i="16"/>
  <c r="R248" i="16"/>
  <c r="P262" i="16"/>
  <c r="BK280" i="16"/>
  <c r="J280" i="16"/>
  <c r="J80" i="16"/>
  <c r="P92" i="17"/>
  <c r="BK128" i="17"/>
  <c r="J128" i="17"/>
  <c r="J66" i="17" s="1"/>
  <c r="T141" i="17"/>
  <c r="BK89" i="19"/>
  <c r="T132" i="19"/>
  <c r="P147" i="19"/>
  <c r="R171" i="19"/>
  <c r="P84" i="21"/>
  <c r="P83" i="21"/>
  <c r="P82" i="21" s="1"/>
  <c r="AU80" i="1" s="1"/>
  <c r="R99" i="21"/>
  <c r="BK102" i="2"/>
  <c r="P239" i="2"/>
  <c r="T370" i="2"/>
  <c r="BK441" i="2"/>
  <c r="J441" i="2"/>
  <c r="J73" i="2" s="1"/>
  <c r="T441" i="2"/>
  <c r="T437" i="2"/>
  <c r="BK499" i="2"/>
  <c r="J499" i="2"/>
  <c r="J78" i="2" s="1"/>
  <c r="BK104" i="4"/>
  <c r="BK103" i="4"/>
  <c r="T121" i="4"/>
  <c r="P149" i="4"/>
  <c r="R165" i="4"/>
  <c r="R184" i="4"/>
  <c r="R93" i="5"/>
  <c r="R92" i="5" s="1"/>
  <c r="R91" i="5" s="1"/>
  <c r="R97" i="6"/>
  <c r="R96" i="6" s="1"/>
  <c r="R95" i="6" s="1"/>
  <c r="BK183" i="7"/>
  <c r="J183" i="7"/>
  <c r="J70" i="7"/>
  <c r="P97" i="8"/>
  <c r="P96" i="8" s="1"/>
  <c r="P95" i="8" s="1"/>
  <c r="AU64" i="1" s="1"/>
  <c r="R98" i="9"/>
  <c r="P115" i="9"/>
  <c r="R155" i="11"/>
  <c r="P171" i="11"/>
  <c r="R171" i="11"/>
  <c r="P220" i="11"/>
  <c r="BK265" i="11"/>
  <c r="J265" i="11" s="1"/>
  <c r="J72" i="11" s="1"/>
  <c r="P96" i="13"/>
  <c r="R158" i="13"/>
  <c r="P174" i="13"/>
  <c r="P226" i="13"/>
  <c r="BK253" i="13"/>
  <c r="J253" i="13"/>
  <c r="J72" i="13" s="1"/>
  <c r="P100" i="14"/>
  <c r="P99" i="14"/>
  <c r="P98" i="14"/>
  <c r="AU72" i="1"/>
  <c r="BK120" i="14"/>
  <c r="J120" i="14" s="1"/>
  <c r="J71" i="14" s="1"/>
  <c r="BK126" i="16"/>
  <c r="J126" i="16"/>
  <c r="J66" i="16"/>
  <c r="T137" i="16"/>
  <c r="R148" i="16"/>
  <c r="P178" i="16"/>
  <c r="BK196" i="16"/>
  <c r="J196" i="16"/>
  <c r="J72" i="16" s="1"/>
  <c r="T196" i="16"/>
  <c r="P227" i="16"/>
  <c r="P248" i="16"/>
  <c r="P255" i="16"/>
  <c r="BK273" i="16"/>
  <c r="J273" i="16" s="1"/>
  <c r="J79" i="16" s="1"/>
  <c r="T280" i="16"/>
  <c r="T101" i="17"/>
  <c r="R141" i="17"/>
  <c r="P87" i="18"/>
  <c r="P86" i="18"/>
  <c r="AU77" i="1" s="1"/>
  <c r="T89" i="19"/>
  <c r="P158" i="19"/>
  <c r="P154" i="19"/>
  <c r="BK84" i="21"/>
  <c r="BK83" i="21"/>
  <c r="J83" i="21" s="1"/>
  <c r="J60" i="21" s="1"/>
  <c r="T99" i="21"/>
  <c r="T102" i="2"/>
  <c r="R196" i="2"/>
  <c r="P343" i="2"/>
  <c r="BK355" i="2"/>
  <c r="J355" i="2"/>
  <c r="J69" i="2" s="1"/>
  <c r="R355" i="2"/>
  <c r="P361" i="2"/>
  <c r="R456" i="2"/>
  <c r="R455" i="2"/>
  <c r="P491" i="2"/>
  <c r="P121" i="4"/>
  <c r="T135" i="4"/>
  <c r="T142" i="4"/>
  <c r="P165" i="4"/>
  <c r="BK184" i="4"/>
  <c r="J184" i="4" s="1"/>
  <c r="J77" i="4" s="1"/>
  <c r="BK101" i="5"/>
  <c r="J101" i="5"/>
  <c r="J66" i="5"/>
  <c r="P97" i="6"/>
  <c r="P96" i="6" s="1"/>
  <c r="P95" i="6" s="1"/>
  <c r="AU62" i="1" s="1"/>
  <c r="T183" i="7"/>
  <c r="P221" i="7"/>
  <c r="P220" i="7"/>
  <c r="R97" i="8"/>
  <c r="R96" i="8" s="1"/>
  <c r="R95" i="8" s="1"/>
  <c r="P93" i="9"/>
  <c r="P92" i="9" s="1"/>
  <c r="P91" i="9" s="1"/>
  <c r="AU65" i="1" s="1"/>
  <c r="R105" i="9"/>
  <c r="R123" i="9"/>
  <c r="T99" i="11"/>
  <c r="R184" i="11"/>
  <c r="R239" i="11"/>
  <c r="R282" i="11"/>
  <c r="R281" i="11"/>
  <c r="BK120" i="12"/>
  <c r="J120" i="12"/>
  <c r="J71" i="12"/>
  <c r="P158" i="13"/>
  <c r="BK174" i="13"/>
  <c r="J174" i="13"/>
  <c r="J67" i="13" s="1"/>
  <c r="T174" i="13"/>
  <c r="T226" i="13"/>
  <c r="P253" i="13"/>
  <c r="R120" i="14"/>
  <c r="R115" i="16"/>
  <c r="P137" i="16"/>
  <c r="P159" i="16"/>
  <c r="BK189" i="16"/>
  <c r="J189" i="16"/>
  <c r="J71" i="16"/>
  <c r="R196" i="16"/>
  <c r="BK227" i="16"/>
  <c r="J227" i="16" s="1"/>
  <c r="J75" i="16" s="1"/>
  <c r="BK248" i="16"/>
  <c r="J248" i="16" s="1"/>
  <c r="J76" i="16" s="1"/>
  <c r="R255" i="16"/>
  <c r="T273" i="16"/>
  <c r="R92" i="17"/>
  <c r="R91" i="17" s="1"/>
  <c r="P128" i="17"/>
  <c r="BK152" i="17"/>
  <c r="J152" i="17" s="1"/>
  <c r="J68" i="17" s="1"/>
  <c r="R87" i="18"/>
  <c r="R86" i="18"/>
  <c r="BK132" i="19"/>
  <c r="J132" i="19" s="1"/>
  <c r="J62" i="19" s="1"/>
  <c r="R147" i="19"/>
  <c r="BK171" i="19"/>
  <c r="J171" i="19"/>
  <c r="J67" i="19"/>
  <c r="T84" i="21"/>
  <c r="T83" i="21"/>
  <c r="T82" i="21" s="1"/>
  <c r="BK437" i="2"/>
  <c r="J437" i="2"/>
  <c r="J72" i="2" s="1"/>
  <c r="BK452" i="2"/>
  <c r="J452" i="2"/>
  <c r="J74" i="2"/>
  <c r="BK217" i="7"/>
  <c r="J217" i="7" s="1"/>
  <c r="J71" i="7" s="1"/>
  <c r="BK91" i="20"/>
  <c r="J91" i="20" s="1"/>
  <c r="J63" i="20" s="1"/>
  <c r="BK132" i="12"/>
  <c r="J132" i="12" s="1"/>
  <c r="J74" i="12" s="1"/>
  <c r="BK128" i="12"/>
  <c r="BK127" i="12"/>
  <c r="J127" i="12"/>
  <c r="J72" i="12"/>
  <c r="BK115" i="14"/>
  <c r="J115" i="14" s="1"/>
  <c r="J70" i="14" s="1"/>
  <c r="BK88" i="20"/>
  <c r="J88" i="20" s="1"/>
  <c r="J62" i="20" s="1"/>
  <c r="BK131" i="5"/>
  <c r="J131" i="5"/>
  <c r="J68" i="5"/>
  <c r="BK115" i="12"/>
  <c r="J115" i="12" s="1"/>
  <c r="J70" i="12" s="1"/>
  <c r="BK128" i="14"/>
  <c r="J128" i="14"/>
  <c r="J73" i="14"/>
  <c r="BK284" i="16"/>
  <c r="J284" i="16"/>
  <c r="J81" i="16" s="1"/>
  <c r="BK143" i="19"/>
  <c r="J143" i="19"/>
  <c r="J63" i="19" s="1"/>
  <c r="BK92" i="10"/>
  <c r="J92" i="10"/>
  <c r="J65" i="10"/>
  <c r="BK154" i="19"/>
  <c r="J154" i="19" s="1"/>
  <c r="J65" i="19" s="1"/>
  <c r="BK121" i="5"/>
  <c r="J121" i="5" s="1"/>
  <c r="J67" i="5" s="1"/>
  <c r="BK183" i="8"/>
  <c r="J183" i="8"/>
  <c r="J71" i="8"/>
  <c r="BK238" i="13"/>
  <c r="J238" i="13" s="1"/>
  <c r="J70" i="13" s="1"/>
  <c r="BK159" i="17"/>
  <c r="J159" i="17"/>
  <c r="J69" i="17"/>
  <c r="BK135" i="5"/>
  <c r="J135" i="5"/>
  <c r="J69" i="5" s="1"/>
  <c r="BK195" i="6"/>
  <c r="J195" i="6"/>
  <c r="J71" i="6" s="1"/>
  <c r="BK96" i="10"/>
  <c r="J96" i="10"/>
  <c r="J66" i="10"/>
  <c r="BK278" i="11"/>
  <c r="J278" i="11" s="1"/>
  <c r="J73" i="11" s="1"/>
  <c r="BK132" i="14"/>
  <c r="J132" i="14" s="1"/>
  <c r="J74" i="14" s="1"/>
  <c r="BK85" i="20"/>
  <c r="F55" i="21"/>
  <c r="J79" i="21"/>
  <c r="E72" i="21"/>
  <c r="BE89" i="21"/>
  <c r="BE108" i="21"/>
  <c r="J52" i="21"/>
  <c r="BE87" i="21"/>
  <c r="BE85" i="21"/>
  <c r="BE91" i="21"/>
  <c r="BE92" i="21"/>
  <c r="BE94" i="21"/>
  <c r="BE97" i="21"/>
  <c r="BE102" i="21"/>
  <c r="BE100" i="21"/>
  <c r="BE104" i="21"/>
  <c r="BE107" i="21"/>
  <c r="E48" i="20"/>
  <c r="J55" i="20"/>
  <c r="J89" i="19"/>
  <c r="J61" i="19"/>
  <c r="BE86" i="20"/>
  <c r="BE89" i="20"/>
  <c r="J52" i="20"/>
  <c r="BE92" i="20"/>
  <c r="F55" i="20"/>
  <c r="BE90" i="19"/>
  <c r="BE93" i="19"/>
  <c r="BE95" i="19"/>
  <c r="BE106" i="19"/>
  <c r="BE114" i="19"/>
  <c r="J87" i="18"/>
  <c r="J64" i="18"/>
  <c r="E77" i="19"/>
  <c r="BE131" i="19"/>
  <c r="BE159" i="19"/>
  <c r="J81" i="19"/>
  <c r="J84" i="19"/>
  <c r="BE148" i="19"/>
  <c r="BE151" i="19"/>
  <c r="BE167" i="19"/>
  <c r="BE174" i="19"/>
  <c r="BE97" i="19"/>
  <c r="BE102" i="19"/>
  <c r="BE129" i="19"/>
  <c r="F84" i="19"/>
  <c r="BE111" i="19"/>
  <c r="BE117" i="19"/>
  <c r="BE124" i="19"/>
  <c r="BE136" i="19"/>
  <c r="BE142" i="19"/>
  <c r="BE157" i="19"/>
  <c r="BE169" i="19"/>
  <c r="BE119" i="19"/>
  <c r="BE144" i="19"/>
  <c r="BE133" i="19"/>
  <c r="BE155" i="19"/>
  <c r="BE165" i="19"/>
  <c r="BE172" i="19"/>
  <c r="J92" i="17"/>
  <c r="J64" i="17"/>
  <c r="J83" i="18"/>
  <c r="E50" i="18"/>
  <c r="F59" i="18"/>
  <c r="F58" i="18"/>
  <c r="J82" i="18"/>
  <c r="J80" i="18"/>
  <c r="BE88" i="18"/>
  <c r="BE96" i="18"/>
  <c r="BE90" i="18"/>
  <c r="BE92" i="18"/>
  <c r="BE94" i="18"/>
  <c r="J58" i="17"/>
  <c r="J88" i="17"/>
  <c r="BE95" i="17"/>
  <c r="BE129" i="17"/>
  <c r="BE131" i="17"/>
  <c r="BE139" i="17"/>
  <c r="BE144" i="17"/>
  <c r="F87" i="17"/>
  <c r="BE106" i="17"/>
  <c r="BE120" i="17"/>
  <c r="BE142" i="17"/>
  <c r="J56" i="17"/>
  <c r="BE112" i="17"/>
  <c r="BE114" i="17"/>
  <c r="BE122" i="17"/>
  <c r="BE135" i="17"/>
  <c r="BE148" i="17"/>
  <c r="BE104" i="17"/>
  <c r="BE118" i="17"/>
  <c r="BE124" i="17"/>
  <c r="BE126" i="17"/>
  <c r="BE150" i="17"/>
  <c r="BE153" i="17"/>
  <c r="E50" i="17"/>
  <c r="F88" i="17"/>
  <c r="BE93" i="17"/>
  <c r="BE97" i="17"/>
  <c r="BE99" i="17"/>
  <c r="BE102" i="17"/>
  <c r="BE108" i="17"/>
  <c r="BE110" i="17"/>
  <c r="BE116" i="17"/>
  <c r="BE137" i="17"/>
  <c r="BE155" i="17"/>
  <c r="BE133" i="17"/>
  <c r="BE146" i="17"/>
  <c r="BE157" i="17"/>
  <c r="BE160" i="17"/>
  <c r="E50" i="16"/>
  <c r="BE168" i="16"/>
  <c r="BE170" i="16"/>
  <c r="BE172" i="16"/>
  <c r="BE174" i="16"/>
  <c r="BE232" i="16"/>
  <c r="BE242" i="16"/>
  <c r="J59" i="16"/>
  <c r="J99" i="16"/>
  <c r="BE144" i="16"/>
  <c r="BE164" i="16"/>
  <c r="BE166" i="16"/>
  <c r="BE181" i="16"/>
  <c r="BE206" i="16"/>
  <c r="BE208" i="16"/>
  <c r="BE210" i="16"/>
  <c r="BE212" i="16"/>
  <c r="BE214" i="16"/>
  <c r="BE216" i="16"/>
  <c r="BE230" i="16"/>
  <c r="BE244" i="16"/>
  <c r="BE246" i="16"/>
  <c r="BE276" i="16"/>
  <c r="BE111" i="16"/>
  <c r="BE183" i="16"/>
  <c r="BE185" i="16"/>
  <c r="BE187" i="16"/>
  <c r="BE221" i="16"/>
  <c r="BE256" i="16"/>
  <c r="BE267" i="16"/>
  <c r="BE281" i="16"/>
  <c r="F59" i="16"/>
  <c r="BE116" i="16"/>
  <c r="BE118" i="16"/>
  <c r="BE120" i="16"/>
  <c r="BE122" i="16"/>
  <c r="BE124" i="16"/>
  <c r="BE127" i="16"/>
  <c r="BE129" i="16"/>
  <c r="BE155" i="16"/>
  <c r="BE157" i="16"/>
  <c r="BE176" i="16"/>
  <c r="BE179" i="16"/>
  <c r="BE253" i="16"/>
  <c r="BE109" i="16"/>
  <c r="BE131" i="16"/>
  <c r="BE140" i="16"/>
  <c r="BE142" i="16"/>
  <c r="BE160" i="16"/>
  <c r="BE162" i="16"/>
  <c r="BE192" i="16"/>
  <c r="BE194" i="16"/>
  <c r="BE197" i="16"/>
  <c r="BE199" i="16"/>
  <c r="BE201" i="16"/>
  <c r="BE228" i="16"/>
  <c r="BE258" i="16"/>
  <c r="BE269" i="16"/>
  <c r="BE271" i="16"/>
  <c r="F58" i="16"/>
  <c r="BE105" i="16"/>
  <c r="BE107" i="16"/>
  <c r="BE113" i="16"/>
  <c r="BE146" i="16"/>
  <c r="BE218" i="16"/>
  <c r="BE223" i="16"/>
  <c r="BE225" i="16"/>
  <c r="BE260" i="16"/>
  <c r="BE263" i="16"/>
  <c r="BE265" i="16"/>
  <c r="BE274" i="16"/>
  <c r="J56" i="16"/>
  <c r="BE133" i="16"/>
  <c r="BE135" i="16"/>
  <c r="BE138" i="16"/>
  <c r="BE149" i="16"/>
  <c r="BE151" i="16"/>
  <c r="BE153" i="16"/>
  <c r="BE190" i="16"/>
  <c r="BE204" i="16"/>
  <c r="BE234" i="16"/>
  <c r="BE236" i="16"/>
  <c r="BE238" i="16"/>
  <c r="BE240" i="16"/>
  <c r="BE249" i="16"/>
  <c r="BE251" i="16"/>
  <c r="BE278" i="16"/>
  <c r="BE283" i="16"/>
  <c r="BE285" i="16"/>
  <c r="E50" i="15"/>
  <c r="J80" i="15"/>
  <c r="BE92" i="15"/>
  <c r="BE94" i="15"/>
  <c r="J59" i="15"/>
  <c r="F59" i="15"/>
  <c r="BK127" i="14"/>
  <c r="J127" i="14"/>
  <c r="J72" i="14" s="1"/>
  <c r="BE90" i="15"/>
  <c r="BE88" i="15"/>
  <c r="E84" i="14"/>
  <c r="BE129" i="14"/>
  <c r="J92" i="14"/>
  <c r="J95" i="14"/>
  <c r="BE133" i="14"/>
  <c r="BE106" i="14"/>
  <c r="BE109" i="14"/>
  <c r="BE116" i="14"/>
  <c r="F63" i="14"/>
  <c r="BE101" i="14"/>
  <c r="BE112" i="14"/>
  <c r="BE121" i="14"/>
  <c r="BE124" i="14"/>
  <c r="BK99" i="12"/>
  <c r="J99" i="12" s="1"/>
  <c r="J68" i="12" s="1"/>
  <c r="BE130" i="13"/>
  <c r="BE133" i="13"/>
  <c r="BE241" i="13"/>
  <c r="BE254" i="13"/>
  <c r="J59" i="13"/>
  <c r="BE143" i="13"/>
  <c r="BE149" i="13"/>
  <c r="BE155" i="13"/>
  <c r="BE157" i="13"/>
  <c r="BE168" i="13"/>
  <c r="BE170" i="13"/>
  <c r="BE173" i="13"/>
  <c r="BE196" i="13"/>
  <c r="BE200" i="13"/>
  <c r="J128" i="12"/>
  <c r="J73" i="12"/>
  <c r="E82" i="13"/>
  <c r="BE125" i="13"/>
  <c r="BE159" i="13"/>
  <c r="BE164" i="13"/>
  <c r="BE243" i="13"/>
  <c r="BE251" i="13"/>
  <c r="F59" i="13"/>
  <c r="BE137" i="13"/>
  <c r="BE183" i="13"/>
  <c r="J56" i="13"/>
  <c r="BE97" i="13"/>
  <c r="BE225" i="13"/>
  <c r="BE227" i="13"/>
  <c r="BE230" i="13"/>
  <c r="BE232" i="13"/>
  <c r="BE235" i="13"/>
  <c r="BE239" i="13"/>
  <c r="BE102" i="13"/>
  <c r="BE109" i="13"/>
  <c r="BE115" i="13"/>
  <c r="BE120" i="13"/>
  <c r="BE205" i="13"/>
  <c r="BE207" i="13"/>
  <c r="BE212" i="13"/>
  <c r="BE217" i="13"/>
  <c r="BE222" i="13"/>
  <c r="BE256" i="13"/>
  <c r="BE175" i="13"/>
  <c r="BE178" i="13"/>
  <c r="BE249" i="13"/>
  <c r="J282" i="11"/>
  <c r="J75" i="11"/>
  <c r="J95" i="12"/>
  <c r="J92" i="12"/>
  <c r="J99" i="11"/>
  <c r="J65" i="11"/>
  <c r="BE124" i="12"/>
  <c r="BE129" i="12"/>
  <c r="E84" i="12"/>
  <c r="BE116" i="12"/>
  <c r="BE106" i="12"/>
  <c r="BE109" i="12"/>
  <c r="F63" i="12"/>
  <c r="BE101" i="12"/>
  <c r="BE112" i="12"/>
  <c r="BE121" i="12"/>
  <c r="BE133" i="12"/>
  <c r="E50" i="11"/>
  <c r="BE174" i="11"/>
  <c r="BE176" i="11"/>
  <c r="BE179" i="11"/>
  <c r="BE208" i="11"/>
  <c r="BE233" i="11"/>
  <c r="F94" i="11"/>
  <c r="BE117" i="11"/>
  <c r="BE122" i="11"/>
  <c r="BE125" i="11"/>
  <c r="BE203" i="11"/>
  <c r="BE206" i="11"/>
  <c r="BE226" i="11"/>
  <c r="BE227" i="11"/>
  <c r="BE229" i="11"/>
  <c r="BE230" i="11"/>
  <c r="BE232" i="11"/>
  <c r="BE264" i="11"/>
  <c r="BE266" i="11"/>
  <c r="BE272" i="11"/>
  <c r="J94" i="11"/>
  <c r="BE185" i="11"/>
  <c r="BE200" i="11"/>
  <c r="BE236" i="11"/>
  <c r="BE247" i="11"/>
  <c r="BE250" i="11"/>
  <c r="BE253" i="11"/>
  <c r="BE276" i="11"/>
  <c r="BE283" i="11"/>
  <c r="BE109" i="11"/>
  <c r="BE112" i="11"/>
  <c r="BE140" i="11"/>
  <c r="BE143" i="11"/>
  <c r="BE235" i="11"/>
  <c r="BE258" i="11"/>
  <c r="BE262" i="11"/>
  <c r="BE274" i="11"/>
  <c r="BE286" i="11"/>
  <c r="J56" i="11"/>
  <c r="BE148" i="11"/>
  <c r="BE153" i="11"/>
  <c r="BE214" i="11"/>
  <c r="BE217" i="11"/>
  <c r="BE221" i="11"/>
  <c r="BE224" i="11"/>
  <c r="BE237" i="11"/>
  <c r="BE132" i="11"/>
  <c r="BE135" i="11"/>
  <c r="BE159" i="11"/>
  <c r="BE164" i="11"/>
  <c r="BE166" i="11"/>
  <c r="BE172" i="11"/>
  <c r="BE279" i="11"/>
  <c r="BE100" i="11"/>
  <c r="BE103" i="11"/>
  <c r="BE106" i="11"/>
  <c r="BE156" i="11"/>
  <c r="BE169" i="11"/>
  <c r="BE189" i="11"/>
  <c r="BE193" i="11"/>
  <c r="BE197" i="11"/>
  <c r="BE211" i="11"/>
  <c r="BE240" i="11"/>
  <c r="F59" i="10"/>
  <c r="BE101" i="10"/>
  <c r="BE105" i="10"/>
  <c r="BE111" i="10"/>
  <c r="E50" i="10"/>
  <c r="J56" i="10"/>
  <c r="BE93" i="10"/>
  <c r="J59" i="10"/>
  <c r="BE97" i="10"/>
  <c r="J97" i="8"/>
  <c r="J69" i="8"/>
  <c r="J59" i="9"/>
  <c r="BE126" i="9"/>
  <c r="BE127" i="9"/>
  <c r="F59" i="9"/>
  <c r="J85" i="9"/>
  <c r="BE94" i="9"/>
  <c r="BE96" i="9"/>
  <c r="BE99" i="9"/>
  <c r="BE101" i="9"/>
  <c r="BE103" i="9"/>
  <c r="BE104" i="9"/>
  <c r="BE116" i="9"/>
  <c r="BE117" i="9"/>
  <c r="BE118" i="9"/>
  <c r="BE119" i="9"/>
  <c r="BE120" i="9"/>
  <c r="BE121" i="9"/>
  <c r="BE128" i="9"/>
  <c r="BE129" i="9"/>
  <c r="BE106" i="9"/>
  <c r="BE107" i="9"/>
  <c r="BE108" i="9"/>
  <c r="BE109" i="9"/>
  <c r="BE110" i="9"/>
  <c r="BE111" i="9"/>
  <c r="BE112" i="9"/>
  <c r="BE113" i="9"/>
  <c r="BE114" i="9"/>
  <c r="BE125" i="9"/>
  <c r="E79" i="9"/>
  <c r="BE122" i="9"/>
  <c r="BE124" i="9"/>
  <c r="BE130" i="9"/>
  <c r="J99" i="7"/>
  <c r="J69" i="7" s="1"/>
  <c r="F92" i="8"/>
  <c r="BE161" i="8"/>
  <c r="J63" i="8"/>
  <c r="BE98" i="8"/>
  <c r="BE111" i="8"/>
  <c r="BE152" i="8"/>
  <c r="BK220" i="7"/>
  <c r="J220" i="7"/>
  <c r="J72" i="7"/>
  <c r="E81" i="8"/>
  <c r="BE120" i="8"/>
  <c r="BE124" i="8"/>
  <c r="BE126" i="8"/>
  <c r="BE139" i="8"/>
  <c r="BE149" i="8"/>
  <c r="BE171" i="8"/>
  <c r="BE136" i="8"/>
  <c r="BE181" i="8"/>
  <c r="J89" i="8"/>
  <c r="BE101" i="8"/>
  <c r="BE113" i="8"/>
  <c r="BE143" i="8"/>
  <c r="BE155" i="8"/>
  <c r="BE158" i="8"/>
  <c r="BE164" i="8"/>
  <c r="BE184" i="8"/>
  <c r="BE116" i="8"/>
  <c r="BE130" i="8"/>
  <c r="BE134" i="8"/>
  <c r="BE141" i="8"/>
  <c r="BE167" i="8"/>
  <c r="BE178" i="8"/>
  <c r="BE106" i="8"/>
  <c r="BE146" i="8"/>
  <c r="BE174" i="8"/>
  <c r="BE118" i="8"/>
  <c r="E83" i="7"/>
  <c r="BE103" i="7"/>
  <c r="BE149" i="7"/>
  <c r="BE154" i="7"/>
  <c r="BE167" i="7"/>
  <c r="BE226" i="7"/>
  <c r="BK96" i="6"/>
  <c r="J96" i="6"/>
  <c r="J68" i="6"/>
  <c r="J60" i="7"/>
  <c r="BE115" i="7"/>
  <c r="BE142" i="7"/>
  <c r="BE175" i="7"/>
  <c r="BE201" i="7"/>
  <c r="BE109" i="7"/>
  <c r="BE126" i="7"/>
  <c r="BE134" i="7"/>
  <c r="BE144" i="7"/>
  <c r="BE146" i="7"/>
  <c r="BE170" i="7"/>
  <c r="BE100" i="7"/>
  <c r="BE128" i="7"/>
  <c r="BE138" i="7"/>
  <c r="BE184" i="7"/>
  <c r="BE148" i="7"/>
  <c r="BE156" i="7"/>
  <c r="BE159" i="7"/>
  <c r="BE187" i="7"/>
  <c r="BE190" i="7"/>
  <c r="F63" i="7"/>
  <c r="J94" i="7"/>
  <c r="BE205" i="7"/>
  <c r="BE208" i="7"/>
  <c r="BE222" i="7"/>
  <c r="BE121" i="7"/>
  <c r="BE123" i="7"/>
  <c r="BE130" i="7"/>
  <c r="BE164" i="7"/>
  <c r="BE181" i="7"/>
  <c r="BE194" i="7"/>
  <c r="BE107" i="7"/>
  <c r="BE152" i="7"/>
  <c r="BE178" i="7"/>
  <c r="BE198" i="7"/>
  <c r="BE213" i="7"/>
  <c r="BE218" i="7"/>
  <c r="E52" i="6"/>
  <c r="F63" i="6"/>
  <c r="J89" i="6"/>
  <c r="BE152" i="6"/>
  <c r="BE155" i="6"/>
  <c r="BE166" i="6"/>
  <c r="BE169" i="6"/>
  <c r="BE172" i="6"/>
  <c r="BE176" i="6"/>
  <c r="BE180" i="6"/>
  <c r="BE183" i="6"/>
  <c r="BE186" i="6"/>
  <c r="J63" i="6"/>
  <c r="BE115" i="6"/>
  <c r="BE158" i="6"/>
  <c r="BE163" i="6"/>
  <c r="BE193" i="6"/>
  <c r="BE98" i="6"/>
  <c r="BE142" i="6"/>
  <c r="BE144" i="6"/>
  <c r="BE147" i="6"/>
  <c r="BE196" i="6"/>
  <c r="BE190" i="6"/>
  <c r="BK92" i="5"/>
  <c r="J92" i="5" s="1"/>
  <c r="J64" i="5" s="1"/>
  <c r="BE109" i="6"/>
  <c r="BE112" i="6"/>
  <c r="BE119" i="6"/>
  <c r="BE121" i="6"/>
  <c r="BE125" i="6"/>
  <c r="BE101" i="6"/>
  <c r="BE104" i="6"/>
  <c r="BE107" i="6"/>
  <c r="BE117" i="6"/>
  <c r="BE129" i="6"/>
  <c r="BE133" i="6"/>
  <c r="BE140" i="6"/>
  <c r="J104" i="4"/>
  <c r="J70" i="4" s="1"/>
  <c r="J56" i="5"/>
  <c r="J59" i="5"/>
  <c r="BE132" i="5"/>
  <c r="BE102" i="5"/>
  <c r="BE117" i="5"/>
  <c r="BE136" i="5"/>
  <c r="E79" i="5"/>
  <c r="BE127" i="5"/>
  <c r="J103" i="4"/>
  <c r="J69" i="4" s="1"/>
  <c r="F88" i="5"/>
  <c r="BE94" i="5"/>
  <c r="BE122" i="5"/>
  <c r="BE98" i="5"/>
  <c r="BE106" i="5"/>
  <c r="BB60" i="1"/>
  <c r="BD60" i="1"/>
  <c r="BE108" i="4"/>
  <c r="BE109" i="4"/>
  <c r="BE115" i="4"/>
  <c r="BE122" i="4"/>
  <c r="BE123" i="4"/>
  <c r="BE133" i="4"/>
  <c r="BE155" i="4"/>
  <c r="BE159" i="4"/>
  <c r="BE160" i="4"/>
  <c r="F62" i="4"/>
  <c r="J63" i="4"/>
  <c r="J97" i="4"/>
  <c r="BE105" i="4"/>
  <c r="BE112" i="4"/>
  <c r="BE114" i="4"/>
  <c r="BE116" i="4"/>
  <c r="BE118" i="4"/>
  <c r="BE132" i="4"/>
  <c r="BE141" i="4"/>
  <c r="BE151" i="4"/>
  <c r="BE156" i="4"/>
  <c r="BE157" i="4"/>
  <c r="BE162" i="4"/>
  <c r="BE168" i="4"/>
  <c r="BE177" i="4"/>
  <c r="E52" i="4"/>
  <c r="BE113" i="4"/>
  <c r="BE120" i="4"/>
  <c r="BE124" i="4"/>
  <c r="BE125" i="4"/>
  <c r="BE130" i="4"/>
  <c r="BE137" i="4"/>
  <c r="BE138" i="4"/>
  <c r="BE145" i="4"/>
  <c r="BE148" i="4"/>
  <c r="BE166" i="4"/>
  <c r="J95" i="4"/>
  <c r="BE107" i="4"/>
  <c r="BE111" i="4"/>
  <c r="BE127" i="4"/>
  <c r="BE136" i="4"/>
  <c r="BE152" i="4"/>
  <c r="BE163" i="4"/>
  <c r="BE172" i="4"/>
  <c r="BE181" i="4"/>
  <c r="BE183" i="4"/>
  <c r="BE188" i="4"/>
  <c r="F98" i="4"/>
  <c r="BE117" i="4"/>
  <c r="BE119" i="4"/>
  <c r="BE126" i="4"/>
  <c r="BE128" i="4"/>
  <c r="BE131" i="4"/>
  <c r="BE134" i="4"/>
  <c r="BE143" i="4"/>
  <c r="BE147" i="4"/>
  <c r="BE154" i="4"/>
  <c r="BE158" i="4"/>
  <c r="BE161" i="4"/>
  <c r="BE170" i="4"/>
  <c r="BE176" i="4"/>
  <c r="BE178" i="4"/>
  <c r="BE179" i="4"/>
  <c r="BE185" i="4"/>
  <c r="BE187" i="4"/>
  <c r="BE106" i="4"/>
  <c r="BE110" i="4"/>
  <c r="BE129" i="4"/>
  <c r="BE140" i="4"/>
  <c r="BE150" i="4"/>
  <c r="BE153" i="4"/>
  <c r="BE164" i="4"/>
  <c r="BE171" i="4"/>
  <c r="BE174" i="4"/>
  <c r="BE180" i="4"/>
  <c r="BE182" i="4"/>
  <c r="BE186" i="4"/>
  <c r="BE189" i="4"/>
  <c r="J456" i="2"/>
  <c r="J76" i="2" s="1"/>
  <c r="J60" i="3"/>
  <c r="E79" i="3"/>
  <c r="F90" i="3"/>
  <c r="F62" i="3"/>
  <c r="BE99" i="3"/>
  <c r="J90" i="3"/>
  <c r="BE96" i="3"/>
  <c r="BE98" i="3"/>
  <c r="J102" i="2"/>
  <c r="J65" i="2"/>
  <c r="BE101" i="3"/>
  <c r="J62" i="3"/>
  <c r="BE166" i="2"/>
  <c r="BE206" i="2"/>
  <c r="BE213" i="2"/>
  <c r="BE311" i="2"/>
  <c r="BE460" i="2"/>
  <c r="BE315" i="2"/>
  <c r="BE402" i="2"/>
  <c r="E50" i="2"/>
  <c r="J97" i="2"/>
  <c r="BE171" i="2"/>
  <c r="BE186" i="2"/>
  <c r="BE194" i="2"/>
  <c r="BE240" i="2"/>
  <c r="BE329" i="2"/>
  <c r="BE338" i="2"/>
  <c r="BE362" i="2"/>
  <c r="BE367" i="2"/>
  <c r="BE422" i="2"/>
  <c r="BE433" i="2"/>
  <c r="BE438" i="2"/>
  <c r="BE440" i="2"/>
  <c r="BE473" i="2"/>
  <c r="BE481" i="2"/>
  <c r="BE492" i="2"/>
  <c r="BE495" i="2"/>
  <c r="BE161" i="2"/>
  <c r="BE189" i="2"/>
  <c r="BE197" i="2"/>
  <c r="BE219" i="2"/>
  <c r="BE244" i="2"/>
  <c r="BE350" i="2"/>
  <c r="BE353" i="2"/>
  <c r="BE382" i="2"/>
  <c r="BE413" i="2"/>
  <c r="BE442" i="2"/>
  <c r="BE462" i="2"/>
  <c r="BE464" i="2"/>
  <c r="BE467" i="2"/>
  <c r="BE475" i="2"/>
  <c r="BE507" i="2"/>
  <c r="BE509" i="2"/>
  <c r="F59" i="2"/>
  <c r="BE117" i="2"/>
  <c r="BE120" i="2"/>
  <c r="BE174" i="2"/>
  <c r="BE203" i="2"/>
  <c r="BE209" i="2"/>
  <c r="BE356" i="2"/>
  <c r="BE359" i="2"/>
  <c r="BE389" i="2"/>
  <c r="BE398" i="2"/>
  <c r="BE448" i="2"/>
  <c r="BE450" i="2"/>
  <c r="J56" i="2"/>
  <c r="BE126" i="2"/>
  <c r="BE129" i="2"/>
  <c r="BE132" i="2"/>
  <c r="BE190" i="2"/>
  <c r="BE200" i="2"/>
  <c r="BE222" i="2"/>
  <c r="BE225" i="2"/>
  <c r="BE253" i="2"/>
  <c r="BE418" i="2"/>
  <c r="BE470" i="2"/>
  <c r="BE479" i="2"/>
  <c r="BE483" i="2"/>
  <c r="BE497" i="2"/>
  <c r="BE112" i="2"/>
  <c r="BE123" i="2"/>
  <c r="BE212" i="2"/>
  <c r="BE277" i="2"/>
  <c r="BE313" i="2"/>
  <c r="BE340" i="2"/>
  <c r="BE344" i="2"/>
  <c r="BE347" i="2"/>
  <c r="BE371" i="2"/>
  <c r="BE374" i="2"/>
  <c r="BE489" i="2"/>
  <c r="BE500" i="2"/>
  <c r="BE514" i="2"/>
  <c r="BE103" i="2"/>
  <c r="BE105" i="2"/>
  <c r="BE107" i="2"/>
  <c r="BE134" i="2"/>
  <c r="BE138" i="2"/>
  <c r="BE148" i="2"/>
  <c r="BE153" i="2"/>
  <c r="BE158" i="2"/>
  <c r="BE183" i="2"/>
  <c r="BE193" i="2"/>
  <c r="BE217" i="2"/>
  <c r="BE301" i="2"/>
  <c r="BE320" i="2"/>
  <c r="BE453" i="2"/>
  <c r="BE457" i="2"/>
  <c r="BE486" i="2"/>
  <c r="J38" i="8"/>
  <c r="AW64" i="1"/>
  <c r="F39" i="18"/>
  <c r="BD77" i="1" s="1"/>
  <c r="F35" i="21"/>
  <c r="BB80" i="1"/>
  <c r="F38" i="4"/>
  <c r="BA59" i="1" s="1"/>
  <c r="J36" i="15"/>
  <c r="AW73" i="1"/>
  <c r="F35" i="19"/>
  <c r="BB78" i="1" s="1"/>
  <c r="F38" i="8"/>
  <c r="BA64" i="1"/>
  <c r="F37" i="9"/>
  <c r="BB65" i="1" s="1"/>
  <c r="F41" i="14"/>
  <c r="BD72" i="1"/>
  <c r="F37" i="2"/>
  <c r="BB57" i="1" s="1"/>
  <c r="J36" i="17"/>
  <c r="AW76" i="1"/>
  <c r="F36" i="10"/>
  <c r="BA66" i="1" s="1"/>
  <c r="F39" i="14"/>
  <c r="BB72" i="1"/>
  <c r="F38" i="17"/>
  <c r="BC76" i="1" s="1"/>
  <c r="J36" i="5"/>
  <c r="AW60" i="1"/>
  <c r="F38" i="13"/>
  <c r="BC71" i="1" s="1"/>
  <c r="F41" i="6"/>
  <c r="BD62" i="1"/>
  <c r="J36" i="10"/>
  <c r="AW66" i="1" s="1"/>
  <c r="F38" i="18"/>
  <c r="BC77" i="1"/>
  <c r="F37" i="20"/>
  <c r="BD79" i="1" s="1"/>
  <c r="F41" i="3"/>
  <c r="BD58" i="1"/>
  <c r="J38" i="3"/>
  <c r="AW58" i="1" s="1"/>
  <c r="J38" i="6"/>
  <c r="AW62" i="1"/>
  <c r="F38" i="10"/>
  <c r="BC66" i="1" s="1"/>
  <c r="F41" i="12"/>
  <c r="BD69" i="1"/>
  <c r="F39" i="15"/>
  <c r="BD73" i="1" s="1"/>
  <c r="F37" i="16"/>
  <c r="BB75" i="1" s="1"/>
  <c r="J36" i="2"/>
  <c r="AW57" i="1" s="1"/>
  <c r="F41" i="7"/>
  <c r="BD63" i="1"/>
  <c r="F40" i="4"/>
  <c r="BC59" i="1" s="1"/>
  <c r="F37" i="19"/>
  <c r="BD78" i="1" s="1"/>
  <c r="F39" i="9"/>
  <c r="BD65" i="1" s="1"/>
  <c r="F37" i="15"/>
  <c r="BB73" i="1"/>
  <c r="F36" i="16"/>
  <c r="BA75" i="1" s="1"/>
  <c r="F39" i="11"/>
  <c r="BD68" i="1" s="1"/>
  <c r="F40" i="12"/>
  <c r="BC69" i="1" s="1"/>
  <c r="J38" i="14"/>
  <c r="AW72" i="1"/>
  <c r="F39" i="4"/>
  <c r="BB59" i="1" s="1"/>
  <c r="J34" i="19"/>
  <c r="AW78" i="1" s="1"/>
  <c r="F36" i="5"/>
  <c r="BA60" i="1" s="1"/>
  <c r="F38" i="5"/>
  <c r="BC60" i="1" s="1"/>
  <c r="F41" i="8"/>
  <c r="BD64" i="1" s="1"/>
  <c r="F37" i="17"/>
  <c r="BB76" i="1" s="1"/>
  <c r="F38" i="11"/>
  <c r="BC68" i="1" s="1"/>
  <c r="J36" i="11"/>
  <c r="AW68" i="1" s="1"/>
  <c r="F40" i="8"/>
  <c r="BC64" i="1" s="1"/>
  <c r="F39" i="13"/>
  <c r="BD71" i="1" s="1"/>
  <c r="J38" i="12"/>
  <c r="AW69" i="1" s="1"/>
  <c r="F40" i="14"/>
  <c r="BC72" i="1" s="1"/>
  <c r="F40" i="6"/>
  <c r="BC62" i="1" s="1"/>
  <c r="F38" i="14"/>
  <c r="BA72" i="1" s="1"/>
  <c r="F39" i="16"/>
  <c r="BD75" i="1" s="1"/>
  <c r="F34" i="20"/>
  <c r="BA79" i="1" s="1"/>
  <c r="J34" i="20"/>
  <c r="AW79" i="1" s="1"/>
  <c r="F38" i="2"/>
  <c r="BC57" i="1" s="1"/>
  <c r="F38" i="6"/>
  <c r="BA62" i="1" s="1"/>
  <c r="F37" i="18"/>
  <c r="BB77" i="1" s="1"/>
  <c r="F36" i="2"/>
  <c r="BA57" i="1" s="1"/>
  <c r="J38" i="4"/>
  <c r="AW59" i="1" s="1"/>
  <c r="F38" i="12"/>
  <c r="BA69" i="1" s="1"/>
  <c r="F39" i="12"/>
  <c r="BB69" i="1" s="1"/>
  <c r="F36" i="18"/>
  <c r="BA77" i="1" s="1"/>
  <c r="J38" i="7"/>
  <c r="AW63" i="1" s="1"/>
  <c r="F36" i="9"/>
  <c r="BA65" i="1" s="1"/>
  <c r="J36" i="13"/>
  <c r="AW71" i="1" s="1"/>
  <c r="J36" i="9"/>
  <c r="AW65" i="1" s="1"/>
  <c r="F36" i="13"/>
  <c r="BA71" i="1" s="1"/>
  <c r="F36" i="15"/>
  <c r="BA73" i="1" s="1"/>
  <c r="F36" i="20"/>
  <c r="BC79" i="1" s="1"/>
  <c r="F35" i="20"/>
  <c r="BB79" i="1" s="1"/>
  <c r="F37" i="21"/>
  <c r="BD80" i="1" s="1"/>
  <c r="F39" i="7"/>
  <c r="BB63" i="1" s="1"/>
  <c r="J34" i="21"/>
  <c r="AW80" i="1" s="1"/>
  <c r="F40" i="7"/>
  <c r="BC63" i="1" s="1"/>
  <c r="F36" i="19"/>
  <c r="BC78" i="1" s="1"/>
  <c r="F38" i="9"/>
  <c r="BC65" i="1" s="1"/>
  <c r="F37" i="10"/>
  <c r="BB66" i="1" s="1"/>
  <c r="J36" i="16"/>
  <c r="AW75" i="1" s="1"/>
  <c r="AS55" i="1"/>
  <c r="AS54" i="1" s="1"/>
  <c r="F40" i="3"/>
  <c r="BC58" i="1" s="1"/>
  <c r="F41" i="4"/>
  <c r="BD59" i="1" s="1"/>
  <c r="F34" i="21"/>
  <c r="BA80" i="1" s="1"/>
  <c r="F39" i="8"/>
  <c r="BB64" i="1" s="1"/>
  <c r="J36" i="18"/>
  <c r="AW77" i="1"/>
  <c r="F36" i="21"/>
  <c r="BC80" i="1"/>
  <c r="F39" i="6"/>
  <c r="BB62" i="1"/>
  <c r="F36" i="17"/>
  <c r="BA76" i="1"/>
  <c r="F39" i="10"/>
  <c r="BD66" i="1"/>
  <c r="F38" i="16"/>
  <c r="BC75" i="1"/>
  <c r="F39" i="2"/>
  <c r="BD57" i="1"/>
  <c r="F38" i="3"/>
  <c r="BA58" i="1"/>
  <c r="F39" i="3"/>
  <c r="BB58" i="1"/>
  <c r="F38" i="7"/>
  <c r="BA63" i="1"/>
  <c r="F34" i="19"/>
  <c r="BA78" i="1"/>
  <c r="F37" i="11"/>
  <c r="BB68" i="1" s="1"/>
  <c r="F36" i="11"/>
  <c r="BA68" i="1" s="1"/>
  <c r="F38" i="15"/>
  <c r="BC73" i="1" s="1"/>
  <c r="F39" i="17"/>
  <c r="BD76" i="1" s="1"/>
  <c r="F37" i="13"/>
  <c r="BB71" i="1" s="1"/>
  <c r="J32" i="18" l="1"/>
  <c r="J63" i="18"/>
  <c r="R97" i="7"/>
  <c r="BK86" i="15"/>
  <c r="J86" i="15" s="1"/>
  <c r="BK92" i="9"/>
  <c r="J104" i="16"/>
  <c r="J64" i="16" s="1"/>
  <c r="J182" i="13"/>
  <c r="J68" i="13" s="1"/>
  <c r="BK99" i="10"/>
  <c r="J99" i="10" s="1"/>
  <c r="J67" i="10" s="1"/>
  <c r="BK84" i="20"/>
  <c r="BK83" i="20" s="1"/>
  <c r="J83" i="20" s="1"/>
  <c r="BK261" i="11"/>
  <c r="J261" i="11" s="1"/>
  <c r="J71" i="11" s="1"/>
  <c r="BK88" i="19"/>
  <c r="J88" i="19"/>
  <c r="J60" i="19" s="1"/>
  <c r="R99" i="14"/>
  <c r="R98" i="14" s="1"/>
  <c r="P101" i="2"/>
  <c r="BK91" i="17"/>
  <c r="J91" i="17" s="1"/>
  <c r="J63" i="17" s="1"/>
  <c r="T99" i="12"/>
  <c r="T98" i="12" s="1"/>
  <c r="R102" i="4"/>
  <c r="R101" i="4" s="1"/>
  <c r="T98" i="11"/>
  <c r="T97" i="11" s="1"/>
  <c r="P95" i="13"/>
  <c r="P94" i="13" s="1"/>
  <c r="AU71" i="1" s="1"/>
  <c r="AU70" i="1" s="1"/>
  <c r="BK102" i="4"/>
  <c r="BK101" i="4" s="1"/>
  <c r="J101" i="4" s="1"/>
  <c r="J67" i="4" s="1"/>
  <c r="T98" i="7"/>
  <c r="T97" i="7" s="1"/>
  <c r="T91" i="17"/>
  <c r="P99" i="12"/>
  <c r="P98" i="12" s="1"/>
  <c r="AU69" i="1" s="1"/>
  <c r="R92" i="9"/>
  <c r="R91" i="9"/>
  <c r="T103" i="4"/>
  <c r="T102" i="4" s="1"/>
  <c r="T101" i="4" s="1"/>
  <c r="R83" i="21"/>
  <c r="R82" i="21" s="1"/>
  <c r="P103" i="4"/>
  <c r="P102" i="4" s="1"/>
  <c r="P101" i="4" s="1"/>
  <c r="AU59" i="1" s="1"/>
  <c r="P455" i="2"/>
  <c r="T96" i="8"/>
  <c r="T95" i="8"/>
  <c r="P92" i="5"/>
  <c r="P91" i="5"/>
  <c r="AU60" i="1" s="1"/>
  <c r="BK101" i="2"/>
  <c r="BK96" i="8"/>
  <c r="J96" i="8" s="1"/>
  <c r="J68" i="8" s="1"/>
  <c r="T95" i="13"/>
  <c r="T94" i="13" s="1"/>
  <c r="T96" i="6"/>
  <c r="T95" i="6" s="1"/>
  <c r="BK98" i="11"/>
  <c r="J98" i="11" s="1"/>
  <c r="J64" i="11" s="1"/>
  <c r="R88" i="19"/>
  <c r="R87" i="19"/>
  <c r="P88" i="19"/>
  <c r="P87" i="19"/>
  <c r="AU78" i="1" s="1"/>
  <c r="R95" i="13"/>
  <c r="R94" i="13" s="1"/>
  <c r="T92" i="9"/>
  <c r="T91" i="9" s="1"/>
  <c r="BK455" i="2"/>
  <c r="J455" i="2" s="1"/>
  <c r="J75" i="2" s="1"/>
  <c r="R101" i="2"/>
  <c r="R100" i="2"/>
  <c r="T101" i="2"/>
  <c r="T100" i="2" s="1"/>
  <c r="P91" i="17"/>
  <c r="AU76" i="1"/>
  <c r="T103" i="16"/>
  <c r="R103" i="16"/>
  <c r="R98" i="11"/>
  <c r="R97" i="11"/>
  <c r="P98" i="11"/>
  <c r="P97" i="11" s="1"/>
  <c r="AU68" i="1" s="1"/>
  <c r="P103" i="16"/>
  <c r="AU75" i="1" s="1"/>
  <c r="P97" i="7"/>
  <c r="AU63" i="1" s="1"/>
  <c r="AU61" i="1" s="1"/>
  <c r="BK98" i="7"/>
  <c r="J98" i="7" s="1"/>
  <c r="J68" i="7" s="1"/>
  <c r="J84" i="20"/>
  <c r="J60" i="20"/>
  <c r="J85" i="20"/>
  <c r="J61" i="20"/>
  <c r="AG77" i="1"/>
  <c r="BK94" i="3"/>
  <c r="J94" i="3" s="1"/>
  <c r="J68" i="3" s="1"/>
  <c r="BK91" i="10"/>
  <c r="J91" i="10"/>
  <c r="J64" i="10" s="1"/>
  <c r="BK82" i="21"/>
  <c r="J82" i="21" s="1"/>
  <c r="J59" i="21" s="1"/>
  <c r="J84" i="21"/>
  <c r="J61" i="21" s="1"/>
  <c r="BK99" i="14"/>
  <c r="J99" i="14"/>
  <c r="J68" i="14" s="1"/>
  <c r="BK94" i="13"/>
  <c r="J94" i="13" s="1"/>
  <c r="J63" i="13" s="1"/>
  <c r="BK98" i="12"/>
  <c r="J98" i="12"/>
  <c r="J67" i="12"/>
  <c r="BK95" i="6"/>
  <c r="J95" i="6"/>
  <c r="J67" i="6"/>
  <c r="BK91" i="5"/>
  <c r="J91" i="5"/>
  <c r="J63" i="5" s="1"/>
  <c r="BD61" i="1"/>
  <c r="J32" i="16"/>
  <c r="AG75" i="1" s="1"/>
  <c r="BC74" i="1"/>
  <c r="AY74" i="1"/>
  <c r="F33" i="19"/>
  <c r="AZ78" i="1"/>
  <c r="BA70" i="1"/>
  <c r="AW70" i="1"/>
  <c r="F35" i="16"/>
  <c r="AZ75" i="1" s="1"/>
  <c r="F35" i="13"/>
  <c r="AZ71" i="1"/>
  <c r="F33" i="21"/>
  <c r="AZ80" i="1"/>
  <c r="J35" i="11"/>
  <c r="AV68" i="1"/>
  <c r="AT68" i="1" s="1"/>
  <c r="J35" i="9"/>
  <c r="AV65" i="1"/>
  <c r="AT65" i="1"/>
  <c r="BB61" i="1"/>
  <c r="AX61" i="1" s="1"/>
  <c r="F35" i="11"/>
  <c r="AZ68" i="1" s="1"/>
  <c r="BC56" i="1"/>
  <c r="AY56" i="1" s="1"/>
  <c r="J35" i="5"/>
  <c r="AV60" i="1"/>
  <c r="AT60" i="1"/>
  <c r="F35" i="17"/>
  <c r="AZ76" i="1"/>
  <c r="F33" i="20"/>
  <c r="AZ79" i="1" s="1"/>
  <c r="F37" i="6"/>
  <c r="AZ62" i="1"/>
  <c r="BD70" i="1"/>
  <c r="J35" i="15"/>
  <c r="AV73" i="1" s="1"/>
  <c r="AT73" i="1" s="1"/>
  <c r="BA61" i="1"/>
  <c r="AW61" i="1"/>
  <c r="F37" i="12"/>
  <c r="AZ69" i="1"/>
  <c r="J35" i="2"/>
  <c r="AV57" i="1" s="1"/>
  <c r="AT57" i="1" s="1"/>
  <c r="BD67" i="1"/>
  <c r="F35" i="18"/>
  <c r="AZ77" i="1"/>
  <c r="F37" i="4"/>
  <c r="AZ59" i="1" s="1"/>
  <c r="F35" i="10"/>
  <c r="AZ66" i="1" s="1"/>
  <c r="J35" i="16"/>
  <c r="AV75" i="1" s="1"/>
  <c r="AT75" i="1" s="1"/>
  <c r="BB67" i="1"/>
  <c r="AX67" i="1"/>
  <c r="J35" i="13"/>
  <c r="AV71" i="1"/>
  <c r="AT71" i="1" s="1"/>
  <c r="J33" i="19"/>
  <c r="AV78" i="1" s="1"/>
  <c r="AT78" i="1" s="1"/>
  <c r="F35" i="5"/>
  <c r="AZ60" i="1"/>
  <c r="F37" i="3"/>
  <c r="AZ58" i="1"/>
  <c r="BB56" i="1"/>
  <c r="AX56" i="1"/>
  <c r="BD56" i="1"/>
  <c r="BA56" i="1"/>
  <c r="AW56" i="1" s="1"/>
  <c r="F37" i="7"/>
  <c r="AZ63" i="1"/>
  <c r="J33" i="21"/>
  <c r="AV80" i="1" s="1"/>
  <c r="AT80" i="1" s="1"/>
  <c r="BC67" i="1"/>
  <c r="AY67" i="1" s="1"/>
  <c r="J35" i="17"/>
  <c r="AV76" i="1"/>
  <c r="AT76" i="1"/>
  <c r="BB70" i="1"/>
  <c r="AX70" i="1" s="1"/>
  <c r="J37" i="14"/>
  <c r="AV72" i="1" s="1"/>
  <c r="AT72" i="1" s="1"/>
  <c r="J37" i="6"/>
  <c r="AV62" i="1"/>
  <c r="AT62" i="1"/>
  <c r="F37" i="8"/>
  <c r="AZ64" i="1" s="1"/>
  <c r="F37" i="14"/>
  <c r="AZ72" i="1" s="1"/>
  <c r="BA67" i="1"/>
  <c r="AW67" i="1" s="1"/>
  <c r="BA74" i="1"/>
  <c r="AW74" i="1"/>
  <c r="BB74" i="1"/>
  <c r="AX74" i="1" s="1"/>
  <c r="BC61" i="1"/>
  <c r="AY61" i="1" s="1"/>
  <c r="J35" i="10"/>
  <c r="AV66" i="1"/>
  <c r="AT66" i="1"/>
  <c r="BC70" i="1"/>
  <c r="AY70" i="1" s="1"/>
  <c r="F35" i="15"/>
  <c r="AZ73" i="1" s="1"/>
  <c r="J37" i="4"/>
  <c r="AV59" i="1" s="1"/>
  <c r="AT59" i="1" s="1"/>
  <c r="F35" i="9"/>
  <c r="AZ65" i="1" s="1"/>
  <c r="J35" i="18"/>
  <c r="AV77" i="1" s="1"/>
  <c r="AT77" i="1" s="1"/>
  <c r="AN77" i="1" s="1"/>
  <c r="J37" i="7"/>
  <c r="AV63" i="1"/>
  <c r="AT63" i="1"/>
  <c r="F35" i="2"/>
  <c r="AZ57" i="1"/>
  <c r="J37" i="12"/>
  <c r="AV69" i="1" s="1"/>
  <c r="AT69" i="1" s="1"/>
  <c r="BD74" i="1"/>
  <c r="J37" i="3"/>
  <c r="AV58" i="1"/>
  <c r="AT58" i="1" s="1"/>
  <c r="J37" i="8"/>
  <c r="AV64" i="1" s="1"/>
  <c r="AT64" i="1" s="1"/>
  <c r="J33" i="20"/>
  <c r="AV79" i="1"/>
  <c r="AT79" i="1"/>
  <c r="BK97" i="7" l="1"/>
  <c r="J97" i="7" s="1"/>
  <c r="J67" i="7" s="1"/>
  <c r="BK91" i="9"/>
  <c r="J91" i="9" s="1"/>
  <c r="J92" i="9"/>
  <c r="J64" i="9" s="1"/>
  <c r="J63" i="15"/>
  <c r="J32" i="15"/>
  <c r="AG73" i="1" s="1"/>
  <c r="AN73" i="1" s="1"/>
  <c r="J30" i="20"/>
  <c r="AG79" i="1" s="1"/>
  <c r="AN79" i="1" s="1"/>
  <c r="J59" i="20"/>
  <c r="BK100" i="2"/>
  <c r="J100" i="2" s="1"/>
  <c r="J63" i="2" s="1"/>
  <c r="P100" i="2"/>
  <c r="AU57" i="1"/>
  <c r="J101" i="2"/>
  <c r="J64" i="2"/>
  <c r="J102" i="4"/>
  <c r="J68" i="4" s="1"/>
  <c r="BK90" i="10"/>
  <c r="J90" i="10"/>
  <c r="J63" i="10" s="1"/>
  <c r="BK97" i="11"/>
  <c r="J97" i="11" s="1"/>
  <c r="J63" i="11" s="1"/>
  <c r="BK95" i="8"/>
  <c r="J95" i="8"/>
  <c r="J67" i="8" s="1"/>
  <c r="BK87" i="19"/>
  <c r="J87" i="19" s="1"/>
  <c r="J59" i="19" s="1"/>
  <c r="BK93" i="3"/>
  <c r="J93" i="3"/>
  <c r="J67" i="3"/>
  <c r="J39" i="20"/>
  <c r="J41" i="18"/>
  <c r="AN75" i="1"/>
  <c r="J41" i="16"/>
  <c r="BK98" i="14"/>
  <c r="J98" i="14" s="1"/>
  <c r="J67" i="14" s="1"/>
  <c r="J41" i="15"/>
  <c r="AZ56" i="1"/>
  <c r="AZ67" i="1"/>
  <c r="AV67" i="1" s="1"/>
  <c r="AT67" i="1" s="1"/>
  <c r="BC55" i="1"/>
  <c r="AU56" i="1"/>
  <c r="BA55" i="1"/>
  <c r="AZ74" i="1"/>
  <c r="AV74" i="1" s="1"/>
  <c r="AT74" i="1" s="1"/>
  <c r="J34" i="4"/>
  <c r="AG59" i="1" s="1"/>
  <c r="AZ61" i="1"/>
  <c r="AV61" i="1"/>
  <c r="AT61" i="1"/>
  <c r="J32" i="5"/>
  <c r="AG60" i="1" s="1"/>
  <c r="AZ70" i="1"/>
  <c r="AV70" i="1" s="1"/>
  <c r="AT70" i="1" s="1"/>
  <c r="J30" i="21"/>
  <c r="AG80" i="1"/>
  <c r="J34" i="12"/>
  <c r="AG69" i="1"/>
  <c r="AN69" i="1" s="1"/>
  <c r="J34" i="6"/>
  <c r="AG62" i="1" s="1"/>
  <c r="J34" i="7"/>
  <c r="AG63" i="1" s="1"/>
  <c r="AN63" i="1" s="1"/>
  <c r="BD55" i="1"/>
  <c r="AU67" i="1"/>
  <c r="J32" i="17"/>
  <c r="AG76" i="1"/>
  <c r="AG74" i="1" s="1"/>
  <c r="BB55" i="1"/>
  <c r="AX55" i="1" s="1"/>
  <c r="AU74" i="1"/>
  <c r="J32" i="13"/>
  <c r="AG71" i="1"/>
  <c r="J63" i="9" l="1"/>
  <c r="J32" i="9"/>
  <c r="J43" i="4"/>
  <c r="J41" i="17"/>
  <c r="J39" i="21"/>
  <c r="J41" i="13"/>
  <c r="AN71" i="1"/>
  <c r="J43" i="12"/>
  <c r="J43" i="7"/>
  <c r="J43" i="6"/>
  <c r="AN62" i="1"/>
  <c r="J41" i="5"/>
  <c r="AN60" i="1"/>
  <c r="AN76" i="1"/>
  <c r="AN59" i="1"/>
  <c r="AN80" i="1"/>
  <c r="AN74" i="1"/>
  <c r="J32" i="2"/>
  <c r="AG57" i="1"/>
  <c r="BC54" i="1"/>
  <c r="AY54" i="1" s="1"/>
  <c r="J32" i="10"/>
  <c r="AG66" i="1"/>
  <c r="J30" i="19"/>
  <c r="AG78" i="1" s="1"/>
  <c r="AN78" i="1" s="1"/>
  <c r="AV56" i="1"/>
  <c r="AT56" i="1" s="1"/>
  <c r="BB54" i="1"/>
  <c r="W31" i="1"/>
  <c r="AU55" i="1"/>
  <c r="AU54" i="1" s="1"/>
  <c r="BA54" i="1"/>
  <c r="W30" i="1" s="1"/>
  <c r="J32" i="11"/>
  <c r="AG68" i="1"/>
  <c r="AN68" i="1" s="1"/>
  <c r="AW55" i="1"/>
  <c r="J34" i="14"/>
  <c r="AG72" i="1"/>
  <c r="AN72" i="1" s="1"/>
  <c r="BD54" i="1"/>
  <c r="W33" i="1"/>
  <c r="AZ55" i="1"/>
  <c r="J34" i="8"/>
  <c r="AG64" i="1"/>
  <c r="AN64" i="1"/>
  <c r="J34" i="3"/>
  <c r="AG58" i="1" s="1"/>
  <c r="AY55" i="1"/>
  <c r="AG65" i="1" l="1"/>
  <c r="AN65" i="1" s="1"/>
  <c r="J41" i="9"/>
  <c r="J41" i="10"/>
  <c r="J43" i="3"/>
  <c r="J41" i="2"/>
  <c r="J43" i="8"/>
  <c r="J41" i="11"/>
  <c r="J39" i="19"/>
  <c r="J43" i="14"/>
  <c r="AN57" i="1"/>
  <c r="AN66" i="1"/>
  <c r="AN58" i="1"/>
  <c r="AG56" i="1"/>
  <c r="AZ54" i="1"/>
  <c r="W29" i="1" s="1"/>
  <c r="AG61" i="1"/>
  <c r="AW54" i="1"/>
  <c r="AK30" i="1" s="1"/>
  <c r="AG67" i="1"/>
  <c r="AN67" i="1"/>
  <c r="AG70" i="1"/>
  <c r="AN70" i="1"/>
  <c r="W32" i="1"/>
  <c r="AX54" i="1"/>
  <c r="AV55" i="1"/>
  <c r="AN61" i="1" l="1"/>
  <c r="AN56" i="1"/>
  <c r="AV54" i="1"/>
  <c r="AK29" i="1"/>
  <c r="AT55" i="1"/>
  <c r="AG55" i="1"/>
  <c r="AN55" i="1" l="1"/>
  <c r="AG54" i="1"/>
  <c r="AK26" i="1"/>
  <c r="AK35" i="1"/>
  <c r="AT54" i="1"/>
  <c r="AN54" i="1" l="1"/>
</calcChain>
</file>

<file path=xl/sharedStrings.xml><?xml version="1.0" encoding="utf-8"?>
<sst xmlns="http://schemas.openxmlformats.org/spreadsheetml/2006/main" count="20997" uniqueCount="2861">
  <si>
    <t>Export Komplet</t>
  </si>
  <si>
    <t>VZ</t>
  </si>
  <si>
    <t>2.0</t>
  </si>
  <si>
    <t>ZAMOK</t>
  </si>
  <si>
    <t>False</t>
  </si>
  <si>
    <t>{73d7038e-8d54-46bf-8b3f-cb5b9e86c607}</t>
  </si>
  <si>
    <t>0,01</t>
  </si>
  <si>
    <t>21</t>
  </si>
  <si>
    <t>15</t>
  </si>
  <si>
    <t>REKAPITULACE STAVBY</t>
  </si>
  <si>
    <t>v ---  níže se nacházejí doplnkové a pomocné údaje k sestavám  --- v</t>
  </si>
  <si>
    <t>Návod na vyplnění</t>
  </si>
  <si>
    <t>0,001</t>
  </si>
  <si>
    <t>Kód:</t>
  </si>
  <si>
    <t>220819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</si>
  <si>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</si>
  <si>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</si>
  <si>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Stavba č. 6963, etapa č. 0008 – Kompenzační opatření, Definitivní uzávěr plavebního kanálu Troja</t>
  </si>
  <si>
    <t>KSO:</t>
  </si>
  <si>
    <t/>
  </si>
  <si>
    <t>CC-CZ:</t>
  </si>
  <si>
    <t>12511</t>
  </si>
  <si>
    <t>Místo:</t>
  </si>
  <si>
    <t>Praha</t>
  </si>
  <si>
    <t>Datum:</t>
  </si>
  <si>
    <t>19. 8. 2022</t>
  </si>
  <si>
    <t>CZ-CPV:</t>
  </si>
  <si>
    <t>45252200-0</t>
  </si>
  <si>
    <t>CZ-CPA:</t>
  </si>
  <si>
    <t>42.99.19</t>
  </si>
  <si>
    <t>Zadavatel:</t>
  </si>
  <si>
    <t>IČ:</t>
  </si>
  <si>
    <t>00064581</t>
  </si>
  <si>
    <t>Hlavní město Praha</t>
  </si>
  <si>
    <t>DIČ:</t>
  </si>
  <si>
    <t>CZ00064581</t>
  </si>
  <si>
    <t>Uchazeč:</t>
  </si>
  <si>
    <t>Vyplň údaj</t>
  </si>
  <si>
    <t>Projektant:</t>
  </si>
  <si>
    <t>26760312</t>
  </si>
  <si>
    <t>d plus projektová a inženýrská a.s.</t>
  </si>
  <si>
    <t>CZ26760312</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</si>
  <si>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</si>
  <si>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</si>
  <si>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</si>
  <si>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</si>
  <si>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</si>
  <si>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</si>
  <si>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</si>
  <si>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</si>
  <si>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</si>
  <si>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</si>
  <si>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</si>
  <si>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</si>
  <si>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</si>
  <si>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</si>
  <si>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</si>
  <si>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</si>
  <si>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</si>
  <si>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</si>
  <si>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</si>
  <si>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</si>
  <si>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</si>
  <si>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</si>
  <si>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</si>
  <si>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</si>
  <si>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</si>
  <si>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</si>
  <si>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</si>
  <si>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</si>
  <si>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</si>
  <si>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</si>
  <si>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</si>
  <si>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</si>
  <si>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</si>
  <si>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</si>
  <si>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</si>
  <si>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</si>
  <si>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</si>
  <si>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</si>
  <si>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</si>
  <si>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</si>
  <si>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</si>
  <si>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</si>
  <si>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</si>
  <si>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</si>
  <si>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Dokumentace SO</t>
  </si>
  <si>
    <t>STA</t>
  </si>
  <si>
    <t>1</t>
  </si>
  <si>
    <t>{423a52f2-55d3-4899-af07-4d8010594268}</t>
  </si>
  <si>
    <t>2</t>
  </si>
  <si>
    <t>SO01</t>
  </si>
  <si>
    <t>Objekt DU</t>
  </si>
  <si>
    <t>Soupis</t>
  </si>
  <si>
    <t>{44825df5-dfad-4228-9320-7b4b67a56c9f}</t>
  </si>
  <si>
    <t>/</t>
  </si>
  <si>
    <t>3</t>
  </si>
  <si>
    <t>###NOINSERT###</t>
  </si>
  <si>
    <t>SO01_D1_3</t>
  </si>
  <si>
    <t>PBŘ</t>
  </si>
  <si>
    <t>{c7ca4cdb-7098-420e-bbf5-56a67214bfac}</t>
  </si>
  <si>
    <t>SO01_D1_4_1</t>
  </si>
  <si>
    <t>Elektroinstalace</t>
  </si>
  <si>
    <t>{a06b79e6-aa4d-4994-8b73-87dd7e0bb9c0}</t>
  </si>
  <si>
    <t>SO03</t>
  </si>
  <si>
    <t>Opevnění koryta</t>
  </si>
  <si>
    <t>{76225aeb-1829-4edf-8a2f-3ff6851a456c}</t>
  </si>
  <si>
    <t>SO04</t>
  </si>
  <si>
    <t>Jímky</t>
  </si>
  <si>
    <t>{9819cee2-542b-411b-8732-4c0405f5dfef}</t>
  </si>
  <si>
    <t>SO04a</t>
  </si>
  <si>
    <t>{dec1041a-7fc1-45b4-84f0-2d92c2bcb109}</t>
  </si>
  <si>
    <t>SO04b</t>
  </si>
  <si>
    <t>Křídla</t>
  </si>
  <si>
    <t>{feb84cf3-5d89-44d8-ac55-8854cd3571b5}</t>
  </si>
  <si>
    <t>SO04c</t>
  </si>
  <si>
    <t>Přehrazení</t>
  </si>
  <si>
    <t>{7526a172-34c1-4edd-aada-22da407c4616}</t>
  </si>
  <si>
    <t>SO05</t>
  </si>
  <si>
    <t>Přípojky a areálové rozvody</t>
  </si>
  <si>
    <t>{ab3d9117-1a22-4761-ad7a-cf7c8c3bfa69}</t>
  </si>
  <si>
    <t>SO07</t>
  </si>
  <si>
    <t>Ocelové konstrukce</t>
  </si>
  <si>
    <t>{119601aa-16ca-4660-9536-2406e2c1d5ab}</t>
  </si>
  <si>
    <t>SO08</t>
  </si>
  <si>
    <t>Zpevněné plochy</t>
  </si>
  <si>
    <t>{af89248a-9dd6-4f3d-92f3-b31d81a42b19}</t>
  </si>
  <si>
    <t>SO08a</t>
  </si>
  <si>
    <t>Sanace zemní pláně</t>
  </si>
  <si>
    <t>{a31f127f-69c7-4235-b3f4-357cd98e8344}</t>
  </si>
  <si>
    <t>SO09</t>
  </si>
  <si>
    <t>Příjezdová komunikace</t>
  </si>
  <si>
    <t>{bf665fd5-916e-4811-a6fa-6fba3a51ea45}</t>
  </si>
  <si>
    <t>SO09a</t>
  </si>
  <si>
    <t>{ee682e64-df75-46c4-8a6b-375f36100036}</t>
  </si>
  <si>
    <t>SO10</t>
  </si>
  <si>
    <t>Plavební značení</t>
  </si>
  <si>
    <t>{e52f0475-d429-4844-a192-1918546bfb51}</t>
  </si>
  <si>
    <t>D2</t>
  </si>
  <si>
    <t>Technologie</t>
  </si>
  <si>
    <t>{d37eb177-1595-40ab-a466-e7983dfc5dfc}</t>
  </si>
  <si>
    <t>PS01</t>
  </si>
  <si>
    <t>Těleso uzávěru</t>
  </si>
  <si>
    <t>{67d3b5b5-4db4-403c-ad9d-f2da5a686589}</t>
  </si>
  <si>
    <t>PS03</t>
  </si>
  <si>
    <t>Provizorní hrazení</t>
  </si>
  <si>
    <t>{0df4d22c-cab2-48ae-9998-6fb4138cc30b}</t>
  </si>
  <si>
    <t>PS05</t>
  </si>
  <si>
    <t>Elektrotechnologická část</t>
  </si>
  <si>
    <t>{926da3ca-1b22-4af6-af95-4d0114212b96}</t>
  </si>
  <si>
    <t>Z</t>
  </si>
  <si>
    <t>ZOV</t>
  </si>
  <si>
    <t>{de247588-5ee4-4995-bf0b-c05290976bff}</t>
  </si>
  <si>
    <t>V1</t>
  </si>
  <si>
    <t>VRN</t>
  </si>
  <si>
    <t>VON</t>
  </si>
  <si>
    <t>{2858156b-ec68-487e-a2a2-b7b1a3c62519}</t>
  </si>
  <si>
    <t>V2</t>
  </si>
  <si>
    <t>Ostatní náklady</t>
  </si>
  <si>
    <t>OST</t>
  </si>
  <si>
    <t>{246706f8-8f1c-45c8-8c03-d5d1dec45fb7}</t>
  </si>
  <si>
    <t>L_F4</t>
  </si>
  <si>
    <t>Obvod skladby střechy obou komor</t>
  </si>
  <si>
    <t>m</t>
  </si>
  <si>
    <t>71,4</t>
  </si>
  <si>
    <t>S_F1</t>
  </si>
  <si>
    <t>Plocha podlahy strojoven</t>
  </si>
  <si>
    <t>m2</t>
  </si>
  <si>
    <t>26,2</t>
  </si>
  <si>
    <t>KRYCÍ LIST SOUPISU PRACÍ</t>
  </si>
  <si>
    <t>S_F2</t>
  </si>
  <si>
    <t>Plocha desky kanálu</t>
  </si>
  <si>
    <t>454,75</t>
  </si>
  <si>
    <t>S_F4</t>
  </si>
  <si>
    <t>Plocha skladby střechy obou komor</t>
  </si>
  <si>
    <t>73,2</t>
  </si>
  <si>
    <t>V_hj</t>
  </si>
  <si>
    <t>Objem hloubení jam</t>
  </si>
  <si>
    <t>m3</t>
  </si>
  <si>
    <t>318,6</t>
  </si>
  <si>
    <t>V_os</t>
  </si>
  <si>
    <t>Objem opěrných stěn</t>
  </si>
  <si>
    <t>11,66</t>
  </si>
  <si>
    <t>Objekt:</t>
  </si>
  <si>
    <t>V_sp1</t>
  </si>
  <si>
    <t>Objem stabilizační patky z kamene</t>
  </si>
  <si>
    <t>103,75</t>
  </si>
  <si>
    <t>D1 - Dokumentace SO</t>
  </si>
  <si>
    <t>V_sp2</t>
  </si>
  <si>
    <t>Objem stabilizační patky z betonu</t>
  </si>
  <si>
    <t>17,5</t>
  </si>
  <si>
    <t>Soupis:</t>
  </si>
  <si>
    <t>V_vyk</t>
  </si>
  <si>
    <t>Objem výkopů</t>
  </si>
  <si>
    <t>1952,845</t>
  </si>
  <si>
    <t>SO01 - Objekt DU</t>
  </si>
  <si>
    <t>V_zas</t>
  </si>
  <si>
    <t>Objem zásypů</t>
  </si>
  <si>
    <t>384,3</t>
  </si>
  <si>
    <t>V_ŽB1</t>
  </si>
  <si>
    <t>Objem ŽB konstrukce</t>
  </si>
  <si>
    <t>1410,799</t>
  </si>
  <si>
    <t>V_ŽB2</t>
  </si>
  <si>
    <t>Objem ŽB stěn na štětovnicích</t>
  </si>
  <si>
    <t>106,2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</si>
  <si>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</si>
  <si>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</si>
  <si>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</si>
  <si>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</si>
  <si>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</si>
  <si>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</si>
  <si>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</si>
  <si>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</si>
  <si>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</si>
  <si>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</si>
  <si>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</si>
  <si>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</si>
  <si>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</si>
  <si>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997.1 - Skládkovné</t>
  </si>
  <si>
    <t xml:space="preserve">    998 - Přesun hmot</t>
  </si>
  <si>
    <t>PSV - Práce a dodávky PSV</t>
  </si>
  <si>
    <t xml:space="preserve">    712 - Povlakové krytiny</t>
  </si>
  <si>
    <t xml:space="preserve">    713 - Izolace tepelné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</si>
  <si>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</si>
  <si>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</si>
  <si>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</si>
  <si>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</si>
  <si>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</si>
  <si>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</si>
  <si>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</si>
  <si>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</si>
  <si>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</si>
  <si>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</si>
  <si>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</si>
  <si>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</si>
  <si>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</si>
  <si>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</si>
  <si>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</si>
  <si>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</si>
  <si>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</si>
  <si>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</si>
  <si>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</si>
  <si>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112101102</t>
  </si>
  <si>
    <t>Odstranění stromů s odřezáním kmene a s odvětvením listnatých, průměru kmene přes 300 do 500 mm</t>
  </si>
  <si>
    <t>kus</t>
  </si>
  <si>
    <t>CS ÚRS 2023 01</t>
  </si>
  <si>
    <t>4</t>
  </si>
  <si>
    <t>-2016153411</t>
  </si>
  <si>
    <t>Online PSC</t>
  </si>
  <si>
    <t>https://podminky.urs.cz/item/CS_URS_2023_01/112101102</t>
  </si>
  <si>
    <t>112251102</t>
  </si>
  <si>
    <t>Odstranění pařezů strojně s jejich vykopáním nebo vytrháním průměru přes 300 do 500 mm</t>
  </si>
  <si>
    <t>591126935</t>
  </si>
  <si>
    <t>https://podminky.urs.cz/item/CS_URS_2023_01/112251102</t>
  </si>
  <si>
    <t>113107222</t>
  </si>
  <si>
    <t>Odstranění podkladů nebo krytů strojně plochy jednotlivě přes 200 m2 s přemístěním hmot na skládku na vzdálenost do 20 m nebo s naložením na dopravní prostředek z kameniva hrubého drceného, o tl. vrstvy přes 100 do 200 mm</t>
  </si>
  <si>
    <t>-1552124553</t>
  </si>
  <si>
    <t>https://podminky.urs.cz/item/CS_URS_2023_01/113107222</t>
  </si>
  <si>
    <t>VV</t>
  </si>
  <si>
    <t>"Stávající dno v místě dolní vody" S_F2*0,15</t>
  </si>
  <si>
    <t>"Stávající dno v místě uzávěru" 12,5*20,0*0,15</t>
  </si>
  <si>
    <t>Součet</t>
  </si>
  <si>
    <t>114203101</t>
  </si>
  <si>
    <t>Rozebrání dlažeb nebo záhozů s naložením na dopravní prostředek dlažeb z lomového kamene nebo betonových tvárnic na sucho nebo se spárami vyplněnými pískem nebo drnem</t>
  </si>
  <si>
    <t>613703821</t>
  </si>
  <si>
    <t>https://podminky.urs.cz/item/CS_URS_2023_01/114203101</t>
  </si>
  <si>
    <t>"Stávající dno v místě dolní vody" S_F2*0,3</t>
  </si>
  <si>
    <t>"Stávající dno v místě uzávěru" 12,5*20,0*0,3</t>
  </si>
  <si>
    <t>5</t>
  </si>
  <si>
    <t>114203102</t>
  </si>
  <si>
    <t>Rozebrání dlažeb nebo záhozů s naložením na dopravní prostředek dlažeb z lomového kamene nebo betonových tvárnic na sucho se zalitými spárami cementovou maltou</t>
  </si>
  <si>
    <t>1369760618</t>
  </si>
  <si>
    <t>https://podminky.urs.cz/item/CS_URS_2023_01/114203102</t>
  </si>
  <si>
    <t>"Stávající opevnění v místě uzávěru" 12,5*(4,2+6,0)*0,4</t>
  </si>
  <si>
    <t>6</t>
  </si>
  <si>
    <t>115101201</t>
  </si>
  <si>
    <t>Čerpání vody na dopravní výšku do 10 m s uvažovaným průměrným přítokem do 500 l/min</t>
  </si>
  <si>
    <t>hod</t>
  </si>
  <si>
    <t>2077526087</t>
  </si>
  <si>
    <t>https://podminky.urs.cz/item/CS_URS_2023_01/115101201</t>
  </si>
  <si>
    <t>"Odčerpání průsaků do zajištěné jámy" 30*3*24</t>
  </si>
  <si>
    <t>7</t>
  </si>
  <si>
    <t>115101203</t>
  </si>
  <si>
    <t>Čerpání vody na dopravní výšku do 10 m s uvažovaným průměrným přítokem přes 1 000 do 2 000 l/min</t>
  </si>
  <si>
    <t>-1658150720</t>
  </si>
  <si>
    <t>https://podminky.urs.cz/item/CS_URS_2023_01/115101203</t>
  </si>
  <si>
    <t>"Snížení hladiny po dobu betonáže" 30*3*24</t>
  </si>
  <si>
    <t>8</t>
  </si>
  <si>
    <t>115101301</t>
  </si>
  <si>
    <t>Pohotovost záložní čerpací soupravy pro dopravní výšku do 10 m s uvažovaným průměrným přítokem do 500 l/min</t>
  </si>
  <si>
    <t>den</t>
  </si>
  <si>
    <t>2014637969</t>
  </si>
  <si>
    <t>https://podminky.urs.cz/item/CS_URS_2023_01/115101301</t>
  </si>
  <si>
    <t>"Odčerpání průsaků do zajištěné jámy" 30*3</t>
  </si>
  <si>
    <t>9</t>
  </si>
  <si>
    <t>115101303</t>
  </si>
  <si>
    <t>Pohotovost záložní čerpací soupravy pro dopravní výšku do 10 m s uvažovaným průměrným přítokem přes 1 000 do 2 000 l/min</t>
  </si>
  <si>
    <t>107458175</t>
  </si>
  <si>
    <t>https://podminky.urs.cz/item/CS_URS_2023_01/115101303</t>
  </si>
  <si>
    <t>"Snížení hladiny po dobu betonáže" 30*3</t>
  </si>
  <si>
    <t>10</t>
  </si>
  <si>
    <t>115101R01</t>
  </si>
  <si>
    <t>D+M nádrží na čerpacím potrubí</t>
  </si>
  <si>
    <t>soubor</t>
  </si>
  <si>
    <t>R-položka</t>
  </si>
  <si>
    <t>962961812</t>
  </si>
  <si>
    <t>P</t>
  </si>
  <si>
    <t>Poznámka k položce:_x000D_
Nádrže na čerpacím potrubí - soubor se skládá z:_x000D_
Nadzemní nádrž na zachytávání sedimentu_x000D_
Odlučovač lehkých kapalin_x000D_
_x000D_
Nádrže jsou umístěny na betonové panely (součást dodávky)_x000D_
Včetně odstranění a likvidace odpadu</t>
  </si>
  <si>
    <t>11</t>
  </si>
  <si>
    <t>131251103</t>
  </si>
  <si>
    <t>Hloubení nezapažených jam a zářezů strojně s urovnáním dna do předepsaného profilu a spádu v hornině třídy těžitelnosti I skupiny 3 přes 50 do 100 m3</t>
  </si>
  <si>
    <t>898016332</t>
  </si>
  <si>
    <t>https://podminky.urs.cz/item/CS_URS_2023_01/131251103</t>
  </si>
  <si>
    <t>"Podél ŽB stěn na štětovnicích"  (17,9+17,5)*2*1,5*3,0</t>
  </si>
  <si>
    <t>12</t>
  </si>
  <si>
    <t>131251204</t>
  </si>
  <si>
    <t>Hloubení zapažených jam a zářezů strojně s urovnáním dna do předepsaného profilu a spádu v hornině třídy těžitelnosti I skupiny 3 přes 100 do 500 m3</t>
  </si>
  <si>
    <t>-2075252882</t>
  </si>
  <si>
    <t>https://podminky.urs.cz/item/CS_URS_2023_01/131251204</t>
  </si>
  <si>
    <t>"Levý břeh"</t>
  </si>
  <si>
    <t>5,9*12,5*6,5</t>
  </si>
  <si>
    <t>"Koryto"</t>
  </si>
  <si>
    <t>"V místě uzávěru" 34,7*20,1-(V_sp1+V_sp2)</t>
  </si>
  <si>
    <t>"Stávající dno v místě dolní vody" S_F2*1,0</t>
  </si>
  <si>
    <t>"Pravý břeh"</t>
  </si>
  <si>
    <t>5,9*12,5*6,0</t>
  </si>
  <si>
    <t>13</t>
  </si>
  <si>
    <t>139911114</t>
  </si>
  <si>
    <t>Bourání konstrukcí v hloubených vykopávkách ručně s přemístěním suti na hromady na vzdálenost do 20 m nebo s naložením na dopravní prostředek ze zdiva kamenného, pro jakýkoliv druh kamene na sucho</t>
  </si>
  <si>
    <t>513079176</t>
  </si>
  <si>
    <t>https://podminky.urs.cz/item/CS_URS_2023_01/139911114</t>
  </si>
  <si>
    <t>"Koryto - stabilizační patka"</t>
  </si>
  <si>
    <t>(4,3+4,0)*12,5</t>
  </si>
  <si>
    <t>14</t>
  </si>
  <si>
    <t>139911121</t>
  </si>
  <si>
    <t>Bourání konstrukcí v hloubených vykopávkách ručně s přemístěním suti na hromady na vzdálenost do 20 m nebo s naložením na dopravní prostředek z betonu prostého neprokládaného</t>
  </si>
  <si>
    <t>-763811479</t>
  </si>
  <si>
    <t>https://podminky.urs.cz/item/CS_URS_2023_01/139911121</t>
  </si>
  <si>
    <t>0,7*2*12,5</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</si>
  <si>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</si>
  <si>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</si>
  <si>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-1355424081</t>
  </si>
  <si>
    <t>https://podminky.urs.cz/item/CS_URS_2023_01/161151103</t>
  </si>
  <si>
    <t>"Oceňuje se 30 % objemu" V_vyk*0,3</t>
  </si>
  <si>
    <t>16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</si>
  <si>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</si>
  <si>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</si>
  <si>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-564801220</t>
  </si>
  <si>
    <t>https://podminky.urs.cz/item/CS_URS_2023_01/162751117</t>
  </si>
  <si>
    <t>"Odvoz ze staveniště" V_vyk+V_hj</t>
  </si>
  <si>
    <t>"Dovoz na staveniště" V_zas</t>
  </si>
  <si>
    <t>17</t>
  </si>
  <si>
    <t>167151111</t>
  </si>
  <si>
    <t>Nakládání, skládání a překládání neulehlého výkopku nebo sypaniny strojně nakládání, množství přes 100 m3, z hornin třídy těžitelnosti I, skupiny 1 až 3</t>
  </si>
  <si>
    <t>-652886607</t>
  </si>
  <si>
    <t>https://podminky.urs.cz/item/CS_URS_2023_01/167151111</t>
  </si>
  <si>
    <t>18</t>
  </si>
  <si>
    <t>171251201</t>
  </si>
  <si>
    <t>Uložení sypaniny na skládky nebo meziskládky bez hutnění s upravením uložené sypaniny do předepsaného tvaru</t>
  </si>
  <si>
    <t>1615103532</t>
  </si>
  <si>
    <t>https://podminky.urs.cz/item/CS_URS_2023_01/171251201</t>
  </si>
  <si>
    <t>19</t>
  </si>
  <si>
    <t>174151101</t>
  </si>
  <si>
    <t>Zásyp sypaninou z jakékoliv horniny strojně s uložením výkopku ve vrstvách se zhutněním jam, šachet, rýh nebo kolem objektů v těchto vykopávkách</t>
  </si>
  <si>
    <t>1161155525</t>
  </si>
  <si>
    <t>https://podminky.urs.cz/item/CS_URS_2023_01/174151101</t>
  </si>
  <si>
    <t>"Podél ŽB stěn na štětovnicích" (17,9+17,5)*2*1,5*1,5</t>
  </si>
  <si>
    <t>"Dosypání dle D.1.1.8.3" (17,9+17,5)*2*1,2</t>
  </si>
  <si>
    <t>"Levý břeh" 24,5*3,1+1,3</t>
  </si>
  <si>
    <t>"Pravý břeh" (18,0+12,6+17,7)*1,3</t>
  </si>
  <si>
    <t>Mezisoučet</t>
  </si>
  <si>
    <t>"Dosypání břehů po zaberanění štětovnic - odečteno z 3D modelu" 2400,0</t>
  </si>
  <si>
    <t>20</t>
  </si>
  <si>
    <t>M</t>
  </si>
  <si>
    <t>58331200</t>
  </si>
  <si>
    <t>štěrkopísek netříděný</t>
  </si>
  <si>
    <t>t</t>
  </si>
  <si>
    <t>1811591900</t>
  </si>
  <si>
    <t>"Dosypání břehů po zaberanění štětovnic - odečteno z 3D modelu" 2400</t>
  </si>
  <si>
    <t>2400*1,8 'Přepočtené koeficientem množství</t>
  </si>
  <si>
    <t>183101222</t>
  </si>
  <si>
    <t>Hloubení jamek pro vysazování rostlin v zemině skupiny 1 až 4 s výměnou půdy z 50% v rovině nebo na svahu do 1:5, objemu přes 1,00 do 2,00 m3</t>
  </si>
  <si>
    <t>-486538377</t>
  </si>
  <si>
    <t>https://podminky.urs.cz/item/CS_URS_2023_01/183101222</t>
  </si>
  <si>
    <t>"Náhradní výsydba" 13</t>
  </si>
  <si>
    <t>22</t>
  </si>
  <si>
    <t>10321100</t>
  </si>
  <si>
    <t>zahradní substrát pro výsadbu VL</t>
  </si>
  <si>
    <t>-775768111</t>
  </si>
  <si>
    <t>23</t>
  </si>
  <si>
    <t>184102115</t>
  </si>
  <si>
    <t>Výsadba dřeviny s balem do předem vyhloubené jamky se zalitím v rovině nebo na svahu do 1:5, při průměru balu přes 500 do 600 mm</t>
  </si>
  <si>
    <t>1214005384</t>
  </si>
  <si>
    <t>https://podminky.urs.cz/item/CS_URS_2023_01/184102115</t>
  </si>
  <si>
    <t>24</t>
  </si>
  <si>
    <t>026504R01</t>
  </si>
  <si>
    <t>dub letní /Quercus robur/ obvod kmene 14-16 cm</t>
  </si>
  <si>
    <t>866137876</t>
  </si>
  <si>
    <t>25</t>
  </si>
  <si>
    <t>185804R01</t>
  </si>
  <si>
    <t>Následná péče - zálivka, ošetřování, výchovné řezy, náhradní výsadba</t>
  </si>
  <si>
    <t>-288907244</t>
  </si>
  <si>
    <t>Poznámka k položce:_x000D_
Po dobu 5 let</t>
  </si>
  <si>
    <t>Zakládání</t>
  </si>
  <si>
    <t>26</t>
  </si>
  <si>
    <t>226211113</t>
  </si>
  <si>
    <t>Velkoprofilové vrty náběrovým vrtáním svislé zapažené ocelovými pažnicemi průměru přes 400 do 450 mm, v hl od 0 do 5 m v hornině tř. III</t>
  </si>
  <si>
    <t>1897058309</t>
  </si>
  <si>
    <t>https://podminky.urs.cz/item/CS_URS_2023_01/226211113</t>
  </si>
  <si>
    <t>"Čerpací studny" 6*10,0</t>
  </si>
  <si>
    <t>27</t>
  </si>
  <si>
    <t>227211111</t>
  </si>
  <si>
    <t>Odpažení velkoprofilových vrtů průměru přes 400 do 450 mm</t>
  </si>
  <si>
    <t>-643767035</t>
  </si>
  <si>
    <t>https://podminky.urs.cz/item/CS_URS_2023_01/227211111</t>
  </si>
  <si>
    <t>28</t>
  </si>
  <si>
    <t>242791112</t>
  </si>
  <si>
    <t>Zapuštění zárubnice z trub do studňového vrtu, z plastických hmot z plastických hmot hl. do 50 m DN přes 200 do 250</t>
  </si>
  <si>
    <t>-1327619030</t>
  </si>
  <si>
    <t>https://podminky.urs.cz/item/CS_URS_2023_01/242791112</t>
  </si>
  <si>
    <t>29</t>
  </si>
  <si>
    <t>286111R01</t>
  </si>
  <si>
    <t>PVC zárubnice DN 250 neperforovaná</t>
  </si>
  <si>
    <t>-1757018758</t>
  </si>
  <si>
    <t>"Plná část" 20,0</t>
  </si>
  <si>
    <t>20*1,05 'Přepočtené koeficientem množství</t>
  </si>
  <si>
    <t>30</t>
  </si>
  <si>
    <t>286111R02</t>
  </si>
  <si>
    <t>PVC zárubnice DN 250 perforovaná</t>
  </si>
  <si>
    <t>682417986</t>
  </si>
  <si>
    <t>"Perforovaná část" 40,0</t>
  </si>
  <si>
    <t>40*1,05 'Přepočtené koeficientem množství</t>
  </si>
  <si>
    <t>31</t>
  </si>
  <si>
    <t>286111R03</t>
  </si>
  <si>
    <t>PVC kalník DN 250</t>
  </si>
  <si>
    <t>298810733</t>
  </si>
  <si>
    <t>32</t>
  </si>
  <si>
    <t>247531R01</t>
  </si>
  <si>
    <t>Obsyp studny z kačírku praného 4-8 mm</t>
  </si>
  <si>
    <t>-1428593969</t>
  </si>
  <si>
    <t>"Perforovaná část" 40,0*Pi*(0,2*0,2-0,125*0,125)</t>
  </si>
  <si>
    <t>"Kalník" 6*0,5*Pi*(0,2*0,2-0,125*0,125)</t>
  </si>
  <si>
    <t>33</t>
  </si>
  <si>
    <t>247531R02</t>
  </si>
  <si>
    <t>Obsyp studny výkopkem</t>
  </si>
  <si>
    <t>-357333711</t>
  </si>
  <si>
    <t>"Plná část" (20,0-6*1,0)*Pi*(0,2*0,2-0,125*0,125)</t>
  </si>
  <si>
    <t>34</t>
  </si>
  <si>
    <t>271532212</t>
  </si>
  <si>
    <t>Podsyp pod základové konstrukce se zhutněním a urovnáním povrchu z kameniva hrubého, frakce 16 - 32 mm</t>
  </si>
  <si>
    <t>133943759</t>
  </si>
  <si>
    <t>https://podminky.urs.cz/item/CS_URS_2023_01/271532212</t>
  </si>
  <si>
    <t>"Základová deska kanálu - F2" S_F2*0,2</t>
  </si>
  <si>
    <t>35</t>
  </si>
  <si>
    <t>271532213</t>
  </si>
  <si>
    <t>Podsyp pod základové konstrukce se zhutněním a urovnáním povrchu z kameniva hrubého, frakce 8 - 16 mm</t>
  </si>
  <si>
    <t>1233713893</t>
  </si>
  <si>
    <t>https://podminky.urs.cz/item/CS_URS_2023_01/271532213</t>
  </si>
  <si>
    <t>"Základová deska kanálu - F2 (horní vrstva z jemnější frakce)" S_F2*0,1</t>
  </si>
  <si>
    <t>36</t>
  </si>
  <si>
    <t>273313611</t>
  </si>
  <si>
    <t>Základy z betonu prostého desky z betonu kamenem neprokládaného tř. C 16/20</t>
  </si>
  <si>
    <t>-778436590</t>
  </si>
  <si>
    <t>https://podminky.urs.cz/item/CS_URS_2023_01/273313611</t>
  </si>
  <si>
    <t>"Podkladní beton"</t>
  </si>
  <si>
    <t>"Levý břeh" 5,9*12,5*0,1</t>
  </si>
  <si>
    <t>"Opěrné stěny - mimo konstrukci komory"</t>
  </si>
  <si>
    <t>"ZD05" (6,47*2,25-4,87*0,95)*0,1</t>
  </si>
  <si>
    <t>"ZD06" (6,47*2,25-4,87*0,95)*0,1</t>
  </si>
  <si>
    <t>"Koryto - včetně klínu na odtoku"  2,2*20,1</t>
  </si>
  <si>
    <t>"Pravý břeh" 5,9*12,5*0,1</t>
  </si>
  <si>
    <t>"Základová deska kanálu - F2" S_F2*0,1</t>
  </si>
  <si>
    <t>"ŽB stěny na štětovnicích" (17,9+17,5)*2*0,4*0,1</t>
  </si>
  <si>
    <t>"Plocha desky kanálu" (22,5+31,0)/2*17,0</t>
  </si>
  <si>
    <t>109,263*1,1 'Přepočtené koeficientem množství</t>
  </si>
  <si>
    <t>Svislé a kompletní konstrukce</t>
  </si>
  <si>
    <t>37</t>
  </si>
  <si>
    <t>321311116</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</si>
  <si>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</si>
  <si>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-598285593</t>
  </si>
  <si>
    <t>https://podminky.urs.cz/item/CS_URS_2023_01/321311116</t>
  </si>
  <si>
    <t>"Koryto - náběh"</t>
  </si>
  <si>
    <t>4,0*1,0/2*30,9</t>
  </si>
  <si>
    <t>38</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</si>
  <si>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</si>
  <si>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</si>
  <si>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1129307472</t>
  </si>
  <si>
    <t>https://podminky.urs.cz/item/CS_URS_2023_01/321321116</t>
  </si>
  <si>
    <t>"ŽB stěna na štětovnicích - horní voda" 17,9*1,0*1,5</t>
  </si>
  <si>
    <t>"ŽB stěna na štětovnicích - dolní voda" 17,5*1,0*1,5</t>
  </si>
  <si>
    <t>39</t>
  </si>
  <si>
    <t>321321216</t>
  </si>
  <si>
    <t>Konstrukce vodních staveb z betonu přehrad, jezů a plavebních komor, spodní stavby vodních elektráren, jader přehrad, odběrných věží a výpustných zařízení, opěrných zdí, šachet, šachtic a ostatních konstrukcí železového pro konstrukce bílých van tř. C 30/37</t>
  </si>
  <si>
    <t>-728979749</t>
  </si>
  <si>
    <t>https://podminky.urs.cz/item/CS_URS_2023_01/321321216</t>
  </si>
  <si>
    <t>"Základová deska" 5,9*12,5*1,9</t>
  </si>
  <si>
    <t>"Odečet jímek" -(0,5*0,5*0,3+0,6*0,6*0,4+1,0*2,1*0,2)</t>
  </si>
  <si>
    <t>"Stěny" 12,5*4,7*6,5-5,15*3,0*6,5</t>
  </si>
  <si>
    <t>"Odečet nik" -(0,8*0,8*5,4+0,9*0,2*1,805+0,71*0,34*5,1+1,3*1,3*0,67+0,65*0,7*0,65+2,16*0,15)</t>
  </si>
  <si>
    <t>"Strop" (12,5*4,7-4,3*1,2)*0,25+17,66*0,25</t>
  </si>
  <si>
    <t>"Odečet nik" -(0,8*0,8+0,71*0,34)*0,5-4,7*1,6*0,16</t>
  </si>
  <si>
    <t>"Opěrná stěna" (11,25+0,9+1,15)*0,25*1,3</t>
  </si>
  <si>
    <t>19,07*20,1+13,61*(1,2+1,2)+1,84*0,55+0,225*(22,5-0,9*7)</t>
  </si>
  <si>
    <t>"Schodiště" -(0,5*0,15)/2*8*1,0*2</t>
  </si>
  <si>
    <t>"Odečet nik a kanálů" -(0,9*0,9*0,2*7+0,46*0,75*22,5+2,35*1,5*0,5)</t>
  </si>
  <si>
    <t>"Základová deska kanálu - F2"</t>
  </si>
  <si>
    <t>S_F2*0,3</t>
  </si>
  <si>
    <t>40</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</si>
  <si>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</si>
  <si>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</si>
  <si>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-1340405945</t>
  </si>
  <si>
    <t>https://podminky.urs.cz/item/CS_URS_2023_01/321351010</t>
  </si>
  <si>
    <t>"Bednění jímek" 0,5*4*0,3+0,6*4*0,4+(1,0+2,1)*2*0,2</t>
  </si>
  <si>
    <t>"Stěny" 12,5*6,5+(5,15+3,0)*2*6,5</t>
  </si>
  <si>
    <t>"Bednění nik" 0,8*3*5,4+(0,9+1,805)*2*0,2+0,71*0,34+0,34*2*5,1+1,3*4*0,67+0,65*4*0,7+11,945*0,15</t>
  </si>
  <si>
    <t>"Strop" 3,15*3,0-4,3*1,2+(4,3+1,2)*2*0,25+12,5*0,25+30,0*0,25+(4,7+1,6)*2*0,16</t>
  </si>
  <si>
    <t>"Bednění nik" 0,8*3*0,5+0,34*2*0,5</t>
  </si>
  <si>
    <t>"Opěrná stěna" ((11,25+0,9+0,25)*2+(1,15+0,25)*2)*1,3</t>
  </si>
  <si>
    <t>"ŽB stěna na štětovnicích - horní voda" 17,9*(1,0+1,5*2)</t>
  </si>
  <si>
    <t>"ŽB stěna na štětovnicích - dolní voda" 17,5*(1,0+1,5*2)</t>
  </si>
  <si>
    <t>1,5*2*20,1+(4,7+2,0+0,3+0,4)*22,5+0,4*(22,5-0,9*7)+0,225*2*7</t>
  </si>
  <si>
    <t>"Schodiště" 0,5*0,15/2*8*2*2+0,15*1,0*8</t>
  </si>
  <si>
    <t>"Bednění nik a kanálů" 0,9*4*0,2*7+0,75*2*22,5+1,84*2+1,05*0,55+(2,35+1,5)*2*0,5</t>
  </si>
  <si>
    <t>41</t>
  </si>
  <si>
    <t>321351030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</si>
  <si>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jinak zakřivených než válcově</t>
  </si>
  <si>
    <t>-1727515649</t>
  </si>
  <si>
    <t>https://podminky.urs.cz/item/CS_URS_2023_01/321351030</t>
  </si>
  <si>
    <t>"Bednění podél štětovnic"</t>
  </si>
  <si>
    <t>"ŽB stěna na štětovnicích - horní voda" 17,9*0,66</t>
  </si>
  <si>
    <t>"ŽB stěna na štětovnicích - dolní voda" 17,5*0,66</t>
  </si>
  <si>
    <t>42</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</si>
  <si>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</si>
  <si>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</si>
  <si>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309614627</t>
  </si>
  <si>
    <t>https://podminky.urs.cz/item/CS_URS_2023_01/321352010</t>
  </si>
  <si>
    <t>43</t>
  </si>
  <si>
    <t>321352030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</si>
  <si>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jinak zakřivených než válcově</t>
  </si>
  <si>
    <t>-1028186468</t>
  </si>
  <si>
    <t>https://podminky.urs.cz/item/CS_URS_2023_01/321352030</t>
  </si>
  <si>
    <t>44</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</si>
  <si>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</si>
  <si>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</si>
  <si>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850380479</t>
  </si>
  <si>
    <t>https://podminky.urs.cz/item/CS_URS_2023_01/321366111</t>
  </si>
  <si>
    <t>"Stupeň vyztužení: 130 kg/m3" V_ŽB1*0,13</t>
  </si>
  <si>
    <t>"Stupeň vyztužení: 120 kg/m3" V_ŽB2*0,12</t>
  </si>
  <si>
    <t>45</t>
  </si>
  <si>
    <t>327324128</t>
  </si>
  <si>
    <t>Opěrné zdi a valy z betonu železového odolný proti agresivnímu prostředí tř. C 30/37</t>
  </si>
  <si>
    <t>-1849597008</t>
  </si>
  <si>
    <t>https://podminky.urs.cz/item/CS_URS_2023_01/327324128</t>
  </si>
  <si>
    <t>"ZD05" (6,37*2,35-4,97*0,95)*0,25</t>
  </si>
  <si>
    <t>"Stěna" (6,22+1,95)*0,25*1,6</t>
  </si>
  <si>
    <t>"ZD06" (6,37*2,35-4,97*0,95)*0,25</t>
  </si>
  <si>
    <t>46</t>
  </si>
  <si>
    <t>327351211</t>
  </si>
  <si>
    <t>Bednění opěrných zdí a valů svislých i skloněných, výšky do 20 m zřízení</t>
  </si>
  <si>
    <t>-1238122003</t>
  </si>
  <si>
    <t>https://podminky.urs.cz/item/CS_URS_2023_01/327351211</t>
  </si>
  <si>
    <t>"ZD05" (6,37+2,35)*2*0,25</t>
  </si>
  <si>
    <t>"Stěna" (6,22+2,22)*2*1,6</t>
  </si>
  <si>
    <t>"ZD06" (6,37+2,35)*2*0,25</t>
  </si>
  <si>
    <t>47</t>
  </si>
  <si>
    <t>327351221</t>
  </si>
  <si>
    <t>Bednění opěrných zdí a valů svislých i skloněných, výšky do 20 m odstranění</t>
  </si>
  <si>
    <t>-673983952</t>
  </si>
  <si>
    <t>https://podminky.urs.cz/item/CS_URS_2023_01/327351221</t>
  </si>
  <si>
    <t>48</t>
  </si>
  <si>
    <t>327361016</t>
  </si>
  <si>
    <t>Výztuž opěrných zdí a valů průměru přes 12 mm, z oceli 10 505 (R) nebo BSt 500</t>
  </si>
  <si>
    <t>1364615384</t>
  </si>
  <si>
    <t>https://podminky.urs.cz/item/CS_URS_2023_01/327361016</t>
  </si>
  <si>
    <t>"Stupeň vyztužení: 130 kg/m3" V_os*0,13</t>
  </si>
  <si>
    <t>Vodorovné konstrukce</t>
  </si>
  <si>
    <t>49</t>
  </si>
  <si>
    <t>430321616</t>
  </si>
  <si>
    <t>Schodišťové konstrukce a rampy z betonu železového (bez výztuže) stupně, schodnice, ramena, podesty s nosníky tř. C 30/37</t>
  </si>
  <si>
    <t>-1392127427</t>
  </si>
  <si>
    <t>https://podminky.urs.cz/item/CS_URS_2023_01/430321616</t>
  </si>
  <si>
    <t>"V opěrné stěně" 0,4*1,0</t>
  </si>
  <si>
    <t>50</t>
  </si>
  <si>
    <t>430361821</t>
  </si>
  <si>
    <t>Výztuž schodišťových konstrukcí a ramp stupňů, schodnic, ramen, podest s nosníky z betonářské oceli 10 505 (R) nebo BSt 500</t>
  </si>
  <si>
    <t>700416852</t>
  </si>
  <si>
    <t>https://podminky.urs.cz/item/CS_URS_2023_01/430361821</t>
  </si>
  <si>
    <t>"Stupeň vyztužení: 200 kg/m3" 0,4*0,2</t>
  </si>
  <si>
    <t>51</t>
  </si>
  <si>
    <t>431351121</t>
  </si>
  <si>
    <t>Bednění podest, podstupňových desek a ramp včetně podpěrné konstrukce výšky do 4 m půdorysně přímočarých zřízení</t>
  </si>
  <si>
    <t>388226455</t>
  </si>
  <si>
    <t>https://podminky.urs.cz/item/CS_URS_2023_01/431351121</t>
  </si>
  <si>
    <t>(1,25+1,7)*1,0</t>
  </si>
  <si>
    <t>52</t>
  </si>
  <si>
    <t>431351122</t>
  </si>
  <si>
    <t>Bednění podest, podstupňových desek a ramp včetně podpěrné konstrukce výšky do 4 m půdorysně přímočarých odstranění</t>
  </si>
  <si>
    <t>-1449270682</t>
  </si>
  <si>
    <t>https://podminky.urs.cz/item/CS_URS_2023_01/431351122</t>
  </si>
  <si>
    <t>Komunikace pozemní</t>
  </si>
  <si>
    <t>53</t>
  </si>
  <si>
    <t>594511112</t>
  </si>
  <si>
    <t>Kladení dlažby z lomového kamene lomařsky upraveného v ploše vodorovné nebo ve sklonu na plocho tl. do 100 mm, bez vyplnění spár, s provedením lože tl. 50 mm z betonu</t>
  </si>
  <si>
    <t>925887260</t>
  </si>
  <si>
    <t>https://podminky.urs.cz/item/CS_URS_2023_01/594511112</t>
  </si>
  <si>
    <t>"Stropy komor - F4" S_F4</t>
  </si>
  <si>
    <t>54</t>
  </si>
  <si>
    <t>583810R01</t>
  </si>
  <si>
    <t>kámen lomový upravený štípaný</t>
  </si>
  <si>
    <t>54669553</t>
  </si>
  <si>
    <t>73,2*0,285 'Přepočtené koeficientem množství</t>
  </si>
  <si>
    <t>Úpravy povrchů, podlahy a osazování výplní</t>
  </si>
  <si>
    <t>55</t>
  </si>
  <si>
    <t>631311115</t>
  </si>
  <si>
    <t>Mazanina z betonu prostého bez zvýšených nároků na prostředí tl. přes 50 do 80 mm tř. C 20/25</t>
  </si>
  <si>
    <t>-2130524811</t>
  </si>
  <si>
    <t>https://podminky.urs.cz/item/CS_URS_2023_01/631311115</t>
  </si>
  <si>
    <t>"F1 - podlaha strojoven"</t>
  </si>
  <si>
    <t>(5,15*3,0-0,5*0,5-1,0*2,1)*2</t>
  </si>
  <si>
    <t>S_F1*(0,5+0,75)/2</t>
  </si>
  <si>
    <t>56</t>
  </si>
  <si>
    <t>631362021</t>
  </si>
  <si>
    <t>Výztuž mazanin ze svařovaných sítí z drátů typu KARI</t>
  </si>
  <si>
    <t>1966391041</t>
  </si>
  <si>
    <t>https://podminky.urs.cz/item/CS_URS_2023_01/631362021</t>
  </si>
  <si>
    <t>"KARI síť 6/150 (3,03 kg/m2)" S_F1*3,03*0,001*1,1</t>
  </si>
  <si>
    <t>Ostatní konstrukce a práce, bourání</t>
  </si>
  <si>
    <t>57</t>
  </si>
  <si>
    <t>949101112</t>
  </si>
  <si>
    <t>Lešení pomocné pracovní pro objekty pozemních staveb pro zatížení do 150 kg/m2, o výšce lešeňové podlahy přes 1,9 do 3,5 m</t>
  </si>
  <si>
    <t>-563893771</t>
  </si>
  <si>
    <t>https://podminky.urs.cz/item/CS_URS_2023_01/949101112</t>
  </si>
  <si>
    <t>58</t>
  </si>
  <si>
    <t>953334315</t>
  </si>
  <si>
    <t>Kombinovaný těsnící pás do pracovních spar betonových konstrukcí PVC pás s bobtnavým kruhovým profilem šířky 150 mm</t>
  </si>
  <si>
    <t>1856366083</t>
  </si>
  <si>
    <t>https://podminky.urs.cz/item/CS_URS_2023_01/953334315</t>
  </si>
  <si>
    <t>"Rozhraní základová deska - stěny"</t>
  </si>
  <si>
    <t>(5,15+0,35*2+3,0+0,35*2)*2</t>
  </si>
  <si>
    <t>59</t>
  </si>
  <si>
    <t>953943122</t>
  </si>
  <si>
    <t>Osazování drobných kovových předmětů výrobků ostatních jinde neuvedených do betonu se zajištěním polohy k bednění či k výztuži před zabetonováním hmotnosti přes 1 do 5 kg/kus</t>
  </si>
  <si>
    <t>804689058</t>
  </si>
  <si>
    <t>https://podminky.urs.cz/item/CS_URS_2023_01/953943122</t>
  </si>
  <si>
    <t>Kotevní desky</t>
  </si>
  <si>
    <t>"1/Z" 32</t>
  </si>
  <si>
    <t>"5/Z" 74</t>
  </si>
  <si>
    <t>"6/Z" 26</t>
  </si>
  <si>
    <t>60</t>
  </si>
  <si>
    <t>953943123</t>
  </si>
  <si>
    <t>Osazování drobných kovových předmětů výrobků ostatních jinde neuvedených do betonu se zajištěním polohy k bednění či k výztuži před zabetonováním hmotnosti přes 5 do 15 kg/kus</t>
  </si>
  <si>
    <t>377742997</t>
  </si>
  <si>
    <t>https://podminky.urs.cz/item/CS_URS_2023_01/953943123</t>
  </si>
  <si>
    <t>"Prostup pro čerpadlo DN80" 2</t>
  </si>
  <si>
    <t>"Prostup pro VZT DN150" 2</t>
  </si>
  <si>
    <t>"2/Z" 40</t>
  </si>
  <si>
    <t>"3/Z" 6</t>
  </si>
  <si>
    <t>"7/Z" 4</t>
  </si>
  <si>
    <t>61</t>
  </si>
  <si>
    <t>953943124</t>
  </si>
  <si>
    <t>Osazování drobných kovových předmětů výrobků ostatních jinde neuvedených do betonu se zajištěním polohy k bednění či k výztuži před zabetonováním hmotnosti přes 15 do 30 kg/kus</t>
  </si>
  <si>
    <t>-1799842669</t>
  </si>
  <si>
    <t>https://podminky.urs.cz/item/CS_URS_2023_01/953943124</t>
  </si>
  <si>
    <t>"4/Z" 6</t>
  </si>
  <si>
    <t>62</t>
  </si>
  <si>
    <t>136112R01</t>
  </si>
  <si>
    <t>zámečnický výrobek z plechu S235JR</t>
  </si>
  <si>
    <t>401672126</t>
  </si>
  <si>
    <t>Poznámka k položce:_x000D_
Kotevní desky: plech tl. 16 mm + pásovina tl. 5 mm</t>
  </si>
  <si>
    <t>"1/Z" 2,83*32*0,001</t>
  </si>
  <si>
    <t>"2/Z" 9,12*40*0,001</t>
  </si>
  <si>
    <t>"3/Z" 9,5*6*0,001</t>
  </si>
  <si>
    <t>"4/Z" 15,2*6*0,001</t>
  </si>
  <si>
    <t>"5/Z" 3,38*74*0,001</t>
  </si>
  <si>
    <t>"6/Z" 2,37*26*0,001</t>
  </si>
  <si>
    <t>"7/Z" 6,61*4*0,001</t>
  </si>
  <si>
    <t>0,942*1,2 'Přepočtené koeficientem množství</t>
  </si>
  <si>
    <t>63</t>
  </si>
  <si>
    <t>136112R03</t>
  </si>
  <si>
    <t>zámečnický výrobek z nerezu</t>
  </si>
  <si>
    <t>-728180353</t>
  </si>
  <si>
    <t>"Prostup pro čerpadlo DN80 - s límcem" 2*(5,0*0,7+2,0)*0,001</t>
  </si>
  <si>
    <t>"Prostup pro VZT DN150 - s límcem" 2*(12,0*0,7+4,0)*0,001</t>
  </si>
  <si>
    <t>0,036*1,2 'Přepočtené koeficientem množství</t>
  </si>
  <si>
    <t>64</t>
  </si>
  <si>
    <t>977151128</t>
  </si>
  <si>
    <t>Jádrové vrty diamantovými korunkami do stavebních materiálů (železobetonu, betonu, cihel, obkladů, dlažeb, kamene) průměru přes 250 do 300 mm</t>
  </si>
  <si>
    <t>412183390</t>
  </si>
  <si>
    <t>https://podminky.urs.cz/item/CS_URS_2023_01/977151128</t>
  </si>
  <si>
    <t>1,0*2</t>
  </si>
  <si>
    <t>65</t>
  </si>
  <si>
    <t>985324211</t>
  </si>
  <si>
    <t>Ochranný nátěr betonu akrylátový dvojnásobný s impregnací S2 (OS-B)</t>
  </si>
  <si>
    <t>240634733</t>
  </si>
  <si>
    <t>https://podminky.urs.cz/item/CS_URS_2023_01/985324211</t>
  </si>
  <si>
    <t>"Skladba F1" S_F1</t>
  </si>
  <si>
    <t>"Skladba F2 (odečteny plochy pod dlažbou)" S_F2-47,6*2</t>
  </si>
  <si>
    <t>"Skladba F3 - koryto" 15,0*20,5+16,1*1,0*2+0,9*4*0,2*7+0,75*22,5*2+0,6*4*0,4*2+(1,5+2,35)*2*0,5+3,5*1,05/2*2+1,05*0,55</t>
  </si>
  <si>
    <t>"Skladba F4" (5,15*3,0-4,3*1,2)*2+(4,3+1,2)*2*0,34*2+(4,7+1,6)*2*0,16*2+9,22*2+15,9*0,25*2+(4,7*1,6-4,3*1,2)*2</t>
  </si>
  <si>
    <t>"Opěrná stěna" (2,2+6,2+11,0+(0,9+0,25+1,15)*2+6,2+2,2)*(1,1+0,1)+2,0+3,1+0,3+2,0</t>
  </si>
  <si>
    <t>"Schodiště" 1,0*1,15+1,0*1,05</t>
  </si>
  <si>
    <t>"Skladba W1" (5,15+3,0)*2*6,425*2+14,8*7,0*2</t>
  </si>
  <si>
    <t>"ŽB stěny na štětovnicích" (17,9+17,5)*2*(1,0+1,5)</t>
  </si>
  <si>
    <t>66</t>
  </si>
  <si>
    <t>985324221</t>
  </si>
  <si>
    <t>Ochranný nátěr betonu akrylátový dvojnásobný se stěrkou S4 (OS-C)</t>
  </si>
  <si>
    <t>-2095793866</t>
  </si>
  <si>
    <t>https://podminky.urs.cz/item/CS_URS_2023_01/985324221</t>
  </si>
  <si>
    <t>"Ošetření ŽB v místě jádrových vrtů"</t>
  </si>
  <si>
    <t>Pi*0,3*1,0*2</t>
  </si>
  <si>
    <t>997</t>
  </si>
  <si>
    <t>Přesun sutě</t>
  </si>
  <si>
    <t>67</t>
  </si>
  <si>
    <t>997002611</t>
  </si>
  <si>
    <t>Nakládání suti a vybouraných hmot na dopravní prostředek pro vodorovné přemístění</t>
  </si>
  <si>
    <t>543909702</t>
  </si>
  <si>
    <t>https://podminky.urs.cz/item/CS_URS_2023_01/997002611</t>
  </si>
  <si>
    <t>68</t>
  </si>
  <si>
    <t>997013501.R01</t>
  </si>
  <si>
    <t>Odvoz suti a vybouraných hmot na skládku</t>
  </si>
  <si>
    <t>-2028636823</t>
  </si>
  <si>
    <t>997.1</t>
  </si>
  <si>
    <t>Skládkovné</t>
  </si>
  <si>
    <t>69</t>
  </si>
  <si>
    <t>171201231</t>
  </si>
  <si>
    <t>Poplatek za uložení stavebního odpadu na recyklační skládce (skládkovné) zeminy a kamení zatříděného do Katalogu odpadů pod kódem 17 05 04</t>
  </si>
  <si>
    <t>849434891</t>
  </si>
  <si>
    <t>https://podminky.urs.cz/item/CS_URS_2023_01/171201231</t>
  </si>
  <si>
    <t>"Dovoz na staveniště - odečet" -V_zas</t>
  </si>
  <si>
    <t>1887,145*1,8 'Přepočtené koeficientem množství</t>
  </si>
  <si>
    <t>70</t>
  </si>
  <si>
    <t>997013601</t>
  </si>
  <si>
    <t>Poplatek za uložení stavebního odpadu na skládce (skládkovné) z prostého betonu zatříděného do Katalogu odpadů pod kódem 17 01 01</t>
  </si>
  <si>
    <t>-523253481</t>
  </si>
  <si>
    <t>https://podminky.urs.cz/item/CS_URS_2023_01/997013601</t>
  </si>
  <si>
    <t>71</t>
  </si>
  <si>
    <t>997013655</t>
  </si>
  <si>
    <t>Poplatek za uložení stavebního odpadu na skládce (skládkovné) zeminy a kamení zatříděného do Katalogu odpadů pod kódem 17 05 04</t>
  </si>
  <si>
    <t>688154551</t>
  </si>
  <si>
    <t>https://podminky.urs.cz/item/CS_URS_2023_01/997013655</t>
  </si>
  <si>
    <t>998</t>
  </si>
  <si>
    <t>Přesun hmot</t>
  </si>
  <si>
    <t>72</t>
  </si>
  <si>
    <t>998325011</t>
  </si>
  <si>
    <t>Přesun hmot pro objekty plavební dopravní vzdálenost do 500 m</t>
  </si>
  <si>
    <t>677884953</t>
  </si>
  <si>
    <t>https://podminky.urs.cz/item/CS_URS_2023_01/998325011</t>
  </si>
  <si>
    <t>PSV</t>
  </si>
  <si>
    <t>Práce a dodávky PSV</t>
  </si>
  <si>
    <t>712</t>
  </si>
  <si>
    <t>Povlakové krytiny</t>
  </si>
  <si>
    <t>73</t>
  </si>
  <si>
    <t>712311101</t>
  </si>
  <si>
    <t>Provedení povlakové krytiny střech plochých do 10° natěradly a tmely za studena nátěrem lakem penetračním nebo asfaltovým</t>
  </si>
  <si>
    <t>1608082962</t>
  </si>
  <si>
    <t>https://podminky.urs.cz/item/CS_URS_2023_01/712311101</t>
  </si>
  <si>
    <t>"Stropy komor - F4" 36,6*2</t>
  </si>
  <si>
    <t>74</t>
  </si>
  <si>
    <t>11163150</t>
  </si>
  <si>
    <t>lak penetrační asfaltový</t>
  </si>
  <si>
    <t>859967572</t>
  </si>
  <si>
    <t>73,2*0,00032 'Přepočtené koeficientem množství</t>
  </si>
  <si>
    <t>75</t>
  </si>
  <si>
    <t>712341559</t>
  </si>
  <si>
    <t>Provedení povlakové krytiny střech plochých do 10° pásy přitavením NAIP v plné ploše</t>
  </si>
  <si>
    <t>103822178</t>
  </si>
  <si>
    <t>https://podminky.urs.cz/item/CS_URS_2023_01/712341559</t>
  </si>
  <si>
    <t>76</t>
  </si>
  <si>
    <t>62855001</t>
  </si>
  <si>
    <t>pás asfaltový natavitelný modifikovaný SBS tl 4,0mm s vložkou z polyesterové rohože a spalitelnou PE fólií nebo jemnozrnným minerálním posypem na horním povrchu</t>
  </si>
  <si>
    <t>-1051702683</t>
  </si>
  <si>
    <t>73,2*1,1655 'Přepočtené koeficientem množství</t>
  </si>
  <si>
    <t>77</t>
  </si>
  <si>
    <t>62853004</t>
  </si>
  <si>
    <t>pás asfaltový natavitelný modifikovaný SBS tl 4,0mm s vložkou ze skleněné tkaniny a spalitelnou PE fólií nebo jemnozrnným minerálním posypem na horním povrchu</t>
  </si>
  <si>
    <t>1917128698</t>
  </si>
  <si>
    <t>78</t>
  </si>
  <si>
    <t>712741559</t>
  </si>
  <si>
    <t>Provedení povlakové krytiny střech samostatným zesílením pásy přitavením NAIP, šířky 330 mm</t>
  </si>
  <si>
    <t>1711523051</t>
  </si>
  <si>
    <t>https://podminky.urs.cz/item/CS_URS_2023_01/712741559</t>
  </si>
  <si>
    <t>"Stropy komor - F4" L_F4</t>
  </si>
  <si>
    <t>79</t>
  </si>
  <si>
    <t>62856010</t>
  </si>
  <si>
    <t>pás asfaltový natavitelný modifikovaný SBS tl 3,5mm s vložkou z hliníkové fólie, hliníkové fólie s textilií a spalitelnou PE fólií nebo jemnozrnným minerálním posypem na horním povrchu</t>
  </si>
  <si>
    <t>893253575</t>
  </si>
  <si>
    <t>71,4*0,37 'Přepočtené koeficientem množství</t>
  </si>
  <si>
    <t>80</t>
  </si>
  <si>
    <t>712811101</t>
  </si>
  <si>
    <t>Provedení povlakové krytiny střech samostatným vytažením izolačního povlaku za studena na konstrukce převyšující úroveň střechy, nátěrem penetračním</t>
  </si>
  <si>
    <t>-468903687</t>
  </si>
  <si>
    <t>https://podminky.urs.cz/item/CS_URS_2023_01/712811101</t>
  </si>
  <si>
    <t>"Stropy komor - F4" 35,7*2</t>
  </si>
  <si>
    <t>L_F4*0,25</t>
  </si>
  <si>
    <t>81</t>
  </si>
  <si>
    <t>1416539531</t>
  </si>
  <si>
    <t>17,85*0,00035 'Přepočtené koeficientem množství</t>
  </si>
  <si>
    <t>82</t>
  </si>
  <si>
    <t>712841559</t>
  </si>
  <si>
    <t>Provedení povlakové krytiny střech samostatným vytažením izolačního povlaku pásy přitavením na konstrukce převyšující úroveň střechy, NAIP</t>
  </si>
  <si>
    <t>78823469</t>
  </si>
  <si>
    <t>https://podminky.urs.cz/item/CS_URS_2023_01/712841559</t>
  </si>
  <si>
    <t>83</t>
  </si>
  <si>
    <t>-814484015</t>
  </si>
  <si>
    <t>17,85*1,2 'Přepočtené koeficientem množství</t>
  </si>
  <si>
    <t>84</t>
  </si>
  <si>
    <t>1301134428</t>
  </si>
  <si>
    <t>85</t>
  </si>
  <si>
    <t>998712201</t>
  </si>
  <si>
    <t>Přesun hmot pro povlakové krytiny stanovený procentní sazbou (%) z ceny vodorovná dopravní vzdálenost do 50 m v objektech výšky do 6 m</t>
  </si>
  <si>
    <t>%</t>
  </si>
  <si>
    <t>-815259665</t>
  </si>
  <si>
    <t>https://podminky.urs.cz/item/CS_URS_2023_01/998712201</t>
  </si>
  <si>
    <t>713</t>
  </si>
  <si>
    <t>Izolace tepelné</t>
  </si>
  <si>
    <t>86</t>
  </si>
  <si>
    <t>713141136</t>
  </si>
  <si>
    <t>Montáž tepelné izolace střech plochých rohožemi, pásy, deskami, dílci, bloky (izolační materiál ve specifikaci) přilepenými za studena nízkoexpanzní (PUR) pěnou</t>
  </si>
  <si>
    <t>-597232487</t>
  </si>
  <si>
    <t>https://podminky.urs.cz/item/CS_URS_2023_01/713141136</t>
  </si>
  <si>
    <t>87</t>
  </si>
  <si>
    <t>28376414</t>
  </si>
  <si>
    <t>deska XPS hrana polodrážková a hladký povrch 300kPA tl 20mm</t>
  </si>
  <si>
    <t>940157973</t>
  </si>
  <si>
    <t>73,2*1,05 'Přepočtené koeficientem množství</t>
  </si>
  <si>
    <t>88</t>
  </si>
  <si>
    <t>998713201</t>
  </si>
  <si>
    <t>Přesun hmot pro izolace tepelné stanovený procentní sazbou (%) z ceny vodorovná dopravní vzdálenost do 50 m v objektech výšky do 6 m</t>
  </si>
  <si>
    <t>918315509</t>
  </si>
  <si>
    <t>https://podminky.urs.cz/item/CS_URS_2023_01/998713201</t>
  </si>
  <si>
    <t>767</t>
  </si>
  <si>
    <t>Konstrukce zámečnické</t>
  </si>
  <si>
    <t>89</t>
  </si>
  <si>
    <t>767995117</t>
  </si>
  <si>
    <t>Montáž ostatních atypických zámečnických konstrukcí hmotnosti přes 250 do 500 kg</t>
  </si>
  <si>
    <t>kg</t>
  </si>
  <si>
    <t>726051975</t>
  </si>
  <si>
    <t>https://podminky.urs.cz/item/CS_URS_2023_01/767995117</t>
  </si>
  <si>
    <t>"Pacholata na stropě strojoven - Z/1" 520*4</t>
  </si>
  <si>
    <t>"Kotvení pacholat" 250*4</t>
  </si>
  <si>
    <t>"Pancéřování"372* 4</t>
  </si>
  <si>
    <t>4568*1,2 'Přepočtené koeficientem množství</t>
  </si>
  <si>
    <t>90</t>
  </si>
  <si>
    <t>RMAT0001</t>
  </si>
  <si>
    <t>ocelové pachole</t>
  </si>
  <si>
    <t>-834484587</t>
  </si>
  <si>
    <t>Poznámka k položce:_x000D_
Provedení dle přílohy D.1.1.1.12_x000D_
Hmotnost 1 ks: 520 kg</t>
  </si>
  <si>
    <t>91</t>
  </si>
  <si>
    <t>136112R02</t>
  </si>
  <si>
    <t>atypické kovové konstrukce</t>
  </si>
  <si>
    <t>1309241193</t>
  </si>
  <si>
    <t>Poznámka k položce:_x000D_
Provedení dle přílohy D.1.1.1.12</t>
  </si>
  <si>
    <t>"Kotvení pacholat" 250*4*0,001*1,2</t>
  </si>
  <si>
    <t>"Pancéřování"372* 4*0,001*1,2</t>
  </si>
  <si>
    <t>92</t>
  </si>
  <si>
    <t>998767201</t>
  </si>
  <si>
    <t>Přesun hmot pro zámečnické konstrukce stanovený procentní sazbou (%) z ceny vodorovná dopravní vzdálenost do 50 m v objektech výšky do 6 m</t>
  </si>
  <si>
    <t>-935287048</t>
  </si>
  <si>
    <t>https://podminky.urs.cz/item/CS_URS_2023_01/998767201</t>
  </si>
  <si>
    <t>Úroveň 3:</t>
  </si>
  <si>
    <t>SO01_D1_3 - PBŘ</t>
  </si>
  <si>
    <t>953943211</t>
  </si>
  <si>
    <t>Osazování drobných kovových předmětů kotvených do stěny hasicího přístroje</t>
  </si>
  <si>
    <t>1786353919</t>
  </si>
  <si>
    <t>https://podminky.urs.cz/item/CS_URS_2023_01/953943211</t>
  </si>
  <si>
    <t>449321R01</t>
  </si>
  <si>
    <t>přístroj hasicí práškový s hasicí schopností 24 HJ</t>
  </si>
  <si>
    <t>207045931</t>
  </si>
  <si>
    <t>953993321</t>
  </si>
  <si>
    <t>Osazení bezpečnostní, orientační nebo informační tabulky plastové nebo smaltované přilepením</t>
  </si>
  <si>
    <t>876692324</t>
  </si>
  <si>
    <t>https://podminky.urs.cz/item/CS_URS_2023_01/953993321</t>
  </si>
  <si>
    <t>73534564</t>
  </si>
  <si>
    <t>tabulka bezpečnostní smaltovaná symbol a text 150x210mm barevná</t>
  </si>
  <si>
    <t>1425341663</t>
  </si>
  <si>
    <t>SO01_D1_4_1 - Elektroinstalace</t>
  </si>
  <si>
    <t>D1 - STAVEBNÍ ELEKTROINSTALACE</t>
  </si>
  <si>
    <t xml:space="preserve">    1 - ROZVADĚČE</t>
  </si>
  <si>
    <t xml:space="preserve">      a - Rozvaděč RM1:</t>
  </si>
  <si>
    <t xml:space="preserve">      b - Rozvaděč RM2:</t>
  </si>
  <si>
    <t xml:space="preserve">    2 - KONCOVÉ PRVKY</t>
  </si>
  <si>
    <t xml:space="preserve">    3 - SVÍTIDLA</t>
  </si>
  <si>
    <t xml:space="preserve">    4 - KABELY</t>
  </si>
  <si>
    <t xml:space="preserve">    5 - KABELOVÉ TRASY</t>
  </si>
  <si>
    <t xml:space="preserve">    6 - UZEMNĚNÍ A HROMOSVOD</t>
  </si>
  <si>
    <t xml:space="preserve">    7 - OSTATNÍ</t>
  </si>
  <si>
    <t>STAVEBNÍ ELEKTROINSTALACE</t>
  </si>
  <si>
    <t>ROZVADĚČE</t>
  </si>
  <si>
    <t>a</t>
  </si>
  <si>
    <t>Rozvaděč RM1:</t>
  </si>
  <si>
    <t>1R1</t>
  </si>
  <si>
    <t>Rozvodnice 650/500/200 (š/v/hl), IP65, 72 modulů</t>
  </si>
  <si>
    <t>ks</t>
  </si>
  <si>
    <t>1R1a</t>
  </si>
  <si>
    <t>Vyrážecí tlačítko na rozvaděč</t>
  </si>
  <si>
    <t>600477899</t>
  </si>
  <si>
    <t>1R2</t>
  </si>
  <si>
    <t>Hlavní jistič 63B/3, 63A s vypínací cívkou 230V</t>
  </si>
  <si>
    <t>1R3</t>
  </si>
  <si>
    <t>Pojistkový odpínač OPV22/3, 100A, 3xPV22/100A/gg</t>
  </si>
  <si>
    <t>kpl</t>
  </si>
  <si>
    <t>1R4</t>
  </si>
  <si>
    <t>Přepěťová ochrana třídy B+C</t>
  </si>
  <si>
    <t>1R5</t>
  </si>
  <si>
    <t>Třífázový jistič 25B/3, 25A</t>
  </si>
  <si>
    <t>1R6</t>
  </si>
  <si>
    <t>Třífázový jistič 20B/3, 20A</t>
  </si>
  <si>
    <t>1R7</t>
  </si>
  <si>
    <t>Třífázový jistič 16B/3, 16A</t>
  </si>
  <si>
    <t>1R8</t>
  </si>
  <si>
    <t>Jednofázový jistič s chráničem 10/B/2/0,03, 10A/0,03A</t>
  </si>
  <si>
    <t>1R9</t>
  </si>
  <si>
    <t>Proudový chránič 40/4/0,03, 40A/0,03A</t>
  </si>
  <si>
    <t>1R10</t>
  </si>
  <si>
    <t>Jednofázový jistič 16B/1, 16A</t>
  </si>
  <si>
    <t>1R11</t>
  </si>
  <si>
    <t>Jednofázový jistič 10B/1+N, 10A</t>
  </si>
  <si>
    <t>1R12</t>
  </si>
  <si>
    <t>Jednofázový jistič 10B/1, 10A</t>
  </si>
  <si>
    <t>1R13</t>
  </si>
  <si>
    <t>Jednofázový jistič 6B/1, 6A</t>
  </si>
  <si>
    <t>1R14</t>
  </si>
  <si>
    <t>Astro spínací hodiny</t>
  </si>
  <si>
    <t>1R15</t>
  </si>
  <si>
    <t>Ostatní elektroinstalační materiál (svorky apod..)</t>
  </si>
  <si>
    <t>b</t>
  </si>
  <si>
    <t>Rozvaděč RM2:</t>
  </si>
  <si>
    <t>1R16</t>
  </si>
  <si>
    <t>1R17</t>
  </si>
  <si>
    <t>Hlavní vypínač 32/3, 32A</t>
  </si>
  <si>
    <t>1R18</t>
  </si>
  <si>
    <t>Přepěťová ochrana třídy C</t>
  </si>
  <si>
    <t>1R19</t>
  </si>
  <si>
    <t>1R20</t>
  </si>
  <si>
    <t>1R21</t>
  </si>
  <si>
    <t>1R22</t>
  </si>
  <si>
    <t>1R23</t>
  </si>
  <si>
    <t>1R24</t>
  </si>
  <si>
    <t>1R25</t>
  </si>
  <si>
    <t>1R26</t>
  </si>
  <si>
    <t>1R27</t>
  </si>
  <si>
    <t>1R28</t>
  </si>
  <si>
    <t>KONCOVÉ PRVKY</t>
  </si>
  <si>
    <t>2R1</t>
  </si>
  <si>
    <t>Jednopólový vypínač řaz.1 230V/10A, IP44, kompletní vč. rámečku</t>
  </si>
  <si>
    <t>2R2</t>
  </si>
  <si>
    <t>Schodišťový vypínač řaz.6 230V/10A, IP44 s kontrolkou svítí/nesvítí, kompletní vč. Rámečku</t>
  </si>
  <si>
    <t>2R3</t>
  </si>
  <si>
    <t>Tlačítko TOTAL STOP</t>
  </si>
  <si>
    <t>Poznámka k položce:_x000D_
červené nástěnné, kryté sklem, 1x přepínací kontakt, s aretací, vč. Označení</t>
  </si>
  <si>
    <t>2R4</t>
  </si>
  <si>
    <t>Zásuvková skříň, 1x400V/16A, 2x230V/16A, vlastní jištění, proudový chránič, IP44</t>
  </si>
  <si>
    <t>2R5</t>
  </si>
  <si>
    <t>Ostatní drobný elektroinstalační materiál</t>
  </si>
  <si>
    <t>SVÍTIDLA</t>
  </si>
  <si>
    <t>3R1</t>
  </si>
  <si>
    <t>Svítidlo 18W, nástěnné, IP65, s nouzovým modulem kompletní včetně zdroje</t>
  </si>
  <si>
    <t>Poznámka k položce:_x000D_
Beghelli SpA LUMAX65 GR SA/SE AT 4K</t>
  </si>
  <si>
    <t>3R2</t>
  </si>
  <si>
    <t>Svítidlo 74W, přisazené, IP65, nouzový modul s vlastní m akumulátorem min. 60 min.,kompletní včetně zdroje</t>
  </si>
  <si>
    <t>Poznámka k položce:_x000D_
Beghelli SpA ACCIAIO EX LED 2X80 SD 4000K</t>
  </si>
  <si>
    <t>3R3</t>
  </si>
  <si>
    <t>Recyklační poplatek za svítidla</t>
  </si>
  <si>
    <t>3R4</t>
  </si>
  <si>
    <t>KABELY</t>
  </si>
  <si>
    <t>4R1</t>
  </si>
  <si>
    <t>Kabel CYKY-J 5x10</t>
  </si>
  <si>
    <t>4R2</t>
  </si>
  <si>
    <t>Kabel CYKY-J 5x4</t>
  </si>
  <si>
    <t>4R3</t>
  </si>
  <si>
    <t>Kabel CYKY-J 5x4 - areálové osvětlení - dodávkou areálových rozvodů</t>
  </si>
  <si>
    <t>4R4</t>
  </si>
  <si>
    <t>Kabel CYKY-J 3x4 - návěstidlo, areálové osvětlení - dodávkou areálových rozvodů</t>
  </si>
  <si>
    <t>4R5</t>
  </si>
  <si>
    <t>Kabel CYKY-J 5x1,5</t>
  </si>
  <si>
    <t>4R6</t>
  </si>
  <si>
    <t>Kabel CYKY-J 3x1,5</t>
  </si>
  <si>
    <t>4R7</t>
  </si>
  <si>
    <t>Kabel CYKY-O 4x1,5</t>
  </si>
  <si>
    <t>4R8</t>
  </si>
  <si>
    <t>Vodič CYA 35 zž</t>
  </si>
  <si>
    <t>4R9</t>
  </si>
  <si>
    <t>Vodič CYA 16 zž</t>
  </si>
  <si>
    <t>4R10</t>
  </si>
  <si>
    <t>Vodič CYA 10 zž</t>
  </si>
  <si>
    <t>94</t>
  </si>
  <si>
    <t>4R11</t>
  </si>
  <si>
    <t>Vodič CYA 6 zž</t>
  </si>
  <si>
    <t>96</t>
  </si>
  <si>
    <t>4R12</t>
  </si>
  <si>
    <t>Vodič CYA 4 zž</t>
  </si>
  <si>
    <t>98</t>
  </si>
  <si>
    <t>4R13</t>
  </si>
  <si>
    <t>Ukončení veškeré výše uvedené kabeláže</t>
  </si>
  <si>
    <t>100</t>
  </si>
  <si>
    <t>4R14</t>
  </si>
  <si>
    <t>Popis a přehledné označení kabelů a vodičů (popisovací štítky)</t>
  </si>
  <si>
    <t>102</t>
  </si>
  <si>
    <t>4R15</t>
  </si>
  <si>
    <t>Ostatní materiál - příchytky apod.</t>
  </si>
  <si>
    <t>104</t>
  </si>
  <si>
    <t>KABELOVÉ TRASY</t>
  </si>
  <si>
    <t>5R1</t>
  </si>
  <si>
    <t>Kabelový drátěnný žlab žárově zinkovaný 200/50</t>
  </si>
  <si>
    <t>106</t>
  </si>
  <si>
    <t>Poznámka k položce:_x000D_
vč. příslušenství a nosného materiálu, kompletní dodávka</t>
  </si>
  <si>
    <t>5R2</t>
  </si>
  <si>
    <t>Kabelový drátěnný žlab žárově zinkovaný 50/50</t>
  </si>
  <si>
    <t>108</t>
  </si>
  <si>
    <t>5R3</t>
  </si>
  <si>
    <t>Instalační trubka PVC, prům 16-32mm, ohebná, vč. příchytek</t>
  </si>
  <si>
    <t>110</t>
  </si>
  <si>
    <t>5R4</t>
  </si>
  <si>
    <t>Instalační trubka PVC, vedená ve dnu kanálu, prům 200mm, ohebná, vč. uložení</t>
  </si>
  <si>
    <t>112</t>
  </si>
  <si>
    <t>5R5</t>
  </si>
  <si>
    <t>Systémová průchodka, do průměru 90mm, odolnost proti tlakové vodě, kompletní</t>
  </si>
  <si>
    <t>114</t>
  </si>
  <si>
    <t>Poznámka k položce:_x000D_
ref. typ: HSI 90 včetně utěsnění apod.</t>
  </si>
  <si>
    <t>5R6</t>
  </si>
  <si>
    <t>Těsnící vložka do otvoru průměru 200mm, odolnost proti tlakové vodě, kompletní</t>
  </si>
  <si>
    <t>116</t>
  </si>
  <si>
    <t>UZEMNĚNÍ A HROMOSVOD</t>
  </si>
  <si>
    <t>6R1</t>
  </si>
  <si>
    <t>Drát FeZn pr. 10mm</t>
  </si>
  <si>
    <t>118</t>
  </si>
  <si>
    <t>6R2</t>
  </si>
  <si>
    <t>Zemnič - pásek FeZn 30x4, vč. osazení (obetonování součástí stavby)</t>
  </si>
  <si>
    <t>120</t>
  </si>
  <si>
    <t>6R3</t>
  </si>
  <si>
    <t>Spojovací sváry zemniče všeobecně</t>
  </si>
  <si>
    <t>122</t>
  </si>
  <si>
    <t>6R4</t>
  </si>
  <si>
    <t>Spojovací svorky pro žebříky, zábradlí apod.</t>
  </si>
  <si>
    <t>124</t>
  </si>
  <si>
    <t>6R5</t>
  </si>
  <si>
    <t>Protikorozní nátěr</t>
  </si>
  <si>
    <t>126</t>
  </si>
  <si>
    <t>6R6</t>
  </si>
  <si>
    <t>Ekvipotenciální přípojnice, nástěnná do průmyslu, nerezová</t>
  </si>
  <si>
    <t>128</t>
  </si>
  <si>
    <t>6R7</t>
  </si>
  <si>
    <t>Systémová průchodka uzemnění, odolnost proti tlakové vodě, kompletní</t>
  </si>
  <si>
    <t>130</t>
  </si>
  <si>
    <t>6R8</t>
  </si>
  <si>
    <t>CRM deska, nerezová</t>
  </si>
  <si>
    <t>132</t>
  </si>
  <si>
    <t>OSTATNÍ</t>
  </si>
  <si>
    <t>7R1</t>
  </si>
  <si>
    <t>Doprava</t>
  </si>
  <si>
    <t>134</t>
  </si>
  <si>
    <t>7R2</t>
  </si>
  <si>
    <t>Stavební připravenost a přípomocné práce (prostupy, drážky, průrazy, vrtání)</t>
  </si>
  <si>
    <t>136</t>
  </si>
  <si>
    <t>7R3</t>
  </si>
  <si>
    <t>Drobný nespecifikovaný a montážní materiál</t>
  </si>
  <si>
    <t>138</t>
  </si>
  <si>
    <t>7R4</t>
  </si>
  <si>
    <t>Výchozí revize</t>
  </si>
  <si>
    <t>140</t>
  </si>
  <si>
    <t>7R5</t>
  </si>
  <si>
    <t>Zkoušky, zprovoznění</t>
  </si>
  <si>
    <t>142</t>
  </si>
  <si>
    <t>SO03 - Opevnění koryta</t>
  </si>
  <si>
    <t>-1277738933</t>
  </si>
  <si>
    <t>Poznámka k položce:_x000D_
Kámen bude odvezen na mezideponii, očištěn, přivezen zpět a znovu použit - množství suti je redukováno na 10 %</t>
  </si>
  <si>
    <t>"Stávající opevnění v místě křídel" (17,0+17,3)*(4,2+6,0)*0,4</t>
  </si>
  <si>
    <t>114203201</t>
  </si>
  <si>
    <t>Očištění lomového kamene nebo betonových tvárnic získaných při rozebrání dlažeb, záhozů, rovnanin a soustřeďovacích staveb od hlíny nebo písku</t>
  </si>
  <si>
    <t>543558310</t>
  </si>
  <si>
    <t>https://podminky.urs.cz/item/CS_URS_2023_01/114203201</t>
  </si>
  <si>
    <t>"Pro zpětné použití" 100,0</t>
  </si>
  <si>
    <t>462512R01</t>
  </si>
  <si>
    <t>Zához z lomového kamene neupraveného záhozového s proštěrkováním z terénu, hmotnosti jednotlivých kamenů do 200 kg</t>
  </si>
  <si>
    <t>1507051944</t>
  </si>
  <si>
    <t>https://podminky.urs.cz/item/CS_URS_2023_01/462512R01</t>
  </si>
  <si>
    <t>Poznámka k položce:_x000D_
Bude použit stávající očištěný kámen - cena dodávky je redukována (nový kámen pouze pro doplnění - pčedpoklad: 10 %)</t>
  </si>
  <si>
    <t>"Náběhy na dolní vodě" 2*50,0</t>
  </si>
  <si>
    <t>465511317</t>
  </si>
  <si>
    <t>Oprava dlažeb z lomového kamene lomařsky upraveného pro dlažbu o ploše opravovaných míst do 20 m2 jednotlivě včetně dodání kamene na sucho s vyklínováním kamenem, s vyplněním spár těženým kamenivem, drnem nebo ornicí s osetím, tl. kamene 300 mm</t>
  </si>
  <si>
    <t>-1356081661</t>
  </si>
  <si>
    <t>https://podminky.urs.cz/item/CS_URS_2023_01/465511317</t>
  </si>
  <si>
    <t>"Horní voda - potápěčské práce"</t>
  </si>
  <si>
    <t>"Stávající dlažba - podél náběhů" (8,3+8,7)*(1,0+1,0)*2</t>
  </si>
  <si>
    <t>"Stávající dlažba - v ploše (předpoklad)" 30,0</t>
  </si>
  <si>
    <t>"Dolní voda - v přehrazeném kanálu"</t>
  </si>
  <si>
    <t>"Stávající dlažba - podél náběhů" 17,5*(1,0+1,0)*2</t>
  </si>
  <si>
    <t>"Dolní voda - potápěčské práce"</t>
  </si>
  <si>
    <t>"Stávající dlažba - napojení - dno" 20,0*(1,0+1,0)</t>
  </si>
  <si>
    <t>"Stávající dlažba - napojení - břehy" (9,0+7,3)*(1,0+1,0)</t>
  </si>
  <si>
    <t>465511R01</t>
  </si>
  <si>
    <t>Příplatek za práce prováděné pod vodou</t>
  </si>
  <si>
    <t>816932472</t>
  </si>
  <si>
    <t>"Horní voda" 275</t>
  </si>
  <si>
    <t>"Dolní voda" 200</t>
  </si>
  <si>
    <t>-1368092964</t>
  </si>
  <si>
    <t>"Vybouraný lomový kámen - na meziskládku" 139,944*1,8</t>
  </si>
  <si>
    <t>"Očištěný lomový kámen - z meziskládky" 100,0*1,8</t>
  </si>
  <si>
    <t>308846020</t>
  </si>
  <si>
    <t>2061213299</t>
  </si>
  <si>
    <t>"Přebytečný a poškozený kámen" (139,944-100,0)*1,8</t>
  </si>
  <si>
    <t>233127369</t>
  </si>
  <si>
    <t>SO04 - Jímky</t>
  </si>
  <si>
    <t>SO04a - Jímky</t>
  </si>
  <si>
    <t>153111114</t>
  </si>
  <si>
    <t>Úprava ocelových štětovnic pro štětové stěny řezání z terénu, štětovnic zaberaněných příčné</t>
  </si>
  <si>
    <t>1311878253</t>
  </si>
  <si>
    <t>https://podminky.urs.cz/item/CS_URS_2023_01/153111114</t>
  </si>
  <si>
    <t>2*(22+10)*2</t>
  </si>
  <si>
    <t>153112112</t>
  </si>
  <si>
    <t>Zřízení beraněných stěn z ocelových štětovnic z terénu nastražení štětovnic ve standardních podmínkách, délky přes 10 m</t>
  </si>
  <si>
    <t>99779073</t>
  </si>
  <si>
    <t>https://podminky.urs.cz/item/CS_URS_2023_01/153112112</t>
  </si>
  <si>
    <t>(13,2+3,6+3,6)*13,5*2</t>
  </si>
  <si>
    <t>153112124</t>
  </si>
  <si>
    <t>Zřízení beraněných stěn z ocelových štětovnic z terénu zaberanění štětovnic ve standardních podmínkách, délky do 16 m</t>
  </si>
  <si>
    <t>-777699737</t>
  </si>
  <si>
    <t>https://podminky.urs.cz/item/CS_URS_2023_01/153112124</t>
  </si>
  <si>
    <t>štětovnice ocelová VL 604 S 270 GP</t>
  </si>
  <si>
    <t>1913173183</t>
  </si>
  <si>
    <t>"Hmotnost: 123,5 kg/m2" 550,8*123,5*0,001</t>
  </si>
  <si>
    <t>153112212</t>
  </si>
  <si>
    <t>Zřízení beraněných stěn z ocelových štětovnic z lodi nastražení štětovnic ve standardních podmínkách, délky přes 10 m</t>
  </si>
  <si>
    <t>-267115982</t>
  </si>
  <si>
    <t>https://podminky.urs.cz/item/CS_URS_2023_01/153112212</t>
  </si>
  <si>
    <t>(13,2+2,4+2,4)*13,5*2</t>
  </si>
  <si>
    <t>153112224</t>
  </si>
  <si>
    <t>Zřízení beraněných stěn z ocelových štětovnic z lodi zaberanění ve standardních podmínkách, délky do 16 m</t>
  </si>
  <si>
    <t>1689374374</t>
  </si>
  <si>
    <t>https://podminky.urs.cz/item/CS_URS_2023_01/153112224</t>
  </si>
  <si>
    <t>-1665191661</t>
  </si>
  <si>
    <t>"Hmotnost: 123,5 kg/m2" 486,0*123,5*0,001</t>
  </si>
  <si>
    <t>153116111</t>
  </si>
  <si>
    <t>Kleštiny nebo převázky pro hradící stěny beraněné, nasazené, tabulové z oceli jakéhokoliv druhu z terénu opracování</t>
  </si>
  <si>
    <t>-384890314</t>
  </si>
  <si>
    <t>https://podminky.urs.cz/item/CS_URS_2023_01/153116111</t>
  </si>
  <si>
    <t>153116112</t>
  </si>
  <si>
    <t>Kleštiny nebo převázky pro hradící stěny beraněné, nasazené, tabulové z oceli jakéhokoliv druhu z terénu montáž</t>
  </si>
  <si>
    <t>1247648191</t>
  </si>
  <si>
    <t>https://podminky.urs.cz/item/CS_URS_2023_01/153116112</t>
  </si>
  <si>
    <t>13011016</t>
  </si>
  <si>
    <t>ocel profilová jakost S235JR (11 375) průřez IPE 360</t>
  </si>
  <si>
    <t>-1015346068</t>
  </si>
  <si>
    <t>"Převázky"</t>
  </si>
  <si>
    <t>2*(12,2+2*4,6)*2*57,1*0,001</t>
  </si>
  <si>
    <t>4,888*1,15 'Přepočtené koeficientem množství</t>
  </si>
  <si>
    <t>13011017</t>
  </si>
  <si>
    <t>ocel profilová jakost S235JR (11 375) průřez IPE 400</t>
  </si>
  <si>
    <t>-1316941383</t>
  </si>
  <si>
    <t>"Rozpěry"</t>
  </si>
  <si>
    <t>(2*12,2+3*4,7)*3*2*2*66,3*0,001</t>
  </si>
  <si>
    <t>30,631*1,15 'Přepočtené koeficientem množství</t>
  </si>
  <si>
    <t>140111R01</t>
  </si>
  <si>
    <t>trubka ocelová bezešvá hladká jakost 11 353 324x20,0mm</t>
  </si>
  <si>
    <t>140980598</t>
  </si>
  <si>
    <t>(3,0*4)*2*2*150*0,001</t>
  </si>
  <si>
    <t>7,2*1,15 'Přepočtené koeficientem množství</t>
  </si>
  <si>
    <t>153116113</t>
  </si>
  <si>
    <t>Kleštiny nebo převázky pro hradící stěny beraněné, nasazené, tabulové z oceli jakéhokoliv druhu z terénu demontáž</t>
  </si>
  <si>
    <t>-914373344</t>
  </si>
  <si>
    <t>https://podminky.urs.cz/item/CS_URS_2023_01/153116113</t>
  </si>
  <si>
    <t>"Rozpěry TR"</t>
  </si>
  <si>
    <t>"Rozpěry IPE400"</t>
  </si>
  <si>
    <t>153821115</t>
  </si>
  <si>
    <t>Osazení kotev kabelových z popouštěných pramenců nebo drátů pro nosnost přes 0,62 do 0,93 MN</t>
  </si>
  <si>
    <t>806584610</t>
  </si>
  <si>
    <t>https://podminky.urs.cz/item/CS_URS_2023_01/153821115</t>
  </si>
  <si>
    <t>RMAT0005</t>
  </si>
  <si>
    <t>kotva kabelová 6 pramencová</t>
  </si>
  <si>
    <t>-1729424863</t>
  </si>
  <si>
    <t>"Kotvy" (15,0+1,5)*10*2</t>
  </si>
  <si>
    <t>153822115</t>
  </si>
  <si>
    <t>Napnutí kabelových kotev při únosnosti kotvy přes 0,62 do 0,93 MN</t>
  </si>
  <si>
    <t>169372168</t>
  </si>
  <si>
    <t>https://podminky.urs.cz/item/CS_URS_2023_01/153822115</t>
  </si>
  <si>
    <t>"Kotvy" 10*2</t>
  </si>
  <si>
    <t>162751137</t>
  </si>
  <si>
    <t>Vodorovné přemístění výkopku nebo sypaniny po suchu na obvyklém dopravním prostředku, bez naložení výkopku, avšak se složením bez rozhrnutí z horniny třídy těžitelnosti II skupiny 4 a 5 na vzdálenost přes 9 000 do 10 000 m</t>
  </si>
  <si>
    <t>-2136911880</t>
  </si>
  <si>
    <t>https://podminky.urs.cz/item/CS_URS_2023_01/162751137</t>
  </si>
  <si>
    <t>"Materiál z vrtů prováděných z lodi" 414*0,44*0,44*3,14*1,3*2</t>
  </si>
  <si>
    <t>"Materiál z vrtů pro piloty prováděných z PÚ na břehu " 754*0,44*0,44*3,14*1,3</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</si>
  <si>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</si>
  <si>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</si>
  <si>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-84856923</t>
  </si>
  <si>
    <t>https://podminky.urs.cz/item/CS_URS_2023_01/162751139</t>
  </si>
  <si>
    <t>1250,216*5 'Přepočtené koeficientem množství</t>
  </si>
  <si>
    <t>164203101</t>
  </si>
  <si>
    <t>Vodorovné přemístění výkopku po vodě bez naložení výkopku, avšak s jeho vyložením z horniny třídy těžitelnosti I a II, skupiny 1 až 4, na vzdálenost do 50 m</t>
  </si>
  <si>
    <t>-492046775</t>
  </si>
  <si>
    <t>https://podminky.urs.cz/item/CS_URS_2023_01/164203101</t>
  </si>
  <si>
    <t>167151112</t>
  </si>
  <si>
    <t>Nakládání, skládání a překládání neulehlého výkopku nebo sypaniny strojně nakládání, množství přes 100 m3, z hornin třídy těžitelnosti II, skupiny 4 a 5</t>
  </si>
  <si>
    <t>-1589149811</t>
  </si>
  <si>
    <t>https://podminky.urs.cz/item/CS_URS_2023_01/167151112</t>
  </si>
  <si>
    <t>167151132</t>
  </si>
  <si>
    <t>Nakládání, skládání a překládání neulehlého výkopku nebo sypaniny strojně nakládání nebo překládání na loď nebo překládání nebo vykládání z lodi, z hornin třídy těžitelnosti II, skupiny 4 a 5</t>
  </si>
  <si>
    <t>-559005124</t>
  </si>
  <si>
    <t>https://podminky.urs.cz/item/CS_URS_2023_01/167151132</t>
  </si>
  <si>
    <t>-2013526486</t>
  </si>
  <si>
    <t>1250,216*2 'Přepočtené koeficientem množství</t>
  </si>
  <si>
    <t>-1915752507</t>
  </si>
  <si>
    <t>224412114</t>
  </si>
  <si>
    <t>Maloprofilové vrty průběžným sacím vrtáním průměru přes 156 do 195 mm úklonu přes 45° v hl 0 až 25 m v hornině tř. III a IV</t>
  </si>
  <si>
    <t>-71815673</t>
  </si>
  <si>
    <t>https://podminky.urs.cz/item/CS_URS_2023_01/224412114</t>
  </si>
  <si>
    <t xml:space="preserve">"Vrty pro kotvy" </t>
  </si>
  <si>
    <t>10*15*2</t>
  </si>
  <si>
    <t>226213113</t>
  </si>
  <si>
    <t>Velkoprofilové vrty náběrovým vrtáním svislé zapažené ocelovými pažnicemi průměru přes 850 do 1050 mm, v hl od 0 do 5 m v hornině tř. III</t>
  </si>
  <si>
    <t>-98579885</t>
  </si>
  <si>
    <t>https://podminky.urs.cz/item/CS_URS_2023_01/226213113</t>
  </si>
  <si>
    <t>Poznámka k položce:_x000D_
Předvrty v trase štětové stěny, Ø 880 mm v rozteči 75 cm</t>
  </si>
  <si>
    <t>(17+6+6)*13*2</t>
  </si>
  <si>
    <t>261121R02</t>
  </si>
  <si>
    <t xml:space="preserve">Výpň vrtů jílocementem, provádění z PÚ na břehu </t>
  </si>
  <si>
    <t>1819298696</t>
  </si>
  <si>
    <t xml:space="preserve">Poznámka k položce:_x000D_
Vyplnění vrtů včetně dodávky jílocementu, Pevnost 1,3 MPa _x000D_
Teoretický objem  x 1,1 </t>
  </si>
  <si>
    <t>754*0,44*0,44*3,14*1,1</t>
  </si>
  <si>
    <t>226213R01</t>
  </si>
  <si>
    <t>Velkoprofilové vrty náběrovým vrtáním svislé zapažené ocelovými pažnicemi průměru přes 850 do 1050 mm, v hl od 0 do 10 m v hornině tř. III z lodi</t>
  </si>
  <si>
    <t>1708053422</t>
  </si>
  <si>
    <t xml:space="preserve">Poznámka k položce:_x000D_
Předvrty v trase štětové stěny. Ø 880 mm v rozteči 75 cm._x000D_
Návrtný bod v hloubce cca 4 m pod hladinou. </t>
  </si>
  <si>
    <t>(17+3+3)*9*2</t>
  </si>
  <si>
    <t>261121R01</t>
  </si>
  <si>
    <t xml:space="preserve">Výpň vrtů jílocementem, provádění z lodi </t>
  </si>
  <si>
    <t>1264158367</t>
  </si>
  <si>
    <t xml:space="preserve">Poznámka k položce:_x000D_
Vyplnění vrtů včetně dodávky jílocementu. Pevnost 1.3 MPa _x000D_
Teoretický objem  x 1.1 </t>
  </si>
  <si>
    <t>414*0,44*0,44*Pi*2</t>
  </si>
  <si>
    <t>503,6*1,1 'Přepočtené koeficientem množství</t>
  </si>
  <si>
    <t>282602112</t>
  </si>
  <si>
    <t>Injektování povrchové s dvojitým obturátorem mikropilot nebo kotev tlakem přes 0,60 do 2,0 MPa</t>
  </si>
  <si>
    <t>546160745</t>
  </si>
  <si>
    <t>https://podminky.urs.cz/item/CS_URS_2023_01/282602112</t>
  </si>
  <si>
    <t>"Kotvy" (8,0*10*0,5+7,0*10*0,1)*2</t>
  </si>
  <si>
    <t>58521130</t>
  </si>
  <si>
    <t>cement portlandský CEM I 42,5MPa</t>
  </si>
  <si>
    <t>494766126</t>
  </si>
  <si>
    <t>300,0*0,1455</t>
  </si>
  <si>
    <t>998003112</t>
  </si>
  <si>
    <t>Přesun hmot pro piloty, kůly, jehly, zápory, štětové nebo tabulové stěny ocelové nebo dřevěné, zřizované z lodi</t>
  </si>
  <si>
    <t>1376789897</t>
  </si>
  <si>
    <t>https://podminky.urs.cz/item/CS_URS_2023_01/998003112</t>
  </si>
  <si>
    <t>SO04b - Křídla</t>
  </si>
  <si>
    <t xml:space="preserve">    789 - Povrchové úpravy ocelových konstrukcí a technologických zařízení</t>
  </si>
  <si>
    <t>-860993552</t>
  </si>
  <si>
    <t>2*15*11+2*4*11</t>
  </si>
  <si>
    <t>-967403932</t>
  </si>
  <si>
    <t>Poznámka k položce:_x000D_
Dodávka, včetně instalace do jílocementové stěny, Křídla na dolní vodě_x000D_
včetně 2*4 štětovnic pro dolní dělící stěnu zasahující do břehu</t>
  </si>
  <si>
    <t>-479339189</t>
  </si>
  <si>
    <t>"Hmotnost: 123,5 kg/m2" 418,0*123,5*0,001</t>
  </si>
  <si>
    <t>-1736834792</t>
  </si>
  <si>
    <t>3*11*2</t>
  </si>
  <si>
    <t>"Na horní vodě" 2*18*9</t>
  </si>
  <si>
    <t>"Provizorní štětová stěna pro zajištění paty násypu PÚ" 2*15*9</t>
  </si>
  <si>
    <t>1438415738</t>
  </si>
  <si>
    <t>-2136872153</t>
  </si>
  <si>
    <t>"Hmotnost: 123,5 kg/m2" 660,0*123,5*0,001</t>
  </si>
  <si>
    <t>153113218</t>
  </si>
  <si>
    <t>Vytažení stěn z ocelových štětovnic zaberaněných z lodi délky do 12 m ve stísněných podmínkách, zaberaněných na hloubku do 4 m</t>
  </si>
  <si>
    <t>-130149315</t>
  </si>
  <si>
    <t>https://podminky.urs.cz/item/CS_URS_2023_01/153113218</t>
  </si>
  <si>
    <t>918137595</t>
  </si>
  <si>
    <t>2001222781</t>
  </si>
  <si>
    <t>13010762</t>
  </si>
  <si>
    <t>ocel profilová jakost S235JR (11 375) průřez IPE 330</t>
  </si>
  <si>
    <t>1994538496</t>
  </si>
  <si>
    <t>2*12*2*49,2*0,001</t>
  </si>
  <si>
    <t>2,362*1,15 'Přepočtené koeficientem množství</t>
  </si>
  <si>
    <t>13010980</t>
  </si>
  <si>
    <t>ocel profilová jakost S235JR (11 375) průřez HEB 200</t>
  </si>
  <si>
    <t>-1902861077</t>
  </si>
  <si>
    <t>(4+4+1,5+3)*2*61,3*0,001</t>
  </si>
  <si>
    <t>1,533*1,15 'Přepočtené koeficientem množství</t>
  </si>
  <si>
    <t>-100909678</t>
  </si>
  <si>
    <t>"Rozpěry HEB 200"</t>
  </si>
  <si>
    <t>153116R01</t>
  </si>
  <si>
    <t>Spřažení štětové stěny táhly - montáž</t>
  </si>
  <si>
    <t>1684830139</t>
  </si>
  <si>
    <t>(7+5+3,5+2)*4 *6,31</t>
  </si>
  <si>
    <t>13021041</t>
  </si>
  <si>
    <t>tyč ocelová kruhová žebírková DIN 488 jakost B500B (10 505) výztuž do betonu D 32mm</t>
  </si>
  <si>
    <t>1398942770</t>
  </si>
  <si>
    <t>441,7*0,001 'Přepočtené koeficientem množství</t>
  </si>
  <si>
    <t>153811R01</t>
  </si>
  <si>
    <t>Osazení kotev tyčových bez provedení vrtu, zainjektování a napnutí kotvy při délce přes 5 m</t>
  </si>
  <si>
    <t>714374563</t>
  </si>
  <si>
    <t>"Kotvy tyčové zavrtávací " 13*(12+1,5)*2</t>
  </si>
  <si>
    <t>130214R01</t>
  </si>
  <si>
    <t>Dutá zavrtávací celozávitová tyč 50/29 mm</t>
  </si>
  <si>
    <t>-17619984</t>
  </si>
  <si>
    <t>153811211</t>
  </si>
  <si>
    <t>Napnutí tyčových kotev při předepsané únosnosti kotvy do 0,45 MN</t>
  </si>
  <si>
    <t>1251745320</t>
  </si>
  <si>
    <t>https://podminky.urs.cz/item/CS_URS_2023_01/153811211</t>
  </si>
  <si>
    <t>13*2</t>
  </si>
  <si>
    <t>1800536729</t>
  </si>
  <si>
    <t>RMAT0003</t>
  </si>
  <si>
    <t>kotva kabelová 4 pramencová</t>
  </si>
  <si>
    <t>1476307267</t>
  </si>
  <si>
    <t>"Kotvy" 2*5*(12+1,5)</t>
  </si>
  <si>
    <t>536397292</t>
  </si>
  <si>
    <t>"Kotvy" 5*2</t>
  </si>
  <si>
    <t>1937304375</t>
  </si>
  <si>
    <t>"Materiál z vrtů prováděných z lodi" 60*0,44*0,44*3,14*1,3</t>
  </si>
  <si>
    <t>"Materiál z vrtů pro piloty prováděných z PÚ na břehu " 550*0,44*0,44*3,14*1,3</t>
  </si>
  <si>
    <t>-570822244</t>
  </si>
  <si>
    <t>482,068*5 'Přepočtené koeficientem množství</t>
  </si>
  <si>
    <t>-2144264955</t>
  </si>
  <si>
    <t>528849765</t>
  </si>
  <si>
    <t>85217383</t>
  </si>
  <si>
    <t>1254730479</t>
  </si>
  <si>
    <t>482,068*2 'Přepočtené koeficientem množství</t>
  </si>
  <si>
    <t>328068298</t>
  </si>
  <si>
    <t>212341R01</t>
  </si>
  <si>
    <t>Obetonování táhel betonem C 25/30 vč. výztuže</t>
  </si>
  <si>
    <t>-944188412</t>
  </si>
  <si>
    <t xml:space="preserve">Poznámka k položce:_x000D_
Beton C25/30,  výztuž: 35 kg/m3_x000D_
Obetonování táhel, Tl. 30 cm,  výztuž Ø 6 mm v rozteči 100 mm obousměrně při obou površích  </t>
  </si>
  <si>
    <t>"Spřažení štětové stěny táhly" 4*6,5/2 *0,3*4</t>
  </si>
  <si>
    <t>224311114</t>
  </si>
  <si>
    <t>Maloprofilové vrty průběžným sacím vrtáním průměru přes 93 do 156 mm do úklonu 45° v hl 0 až 25 m v hornině tř. III a IV</t>
  </si>
  <si>
    <t>1012690141</t>
  </si>
  <si>
    <t>https://podminky.urs.cz/item/CS_URS_2023_01/224311114</t>
  </si>
  <si>
    <t>"Kotvy tyčové zavrtávací " 13*12*2</t>
  </si>
  <si>
    <t>1346715807</t>
  </si>
  <si>
    <t>2*5*12</t>
  </si>
  <si>
    <t>946653031</t>
  </si>
  <si>
    <t>Poznámka k položce:_x000D_
Předvrty v trase štětové stěny, Ø 880 mm v rozteči 75 cm,_x000D_
Včetně 2x4 vrtů pro dolní dělící stěnu zasahující do břehu</t>
  </si>
  <si>
    <t>2*21*11+2*4*11</t>
  </si>
  <si>
    <t>-580490814</t>
  </si>
  <si>
    <t>Poznámka k položce:_x000D_
Předvrty v trase štětové stěny, Ø 880 mm v rozteči 75 cm,_x000D_
Návrtný bod v hloubce 3 až 4 m pod hladinou</t>
  </si>
  <si>
    <t>(2*4)*7,5</t>
  </si>
  <si>
    <t>-1718250878</t>
  </si>
  <si>
    <t>60*0,44*0,44*Pi*1,1</t>
  </si>
  <si>
    <t>40,142*1,1 'Přepočtené koeficientem množství</t>
  </si>
  <si>
    <t>2090348520</t>
  </si>
  <si>
    <t>550*0,44*0,44*3,14*1,1</t>
  </si>
  <si>
    <t>-551742202</t>
  </si>
  <si>
    <t>"Kotvy" (6,0*5*0,5+6,0*5*0,1)*2</t>
  </si>
  <si>
    <t>"Kotvy tyčové zavrtávací " (6,0*13*0,5+6,0*13*0,1)*2</t>
  </si>
  <si>
    <t>1085978310</t>
  </si>
  <si>
    <t>120,0*0,1455</t>
  </si>
  <si>
    <t>312,0*0,1455</t>
  </si>
  <si>
    <t>-495528411</t>
  </si>
  <si>
    <t>789</t>
  </si>
  <si>
    <t>Povrchové úpravy ocelových konstrukcí a technologických zařízení</t>
  </si>
  <si>
    <t>789326311</t>
  </si>
  <si>
    <t>Nátěr ocelových konstrukcí třídy II dvousložkový polyuretanový základní, tloušťky do 80 μm</t>
  </si>
  <si>
    <t>1032786736</t>
  </si>
  <si>
    <t>https://podminky.urs.cz/item/CS_URS_2023_01/789326311</t>
  </si>
  <si>
    <t xml:space="preserve">Poznámka k položce:_x000D_
Ochrana štětovnic křídel proti agresivitě, Oboustranně, Do hloubky 5 m od koruny_x000D_
Vykázána rozvinutá plocha pláště štětovnic, _x000D_
</t>
  </si>
  <si>
    <t>4*18*5*2,85</t>
  </si>
  <si>
    <t>789326321</t>
  </si>
  <si>
    <t>Nátěr ocelových konstrukcí třídy II dvousložkový polyuretanový krycí (vrchní), tloušťky do 80 μm</t>
  </si>
  <si>
    <t>1757376816</t>
  </si>
  <si>
    <t>https://podminky.urs.cz/item/CS_URS_2023_01/789326321</t>
  </si>
  <si>
    <t>SO04c - Přehrazení</t>
  </si>
  <si>
    <t>153111116</t>
  </si>
  <si>
    <t>Úprava ocelových štětovnic pro štětové stěny řezání z lodi, štětovnic zaberaněných příčné</t>
  </si>
  <si>
    <t>-1665466466</t>
  </si>
  <si>
    <t>https://podminky.urs.cz/item/CS_URS_2023_01/153111116</t>
  </si>
  <si>
    <t>34+8</t>
  </si>
  <si>
    <t>-1789465656</t>
  </si>
  <si>
    <t>"Návodní dělící stěna" 20*13</t>
  </si>
  <si>
    <t>"Povodní dělící stěna" 26*11</t>
  </si>
  <si>
    <t>-1412054839</t>
  </si>
  <si>
    <t>1917114552</t>
  </si>
  <si>
    <t>"Hmotnost: 123,5 kg/m2" 546,0*123,5*0,001</t>
  </si>
  <si>
    <t>153113212</t>
  </si>
  <si>
    <t>Vytažení stěn z ocelových štětovnic zaberaněných z lodi délky do 12 m ve standardních podmínkách, zaberaněných na hloubku do 8 m</t>
  </si>
  <si>
    <t>1356026521</t>
  </si>
  <si>
    <t>https://podminky.urs.cz/item/CS_URS_2023_01/153113212</t>
  </si>
  <si>
    <t>-1654832989</t>
  </si>
  <si>
    <t>266910434</t>
  </si>
  <si>
    <t>-1277843769</t>
  </si>
  <si>
    <t>20*57,1*2*0,001</t>
  </si>
  <si>
    <t>2,284*1,15 'Přepočtené koeficientem množství</t>
  </si>
  <si>
    <t>153116121</t>
  </si>
  <si>
    <t>Kleštiny nebo převázky pro hradící stěny beraněné, nasazené, tabulové z oceli jakéhokoliv druhu z lodi montáž</t>
  </si>
  <si>
    <t>-932675344</t>
  </si>
  <si>
    <t>https://podminky.urs.cz/item/CS_URS_2023_01/153116121</t>
  </si>
  <si>
    <t>13011010</t>
  </si>
  <si>
    <t>ocel profilová jakost S235JR (11 375) průřez HEB 360</t>
  </si>
  <si>
    <t>-2104063786</t>
  </si>
  <si>
    <t>"Táhla"</t>
  </si>
  <si>
    <t>22,0*142,0*0,001</t>
  </si>
  <si>
    <t>3,124*1,15 'Přepočtené koeficientem množství</t>
  </si>
  <si>
    <t>trubka ocelová bezešvá hladká jakost 11 353 273x10,0mm</t>
  </si>
  <si>
    <t>202706546</t>
  </si>
  <si>
    <t>2*(4+9+15+21)*64,9*0,001</t>
  </si>
  <si>
    <t>6,36*1,15 'Přepočtené koeficientem množství</t>
  </si>
  <si>
    <t>153116122</t>
  </si>
  <si>
    <t>Kleštiny nebo převázky pro hradící stěny beraněné, nasazené, tabulové z oceli jakéhokoliv druhu z lodi demontáž</t>
  </si>
  <si>
    <t>-1553353365</t>
  </si>
  <si>
    <t>https://podminky.urs.cz/item/CS_URS_2023_01/153116122</t>
  </si>
  <si>
    <t>Osazení betonového prefabrikátu z lodi - D+M, následně demontáž</t>
  </si>
  <si>
    <t>-1439001075</t>
  </si>
  <si>
    <t>Poznámka k položce:_x000D_
Betonový panel 2x2x 0,2 m se sloupem HEB 200 dl, 4 m osazený na dno kanálu_x000D_
Včetně odvozu a likvidace odpadu</t>
  </si>
  <si>
    <t>"Podepření táhel " 4</t>
  </si>
  <si>
    <t>-466475929</t>
  </si>
  <si>
    <t>-1508140855</t>
  </si>
  <si>
    <t>"Kotvy" (13,0+1,5)*12</t>
  </si>
  <si>
    <t>1738714781</t>
  </si>
  <si>
    <t>"Kotvy" 12</t>
  </si>
  <si>
    <t>475016404</t>
  </si>
  <si>
    <t>"Materiál z vrtů prováděných z lodi" 495,20*0,44*0,44*3,14*1,3</t>
  </si>
  <si>
    <t>-959101727</t>
  </si>
  <si>
    <t>391,344*5 'Přepočtené koeficientem množství</t>
  </si>
  <si>
    <t>1581957056</t>
  </si>
  <si>
    <t>-968151118</t>
  </si>
  <si>
    <t>-1530837509</t>
  </si>
  <si>
    <t>917872811</t>
  </si>
  <si>
    <t>391,344*2 'Přepočtené koeficientem množství</t>
  </si>
  <si>
    <t>-385653228</t>
  </si>
  <si>
    <t>-987393074</t>
  </si>
  <si>
    <t>11*13</t>
  </si>
  <si>
    <t>19810466</t>
  </si>
  <si>
    <t>36*7,3+28*8,3</t>
  </si>
  <si>
    <t>-87319914</t>
  </si>
  <si>
    <t>495,20*0,44*0,44*Pi*1,1</t>
  </si>
  <si>
    <t>331,305*1,1 'Přepočtené koeficientem množství</t>
  </si>
  <si>
    <t>1478820396</t>
  </si>
  <si>
    <t>"Kotvy" 8,0*11*0,5+5,0*11*0,1</t>
  </si>
  <si>
    <t>-119230002</t>
  </si>
  <si>
    <t>143,0*0,1455</t>
  </si>
  <si>
    <t>-793200741</t>
  </si>
  <si>
    <t>SO05 - Přípojky a areálové rozvody</t>
  </si>
  <si>
    <t>D1 - VENKOVNÍ ROZVODY</t>
  </si>
  <si>
    <t xml:space="preserve">    2 - SVÍTIDLA</t>
  </si>
  <si>
    <t xml:space="preserve">    3 - KABELY</t>
  </si>
  <si>
    <t xml:space="preserve">    4 - KABELOVÉ TRASY</t>
  </si>
  <si>
    <t xml:space="preserve">    5 - OSTATNÍ</t>
  </si>
  <si>
    <t>VENKOVNÍ ROZVODY</t>
  </si>
  <si>
    <t>Rozvaděč RE</t>
  </si>
  <si>
    <t>824553332</t>
  </si>
  <si>
    <t>Poznámka k položce:_x000D_
Elektroměrový rozvaděč pro přímé měření dle standardů PREdi, IP44_x000D_
Hlavní jistič 80A/B/3p_x000D_
Fakturační elektroměr_x000D_
Vypínač 100A/3p s vyrážecí cívkou 230V_x000D_
Zkratový proud Ik=11kA_x000D_
Kompletní dodávka, včetně pomocného materiálu pro montáž a propojení</t>
  </si>
  <si>
    <t>Úprava stávajícího rozvaděče R-NN</t>
  </si>
  <si>
    <t>-1981008906</t>
  </si>
  <si>
    <t>Poznámka k položce:_x000D_
Osazení pojistkových vložek 125A_x000D_
Kompletní dodávka, včetně pomocného materiálu pro montáž a propojení</t>
  </si>
  <si>
    <t>Venkovní LED svítidlo IP65</t>
  </si>
  <si>
    <t>549904188</t>
  </si>
  <si>
    <t>Poznámka k položce:_x000D_
výpočet osvětlení proveden na svítidla  SpA S250EXLSD STRA LED EX LONG 1X250 SD 4K, 130W  přesný typ svítidla dle požadavků investora při dodržení intenzity osvětlení v okolí klapky</t>
  </si>
  <si>
    <t>8m stožáru s výložníky, zinkovaný stožár ručně sklopný, osazení na pilíř kanálu pomocí příruby</t>
  </si>
  <si>
    <t>1970442073</t>
  </si>
  <si>
    <t>Poznámka k položce:_x000D_
(kompletní dodávka vč. výzbroje stožáru, ukotvení stožáru)</t>
  </si>
  <si>
    <t>996938367</t>
  </si>
  <si>
    <t>-453046969</t>
  </si>
  <si>
    <t>Kabel 1-CYKY 4x35</t>
  </si>
  <si>
    <t>-1452655784</t>
  </si>
  <si>
    <t>Kabel CYKY 5x4</t>
  </si>
  <si>
    <t>-109387791</t>
  </si>
  <si>
    <t>Kabel CYKY 3x4</t>
  </si>
  <si>
    <t>2051825062</t>
  </si>
  <si>
    <t>Kabel PraFlaDur 3x2,5 P60-R PS60 B2ca s1 d0</t>
  </si>
  <si>
    <t>901086387</t>
  </si>
  <si>
    <t>3R5</t>
  </si>
  <si>
    <t>Vodič CYA 25 zž</t>
  </si>
  <si>
    <t>1569795022</t>
  </si>
  <si>
    <t>3R6</t>
  </si>
  <si>
    <t>Pásek FeZn 30x4, včetně obetonování</t>
  </si>
  <si>
    <t>-735394687</t>
  </si>
  <si>
    <t>3R7</t>
  </si>
  <si>
    <t>-424753619</t>
  </si>
  <si>
    <t>3R8</t>
  </si>
  <si>
    <t>1338985527</t>
  </si>
  <si>
    <t>3R9</t>
  </si>
  <si>
    <t>-976066537</t>
  </si>
  <si>
    <t>Výkop šíře 500mm kompletní vč. uložení vodiče, krytí, záhozu a úpravou terénu</t>
  </si>
  <si>
    <t>-1951497656</t>
  </si>
  <si>
    <t>Chránička PVC, prům 100 mm, korungovaná</t>
  </si>
  <si>
    <t>-1875279805</t>
  </si>
  <si>
    <t>Chránička HD-PE, prům 110 mm, dělená</t>
  </si>
  <si>
    <t>-1875261039</t>
  </si>
  <si>
    <t>Chránička PVC, prům 63 mm, korungovaná</t>
  </si>
  <si>
    <t>-1843423648</t>
  </si>
  <si>
    <t>Utěsnění kabelového prostupu v trafostanici (trubka pr. 200mm )</t>
  </si>
  <si>
    <t>-977995890</t>
  </si>
  <si>
    <t>Doplnění kabeláže do stávajícího kabelového kanálu</t>
  </si>
  <si>
    <t>189314224</t>
  </si>
  <si>
    <t>1524589838</t>
  </si>
  <si>
    <t>1588686408</t>
  </si>
  <si>
    <t>-522547662</t>
  </si>
  <si>
    <t>598666794</t>
  </si>
  <si>
    <t>Zaměření stávajících inženýrských sítí</t>
  </si>
  <si>
    <t>-1200014912</t>
  </si>
  <si>
    <t>Manipulace v síti PREdi</t>
  </si>
  <si>
    <t>1731585739</t>
  </si>
  <si>
    <t>-460977140</t>
  </si>
  <si>
    <t>5R7</t>
  </si>
  <si>
    <t>Revize, zkoušky, zprovoznění</t>
  </si>
  <si>
    <t>2070662791</t>
  </si>
  <si>
    <t>SO07 - Ocelové konstrukce</t>
  </si>
  <si>
    <t>346951131</t>
  </si>
  <si>
    <t>Opeření svodidel z měkkého dřeva, ocelových štětovnic ze štětovnic ocelových</t>
  </si>
  <si>
    <t>-1120667720</t>
  </si>
  <si>
    <t>https://podminky.urs.cz/item/CS_URS_2023_01/346951131</t>
  </si>
  <si>
    <t>"Dle D.1.1.7.1" 9,0*4*2</t>
  </si>
  <si>
    <t>-977264921</t>
  </si>
  <si>
    <t>767163121</t>
  </si>
  <si>
    <t>Montáž kompletního kovového zábradlí přímého z dílců v rovině (na rovné ploše) kotveného do betonu</t>
  </si>
  <si>
    <t>1314699970</t>
  </si>
  <si>
    <t>https://podminky.urs.cz/item/CS_URS_2023_01/767163121</t>
  </si>
  <si>
    <t>"Dle D.1.1.7.2"</t>
  </si>
  <si>
    <t>23,0+30,6+23,0+30,3+20,3+8,3</t>
  </si>
  <si>
    <t>zábradlí - výroba včetně povrchové úpravy</t>
  </si>
  <si>
    <t>-1846386158</t>
  </si>
  <si>
    <t>"Sloupky: 14,0 kg/ kus" (20+23+20+23+16+9)*14,0</t>
  </si>
  <si>
    <t>"Madla a mezimadla: 7,5 kg/ m" (23,0+30,6+23,0+30,3+20,3+8,3)*7,5</t>
  </si>
  <si>
    <t>2570,25*1,1 'Přepočtené koeficientem množství</t>
  </si>
  <si>
    <t>-1671254845</t>
  </si>
  <si>
    <t>L_d</t>
  </si>
  <si>
    <t>Délka drenáže</t>
  </si>
  <si>
    <t>L_z</t>
  </si>
  <si>
    <t>Délka zasakovací rýhy</t>
  </si>
  <si>
    <t>S_lk</t>
  </si>
  <si>
    <t>Plocha lomového kamene</t>
  </si>
  <si>
    <t>300</t>
  </si>
  <si>
    <t>S_ov</t>
  </si>
  <si>
    <t>Plocha opravy vozovky</t>
  </si>
  <si>
    <t>S_pj</t>
  </si>
  <si>
    <t>Plocha pro patkování jeřábu</t>
  </si>
  <si>
    <t>261</t>
  </si>
  <si>
    <t>V_o1</t>
  </si>
  <si>
    <t>Objem odkopání 1</t>
  </si>
  <si>
    <t>18,76</t>
  </si>
  <si>
    <t>V_o2</t>
  </si>
  <si>
    <t>Objem odkopání 2</t>
  </si>
  <si>
    <t>117,5</t>
  </si>
  <si>
    <t>V_v</t>
  </si>
  <si>
    <t>40,7</t>
  </si>
  <si>
    <t>V_z</t>
  </si>
  <si>
    <t>11,2</t>
  </si>
  <si>
    <t>SO08 - Zpevněné plochy</t>
  </si>
  <si>
    <t xml:space="preserve">    8 - Trubní vedení</t>
  </si>
  <si>
    <t>M - Práce a dodávky M</t>
  </si>
  <si>
    <t xml:space="preserve">    22-M - Montáže technologických zařízení pro dopravní stavby</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</si>
  <si>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</si>
  <si>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</si>
  <si>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2058603916</t>
  </si>
  <si>
    <t>https://podminky.urs.cz/item/CS_URS_2023_01/113107162</t>
  </si>
  <si>
    <t>"Plocha opravy vozovky" S_ov</t>
  </si>
  <si>
    <t>113107171</t>
  </si>
  <si>
    <t>Odstranění podkladů nebo krytů strojně plochy jednotlivě přes 50 m2 do 200 m2 s přemístěním hmot na skládku na vzdálenost do 20 m nebo s naložením na dopravní prostředek z betonu prostého, o tl. vrstvy přes 100 do 150 mm</t>
  </si>
  <si>
    <t>-1719745946</t>
  </si>
  <si>
    <t>https://podminky.urs.cz/item/CS_URS_2023_01/113107171</t>
  </si>
  <si>
    <t>113107183</t>
  </si>
  <si>
    <t>Odstranění podkladů nebo krytů strojně plochy jednotlivě přes 50 m2 do 200 m2 s přemístěním hmot na skládku na vzdálenost do 20 m nebo s naložením na dopravní prostředek živičných, o tl. vrstvy přes 100 do 150 mm</t>
  </si>
  <si>
    <t>52758968</t>
  </si>
  <si>
    <t>https://podminky.urs.cz/item/CS_URS_2023_01/113107183</t>
  </si>
  <si>
    <t>131213701</t>
  </si>
  <si>
    <t>Hloubení nezapažených jam ručně s urovnáním dna do předepsaného profilu a spádu v hornině třídy těžitelnosti I skupiny 3 soudržných</t>
  </si>
  <si>
    <t>193153582</t>
  </si>
  <si>
    <t>https://podminky.urs.cz/item/CS_URS_2023_01/131213701</t>
  </si>
  <si>
    <t>"Výkop pro uliční vpusť" 0,9*0,9*1,1-Pi*0,25*0,25*1,1</t>
  </si>
  <si>
    <t>131251100</t>
  </si>
  <si>
    <t>Hloubení nezapažených jam a zářezů strojně s urovnáním dna do předepsaného profilu a spádu v hornině třídy těžitelnosti I skupiny 3 do 20 m3</t>
  </si>
  <si>
    <t>-1816696309</t>
  </si>
  <si>
    <t>https://podminky.urs.cz/item/CS_URS_2023_01/131251100</t>
  </si>
  <si>
    <t>"Odkopání terénu pro nové skladby"</t>
  </si>
  <si>
    <t>"Pravý břeh" 0,4*46,9</t>
  </si>
  <si>
    <t>131251104</t>
  </si>
  <si>
    <t>Hloubení nezapažených jam a zářezů strojně s urovnáním dna do předepsaného profilu a spádu v hornině třídy těžitelnosti I skupiny 3 přes 100 do 500 m3</t>
  </si>
  <si>
    <t>-1615085375</t>
  </si>
  <si>
    <t>https://podminky.urs.cz/item/CS_URS_2023_01/131251104</t>
  </si>
  <si>
    <t>"Levý břeh" 2,5*47,0</t>
  </si>
  <si>
    <t>132212131</t>
  </si>
  <si>
    <t>Hloubení nezapažených rýh šířky do 800 mm ručně s urovnáním dna do předepsaného profilu a spádu v hornině třídy těžitelnosti I skupiny 3 soudržných</t>
  </si>
  <si>
    <t>-1487145343</t>
  </si>
  <si>
    <t>https://podminky.urs.cz/item/CS_URS_2023_01/132212131</t>
  </si>
  <si>
    <t>"Odhalení sdělovacího vedení" 34,0*0,3*0,3</t>
  </si>
  <si>
    <t>132251101</t>
  </si>
  <si>
    <t>Hloubení nezapažených rýh šířky do 800 mm strojně s urovnáním dna do předepsaného profilu a spádu v hornině třídy těžitelnosti I skupiny 3 do 20 m3</t>
  </si>
  <si>
    <t>1358666905</t>
  </si>
  <si>
    <t>https://podminky.urs.cz/item/CS_URS_2023_01/132251101</t>
  </si>
  <si>
    <t>"Zasakovací rýha" L_z*0,5*0,8</t>
  </si>
  <si>
    <t>"Drenáž a napojení do vpusti" L_d*0,5*1,1</t>
  </si>
  <si>
    <t>"Délka zasakovací rýhy" 22,0</t>
  </si>
  <si>
    <t>"Délka drenáže" 58,0</t>
  </si>
  <si>
    <t>139001101</t>
  </si>
  <si>
    <t>Příplatek k cenám hloubených vykopávek za ztížení vykopávky v blízkosti podzemního vedení nebo výbušnin pro jakoukoliv třídu horniny</t>
  </si>
  <si>
    <t>1580584422</t>
  </si>
  <si>
    <t>https://podminky.urs.cz/item/CS_URS_2023_01/139001101</t>
  </si>
  <si>
    <t>1827604763</t>
  </si>
  <si>
    <t>"Odvoz ze staveniště" V_o1+V_o2+V_v</t>
  </si>
  <si>
    <t>"Dovoz na staveniště" V_z</t>
  </si>
  <si>
    <t>-1228346419</t>
  </si>
  <si>
    <t>1067273276</t>
  </si>
  <si>
    <t>"Napojení do vpusti" (L_d-30,0)*0,5*0,8</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</si>
  <si>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</si>
  <si>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</si>
  <si>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1179147027</t>
  </si>
  <si>
    <t>https://podminky.urs.cz/item/CS_URS_2023_01/175151101</t>
  </si>
  <si>
    <t>"Drenáž" 30,0*(0,5*0,6-Pi*0,08*0,08)</t>
  </si>
  <si>
    <t>"Napojení do vpusti" (L_d-30,0)*(0,5*0,2-Pi*0,08*0,08)</t>
  </si>
  <si>
    <t>58333688</t>
  </si>
  <si>
    <t>kamenivo těžené hrubé frakce 32/63</t>
  </si>
  <si>
    <t>99774338</t>
  </si>
  <si>
    <t>10,634*2 'Přepočtené koeficientem množství</t>
  </si>
  <si>
    <t>211531111</t>
  </si>
  <si>
    <t>Výplň kamenivem do rýh odvodňovacích žeber nebo trativodů bez zhutnění, s úpravou povrchu výplně kamenivem hrubým drceným frakce 16 až 63 mm</t>
  </si>
  <si>
    <t>310847798</t>
  </si>
  <si>
    <t>https://podminky.urs.cz/item/CS_URS_2023_01/211531111</t>
  </si>
  <si>
    <t>"Zasakovací rýha" L_z*0,5*0,55</t>
  </si>
  <si>
    <t>211971121</t>
  </si>
  <si>
    <t>Zřízení opláštění výplně z geotextilie odvodňovacích žeber nebo trativodů v rýze nebo zářezu se stěnami svislými nebo šikmými o sklonu přes 1:2 při rozvinuté šířce opláštění do 2,5 m</t>
  </si>
  <si>
    <t>1331270797</t>
  </si>
  <si>
    <t>https://podminky.urs.cz/item/CS_URS_2023_01/211971121</t>
  </si>
  <si>
    <t>"Zasakovací rýha" L_z*2,3</t>
  </si>
  <si>
    <t>"Drenáž" 30,0*2,3</t>
  </si>
  <si>
    <t>69311081</t>
  </si>
  <si>
    <t>geotextilie netkaná separační, ochranná, filtrační, drenážní PES 300g/m2</t>
  </si>
  <si>
    <t>-574088167</t>
  </si>
  <si>
    <t>119,6*1,1845 'Přepočtené koeficientem množství</t>
  </si>
  <si>
    <t>212312111</t>
  </si>
  <si>
    <t>Lože pro trativody z betonu prostého</t>
  </si>
  <si>
    <t>-666304735</t>
  </si>
  <si>
    <t>https://podminky.urs.cz/item/CS_URS_2023_01/212312111</t>
  </si>
  <si>
    <t>"Drenáž" L_d*0,5*0,1</t>
  </si>
  <si>
    <t>212750103</t>
  </si>
  <si>
    <t>Trativody z drenážních a melioračních trubek pro budovy se zřízením štěrkového lože pod trubky a s jejich obsypem v otevřeném výkopu trubka tyčová PVC-U plocha pro vtékání vody min. 80 cm2/m SN 4 celoperforovaná 360° DN 160</t>
  </si>
  <si>
    <t>1623638016</t>
  </si>
  <si>
    <t>https://podminky.urs.cz/item/CS_URS_2023_01/212750103</t>
  </si>
  <si>
    <t>451312R02</t>
  </si>
  <si>
    <t>Podklad pod dlažbu z betonu prostého bez zvýšených nároků na prostředí tř. C 16/20 tl. přes 100 do 150 mm</t>
  </si>
  <si>
    <t>1444154820</t>
  </si>
  <si>
    <t>"Plocha pro patkování jeřábu" S_pj</t>
  </si>
  <si>
    <t>451314R01</t>
  </si>
  <si>
    <t>Podklad pod dlažbu z betonu prostého bez zvýšených nároků na prostředí tř. C 16/20 tl. přes 200 do 250 mm</t>
  </si>
  <si>
    <t>-121464756</t>
  </si>
  <si>
    <t>"Lomový kámen" S_lk</t>
  </si>
  <si>
    <t>465513257</t>
  </si>
  <si>
    <t>Dlažba svahu u mostních opěr z upraveného lomového žulového kamene s vyspárováním maltou MC 25, šíře spáry 15 mm do betonového lože C 25/30 tloušťky 250 mm, plochy přes 10 m2</t>
  </si>
  <si>
    <t>-623481423</t>
  </si>
  <si>
    <t>https://podminky.urs.cz/item/CS_URS_2023_01/465513257</t>
  </si>
  <si>
    <t>"Zpevnění svahu na levém břehu" 96,0</t>
  </si>
  <si>
    <t>465513327</t>
  </si>
  <si>
    <t>Dlažba z lomového kamene lomařsky upraveného na cementovou maltu, s vyspárováním cementovou maltou, tl. kamene 300 mm</t>
  </si>
  <si>
    <t>1793346838</t>
  </si>
  <si>
    <t>https://podminky.urs.cz/item/CS_URS_2023_01/465513327</t>
  </si>
  <si>
    <t>564851011</t>
  </si>
  <si>
    <t>Podklad ze štěrkodrti ŠD s rozprostřením a zhutněním plochy jednotlivě do 100 m2, po zhutnění tl. 150 mm</t>
  </si>
  <si>
    <t>1454766181</t>
  </si>
  <si>
    <t>https://podminky.urs.cz/item/CS_URS_2023_01/564851011</t>
  </si>
  <si>
    <t>Zpevněná plocha – lomový kámen</t>
  </si>
  <si>
    <t>"Štěrkodrť ŠDb frakce 0/32" 300,0</t>
  </si>
  <si>
    <t>564851111</t>
  </si>
  <si>
    <t>Podklad ze štěrkodrti ŠD s rozprostřením a zhutněním plochy přes 100 m2, po zhutnění tl. 150 mm</t>
  </si>
  <si>
    <t>-649281091</t>
  </si>
  <si>
    <t>https://podminky.urs.cz/item/CS_URS_2023_01/564851111</t>
  </si>
  <si>
    <t>Konstrukce zpevněné plochy pro patkování jeřábu</t>
  </si>
  <si>
    <t>"Štěrkodrť ŠDb frakce 0/32" 261,0</t>
  </si>
  <si>
    <t>564861011</t>
  </si>
  <si>
    <t>Podklad ze štěrkodrti ŠD s rozprostřením a zhutněním plochy jednotlivě do 100 m2, po zhutnění tl. 200 mm</t>
  </si>
  <si>
    <t>-1423043169</t>
  </si>
  <si>
    <t>https://podminky.urs.cz/item/CS_URS_2023_01/564861011</t>
  </si>
  <si>
    <t>Oprava vozovky (ul. Za Elektrárnou)</t>
  </si>
  <si>
    <t>"Štěrkodrť ŠDb frakce 0/32" 60,0</t>
  </si>
  <si>
    <t>565155101</t>
  </si>
  <si>
    <t>Asfaltový beton vrstva podkladní ACP 16 (obalované kamenivo střednězrnné - OKS) s rozprostřením a zhutněním v pruhu šířky do 1,5 m, po zhutnění tl. 70 mm</t>
  </si>
  <si>
    <t>-1084202948</t>
  </si>
  <si>
    <t>https://podminky.urs.cz/item/CS_URS_2023_01/565155101</t>
  </si>
  <si>
    <t>567122112</t>
  </si>
  <si>
    <t>Podklad ze směsi stmelené cementem SC bez dilatačních spár, s rozprostřením a zhutněním SC C 8/10 (KSC I), po zhutnění tl. 130 mm</t>
  </si>
  <si>
    <t>735617251</t>
  </si>
  <si>
    <t>https://podminky.urs.cz/item/CS_URS_2023_01/567122112</t>
  </si>
  <si>
    <t>567122114</t>
  </si>
  <si>
    <t>Podklad ze směsi stmelené cementem SC bez dilatačních spár, s rozprostřením a zhutněním SC C 8/10 (KSC I), po zhutnění tl. 150 mm</t>
  </si>
  <si>
    <t>-1850997213</t>
  </si>
  <si>
    <t>https://podminky.urs.cz/item/CS_URS_2023_01/567122114</t>
  </si>
  <si>
    <t>569951133</t>
  </si>
  <si>
    <t>Zpevnění krajnic nebo komunikací pro pěší s rozprostřením a zhutněním, po zhutnění asfaltovým recyklátem tl. 150 mm</t>
  </si>
  <si>
    <t>-185007299</t>
  </si>
  <si>
    <t>https://podminky.urs.cz/item/CS_URS_2023_01/569951133</t>
  </si>
  <si>
    <t>573211107</t>
  </si>
  <si>
    <t>Postřik spojovací PS bez posypu kamenivem z asfaltu silničního, v množství 0,30 kg/m2</t>
  </si>
  <si>
    <t>1564388728</t>
  </si>
  <si>
    <t>https://podminky.urs.cz/item/CS_URS_2023_01/573211107</t>
  </si>
  <si>
    <t>573231106</t>
  </si>
  <si>
    <t>Postřik spojovací PS bez posypu kamenivem ze silniční emulze, v množství 0,30 kg/m2</t>
  </si>
  <si>
    <t>-1092726486</t>
  </si>
  <si>
    <t>https://podminky.urs.cz/item/CS_URS_2023_01/573231106</t>
  </si>
  <si>
    <t>577134111</t>
  </si>
  <si>
    <t>Asfaltový beton vrstva obrusná ACO 11 (ABS) s rozprostřením a se zhutněním z nemodifikovaného asfaltu v pruhu šířky do 3 m tř. I, po zhutnění tl. 40 mm</t>
  </si>
  <si>
    <t>1219119100</t>
  </si>
  <si>
    <t>https://podminky.urs.cz/item/CS_URS_2023_01/577134111</t>
  </si>
  <si>
    <t>581131211</t>
  </si>
  <si>
    <t>Kryt cementobetonový silničních komunikací skupiny CB II tl. 200 mm</t>
  </si>
  <si>
    <t>1542783541</t>
  </si>
  <si>
    <t>https://podminky.urs.cz/item/CS_URS_2023_01/581131211</t>
  </si>
  <si>
    <t>Trubní vedení</t>
  </si>
  <si>
    <t>890411851</t>
  </si>
  <si>
    <t>Bourání šachet a jímek strojně velikosti obestavěného prostoru do 1,5 m3 z prefabrikovaných skruží</t>
  </si>
  <si>
    <t>1652905004</t>
  </si>
  <si>
    <t>https://podminky.urs.cz/item/CS_URS_2023_01/890411851</t>
  </si>
  <si>
    <t>"Stávající vpusť" Pi*0,25*0,25*1,1</t>
  </si>
  <si>
    <t>895941341</t>
  </si>
  <si>
    <t>Osazení vpusti uliční z betonových dílců DN 500 dno s výtokem</t>
  </si>
  <si>
    <t>1505281128</t>
  </si>
  <si>
    <t>https://podminky.urs.cz/item/CS_URS_2023_01/895941341</t>
  </si>
  <si>
    <t>59224472</t>
  </si>
  <si>
    <t>vpusť uliční DN 500 kaliště s odtokem 150mm 500/245x65mm</t>
  </si>
  <si>
    <t>-1252086222</t>
  </si>
  <si>
    <t>895941351</t>
  </si>
  <si>
    <t>Osazení vpusti uliční z betonových dílců DN 500 skruž horní pro čtvercovou vtokovou mříž</t>
  </si>
  <si>
    <t>1914053735</t>
  </si>
  <si>
    <t>https://podminky.urs.cz/item/CS_URS_2023_01/895941351</t>
  </si>
  <si>
    <t>59224460</t>
  </si>
  <si>
    <t>vpusť uliční DN 500 betonová 500x190x65mm čtvercový poklop</t>
  </si>
  <si>
    <t>1213197376</t>
  </si>
  <si>
    <t>895941362</t>
  </si>
  <si>
    <t>Osazení vpusti uliční z betonových dílců DN 500 skruž středová 590 mm</t>
  </si>
  <si>
    <t>-1993940184</t>
  </si>
  <si>
    <t>https://podminky.urs.cz/item/CS_URS_2023_01/895941362</t>
  </si>
  <si>
    <t>59224464</t>
  </si>
  <si>
    <t>vpusť uliční DN 500 skruž průběžná 500/590x65mm betonová s odtokem 150mm PVC</t>
  </si>
  <si>
    <t>1136197242</t>
  </si>
  <si>
    <t>899204112</t>
  </si>
  <si>
    <t>Osazení mříží litinových včetně rámů a košů na bahno pro třídu zatížení D400, E600</t>
  </si>
  <si>
    <t>-1138097579</t>
  </si>
  <si>
    <t>https://podminky.urs.cz/item/CS_URS_2023_01/899204112</t>
  </si>
  <si>
    <t>55242328</t>
  </si>
  <si>
    <t>mříž D 400 - plochá, 600x600 4-stranný rám</t>
  </si>
  <si>
    <t>1447660855</t>
  </si>
  <si>
    <t>28661784</t>
  </si>
  <si>
    <t>revizní šachty D 400-kalový koš pro D 315</t>
  </si>
  <si>
    <t>1047148432</t>
  </si>
  <si>
    <t>899231R01</t>
  </si>
  <si>
    <t>Vyčištění přípojky uliční vpusti</t>
  </si>
  <si>
    <t>-591056758</t>
  </si>
  <si>
    <t>Poznámka k položce:_x000D_
Délka: do 15 m</t>
  </si>
  <si>
    <t>919111111</t>
  </si>
  <si>
    <t>Řezání dilatačních spár v čerstvém cementobetonovém krytu příčných nebo podélných, šířky 4 mm, hloubky do 60 mm</t>
  </si>
  <si>
    <t>2133471035</t>
  </si>
  <si>
    <t>https://podminky.urs.cz/item/CS_URS_2023_01/919111111</t>
  </si>
  <si>
    <t>plocha dilatačního celku: max. 20 m2</t>
  </si>
  <si>
    <t>"Podélná spára" 28,0</t>
  </si>
  <si>
    <t>"Příčné spáry" 9,0*7</t>
  </si>
  <si>
    <t>919112222</t>
  </si>
  <si>
    <t>Řezání dilatačních spár v živičném krytu vytvoření komůrky pro těsnící zálivku šířky 15 mm, hloubky 25 mm</t>
  </si>
  <si>
    <t>325971133</t>
  </si>
  <si>
    <t>https://podminky.urs.cz/item/CS_URS_2023_01/919112222</t>
  </si>
  <si>
    <t>"Rozhraní opravy vozovky" 1,0+60,0+1,0</t>
  </si>
  <si>
    <t>919122121</t>
  </si>
  <si>
    <t>Utěsnění dilatačních spár zálivkou za tepla v cementobetonovém nebo živičném krytu včetně adhezního nátěru s těsnicím profilem pod zálivkou, pro komůrky šířky 15 mm, hloubky 25 mm</t>
  </si>
  <si>
    <t>389707543</t>
  </si>
  <si>
    <t>https://podminky.urs.cz/item/CS_URS_2023_01/919122121</t>
  </si>
  <si>
    <t>919716111</t>
  </si>
  <si>
    <t>Ocelová výztuž cementobetonového krytu ze svařovaných sítí hmotnosti do 7,5 kg/m2</t>
  </si>
  <si>
    <t>-81599227</t>
  </si>
  <si>
    <t>https://podminky.urs.cz/item/CS_URS_2023_01/919716111</t>
  </si>
  <si>
    <t>KARI síť 150/150/8 - hmotnost: 5,27 kg/m2</t>
  </si>
  <si>
    <t>"Plocha pro patkování jeřábu" S_pj*5,27*0,001</t>
  </si>
  <si>
    <t>1,375*1,05 'Přepočtené koeficientem množství</t>
  </si>
  <si>
    <t>919735113</t>
  </si>
  <si>
    <t>Řezání stávajícího živičného krytu nebo podkladu hloubky přes 100 do 150 mm</t>
  </si>
  <si>
    <t>-1716292868</t>
  </si>
  <si>
    <t>https://podminky.urs.cz/item/CS_URS_2023_01/919735113</t>
  </si>
  <si>
    <t>"Plocha opravy vozovky" 1,0+60,0+1,0</t>
  </si>
  <si>
    <t>1398376237</t>
  </si>
  <si>
    <t>2080200053</t>
  </si>
  <si>
    <t>-517828011</t>
  </si>
  <si>
    <t>"Dovoz na staveniště - odečet" -V_z</t>
  </si>
  <si>
    <t>165,76*1,8 'Přepočtené koeficientem množství</t>
  </si>
  <si>
    <t>1890545243</t>
  </si>
  <si>
    <t>997013645</t>
  </si>
  <si>
    <t>Poplatek za uložení stavebního odpadu na skládce (skládkovné) asfaltového bez obsahu dehtu zatříděného do Katalogu odpadů pod kódem 17 03 02</t>
  </si>
  <si>
    <t>1111031816</t>
  </si>
  <si>
    <t>https://podminky.urs.cz/item/CS_URS_2023_01/997013645</t>
  </si>
  <si>
    <t>-945792015</t>
  </si>
  <si>
    <t>1859264330</t>
  </si>
  <si>
    <t>Práce a dodávky M</t>
  </si>
  <si>
    <t>22-M</t>
  </si>
  <si>
    <t>Montáže technologických zařízení pro dopravní stavby</t>
  </si>
  <si>
    <t>220060423</t>
  </si>
  <si>
    <t>Položení ochranné trubky do kabelového lože průměru 110 mm</t>
  </si>
  <si>
    <t>-697263861</t>
  </si>
  <si>
    <t>https://podminky.urs.cz/item/CS_URS_2023_01/220060423</t>
  </si>
  <si>
    <t>"Uložení sdělovacího vedení" 34,0</t>
  </si>
  <si>
    <t>345713R01</t>
  </si>
  <si>
    <t>dělená chránička D 97/110mm, HDPE</t>
  </si>
  <si>
    <t>1787923460</t>
  </si>
  <si>
    <t>Odkopávky</t>
  </si>
  <si>
    <t>Objem odkopávek</t>
  </si>
  <si>
    <t>168</t>
  </si>
  <si>
    <t>Plocha_sanací</t>
  </si>
  <si>
    <t>Plocha sanací</t>
  </si>
  <si>
    <t>560</t>
  </si>
  <si>
    <t>SO08a - Sanace zemní pláně</t>
  </si>
  <si>
    <t>Praha 6</t>
  </si>
  <si>
    <t>25656112</t>
  </si>
  <si>
    <t>PVS, a.s, Evropská 866/67, Praha 6, 160 00</t>
  </si>
  <si>
    <t>CZ25656112</t>
  </si>
  <si>
    <t>HSV -  Práce a dodávky HSV</t>
  </si>
  <si>
    <t xml:space="preserve"> Práce a dodávky HSV</t>
  </si>
  <si>
    <t>1453248029</t>
  </si>
  <si>
    <t>"Plocha dle orientačního výkazu výměr (bude upraveno podle skutečnosti)" 560,0</t>
  </si>
  <si>
    <t>"Sanace v tl. 30 cm" Plocha_sanací*0,30</t>
  </si>
  <si>
    <t>-1276117055</t>
  </si>
  <si>
    <t>"Odvoz na skládku" Odkopávky</t>
  </si>
  <si>
    <t>1076595004</t>
  </si>
  <si>
    <t>181951112</t>
  </si>
  <si>
    <t>Úprava pláně vyrovnáním výškových rozdílů strojně v hornině třídy těžitelnosti I, skupiny 1 až 3 se zhutněním</t>
  </si>
  <si>
    <t>477056101</t>
  </si>
  <si>
    <t>https://podminky.urs.cz/item/CS_URS_2023_01/181951112</t>
  </si>
  <si>
    <t>-890696170</t>
  </si>
  <si>
    <t>Poznámka k položce:_x000D_
Štěrkodrť 0/63 nebo recyklovaným kamenivem (ČSN EN 13242+A1) obdobné zrnitosti</t>
  </si>
  <si>
    <t>"Sanace v tl. 30 cm" Plocha_sanací*2</t>
  </si>
  <si>
    <t>919721131</t>
  </si>
  <si>
    <t>Geomříž pro stabilizaci podkladu tuhá trojosá z polypropylenu tloušťka 4 mm</t>
  </si>
  <si>
    <t>-752702707</t>
  </si>
  <si>
    <t>https://podminky.urs.cz/item/CS_URS_2023_01/919721131</t>
  </si>
  <si>
    <t>919726122</t>
  </si>
  <si>
    <t>Geotextilie netkaná pro ochranu, separaci nebo filtraci měrná hmotnost přes 200 do 300 g/m2</t>
  </si>
  <si>
    <t>-1906092817</t>
  </si>
  <si>
    <t>https://podminky.urs.cz/item/CS_URS_2023_01/919726122</t>
  </si>
  <si>
    <t>997013873</t>
  </si>
  <si>
    <t>-82712852</t>
  </si>
  <si>
    <t>https://podminky.urs.cz/item/CS_URS_2023_01/997013873</t>
  </si>
  <si>
    <t>Odkopávky*1,8</t>
  </si>
  <si>
    <t>998225111</t>
  </si>
  <si>
    <t>Přesun hmot pro komunikace s krytem z kameniva, monolitickým betonovým nebo živičným dopravní vzdálenost do 200 m jakékoliv délky objektu</t>
  </si>
  <si>
    <t>1567582637</t>
  </si>
  <si>
    <t>https://podminky.urs.cz/item/CS_URS_2023_01/998225111</t>
  </si>
  <si>
    <t>S_ak</t>
  </si>
  <si>
    <t>Plocha bourané areálové komunikace</t>
  </si>
  <si>
    <t>1413</t>
  </si>
  <si>
    <t>Plocha komunikace - lomový kámen</t>
  </si>
  <si>
    <t>178</t>
  </si>
  <si>
    <t>S_odk</t>
  </si>
  <si>
    <t>Plocha odkopání</t>
  </si>
  <si>
    <t>S_ok</t>
  </si>
  <si>
    <t>Plocha ochrany kabelového kanálu</t>
  </si>
  <si>
    <t>S_op1</t>
  </si>
  <si>
    <t>Plocha obnovy povrchu areálové komunikace</t>
  </si>
  <si>
    <t>S_op2</t>
  </si>
  <si>
    <t>Plocha obnovy povrchu veřejné komunikace</t>
  </si>
  <si>
    <t>1960</t>
  </si>
  <si>
    <t>S_vk</t>
  </si>
  <si>
    <t>Plocha bourané veřejné komunikace</t>
  </si>
  <si>
    <t>102,98</t>
  </si>
  <si>
    <t>Objem výkopů rýh</t>
  </si>
  <si>
    <t>15,4</t>
  </si>
  <si>
    <t>SO09 - Příjezdová komunikace</t>
  </si>
  <si>
    <t>13,98</t>
  </si>
  <si>
    <t>113107123</t>
  </si>
  <si>
    <t>Odstranění podkladů nebo krytů ručně s přemístěním hmot na skládku na vzdálenost do 3 m nebo s naložením na dopravní prostředek z kameniva hrubého drceného, o tl. vrstvy přes 200 do 300 mm</t>
  </si>
  <si>
    <t>-1621220798</t>
  </si>
  <si>
    <t>https://podminky.urs.cz/item/CS_URS_2023_01/113107123</t>
  </si>
  <si>
    <t>"Bourání stávající areálové komunikace" 1413,0</t>
  </si>
  <si>
    <t>"Bourání stávající veřejné komunikace" 1960,0</t>
  </si>
  <si>
    <t>113107143</t>
  </si>
  <si>
    <t>Odstranění podkladů nebo krytů ručně s přemístěním hmot na skládku na vzdálenost do 3 m nebo s naložením na dopravní prostředek živičných, o tl. vrstvy přes 100 do 150 mm</t>
  </si>
  <si>
    <t>-2054888076</t>
  </si>
  <si>
    <t>https://podminky.urs.cz/item/CS_URS_2023_01/113107143</t>
  </si>
  <si>
    <t>"Bourání stávající areálové komunikace"</t>
  </si>
  <si>
    <t>"Obalované kamenivo (70 mm) + asfaltový beton (40 mm)" S_ak</t>
  </si>
  <si>
    <t>"Bourání stávající veřejné komunikace"</t>
  </si>
  <si>
    <t>"Obalované kamenivo (70 mm) + asfaltový beton (40 mm)" S_vk</t>
  </si>
  <si>
    <t>121151113</t>
  </si>
  <si>
    <t>Sejmutí ornice strojně při souvislé ploše přes 100 do 500 m2, tl. vrstvy do 200 mm</t>
  </si>
  <si>
    <t>490463284</t>
  </si>
  <si>
    <t>https://podminky.urs.cz/item/CS_URS_2023_01/121151113</t>
  </si>
  <si>
    <t>"V ploše budoucí příjezdové cesty" 178,0</t>
  </si>
  <si>
    <t>"Podél stávající areálové komunikace" 404,0*0,5*2</t>
  </si>
  <si>
    <t>"Podél stávající veřejné komunikace" 490,0*0,5*2</t>
  </si>
  <si>
    <t>618110798</t>
  </si>
  <si>
    <t>"V ploše budoucí příjezdové cesty" S_odk*(0,7-0,2)</t>
  </si>
  <si>
    <t>"Rozšíření výkopů v bocích" 0,3*(22,7+23,9)</t>
  </si>
  <si>
    <t>-919963968</t>
  </si>
  <si>
    <t>"Ochrana kabelového kanálu - pasy (řez A2-A2)"</t>
  </si>
  <si>
    <t>0,5*14,0*1,1*2</t>
  </si>
  <si>
    <t>-1582233995</t>
  </si>
  <si>
    <t>"Odvoz ze staveniště" V_vyk+V_hj+1072,0*0,2</t>
  </si>
  <si>
    <t>"Dovoz na staveniště" V_zas+917,3*0,2</t>
  </si>
  <si>
    <t>1070188248</t>
  </si>
  <si>
    <t>2015654471</t>
  </si>
  <si>
    <t>"Zásyp výkopu SO09 v bocích" 0,3*(22,7+23,9)</t>
  </si>
  <si>
    <t>181111111</t>
  </si>
  <si>
    <t>Plošná úprava terénu v zemině skupiny 1 až 4 s urovnáním povrchu bez doplnění ornice souvislé plochy do 500 m2 při nerovnostech terénu přes 50 do 100 mm v rovině nebo na svahu do 1:5</t>
  </si>
  <si>
    <t>-546236131</t>
  </si>
  <si>
    <t>https://podminky.urs.cz/item/CS_URS_2023_01/181111111</t>
  </si>
  <si>
    <t>"Podél příjezdové cesty" (22,7+23,9)*0,5</t>
  </si>
  <si>
    <t>181351113</t>
  </si>
  <si>
    <t>Rozprostření a urovnání ornice v rovině nebo ve svahu sklonu do 1:5 strojně při souvislé ploše přes 500 m2, tl. vrstvy do 200 mm</t>
  </si>
  <si>
    <t>1621185511</t>
  </si>
  <si>
    <t>https://podminky.urs.cz/item/CS_URS_2023_01/181351113</t>
  </si>
  <si>
    <t>181411131</t>
  </si>
  <si>
    <t>Založení trávníku na půdě předem připravené plochy do 1000 m2 výsevem včetně utažení parkového v rovině nebo na svahu do 1:5</t>
  </si>
  <si>
    <t>1323164007</t>
  </si>
  <si>
    <t>https://podminky.urs.cz/item/CS_URS_2023_01/181411131</t>
  </si>
  <si>
    <t>00572420</t>
  </si>
  <si>
    <t>osivo směs travní parková okrasná</t>
  </si>
  <si>
    <t>-612265299</t>
  </si>
  <si>
    <t>917,3*0,02 'Přepočtené koeficientem množství</t>
  </si>
  <si>
    <t>Následná péče - zálivka, hnojení, pletí, náhradní výsadba</t>
  </si>
  <si>
    <t>1026431006</t>
  </si>
  <si>
    <t>274321511</t>
  </si>
  <si>
    <t>Základy z betonu železového (bez výztuže) pasy z betonu bez zvláštních nároků na prostředí tř. C 25/30</t>
  </si>
  <si>
    <t>-1249844411</t>
  </si>
  <si>
    <t>https://podminky.urs.cz/item/CS_URS_2023_01/274321511</t>
  </si>
  <si>
    <t>15,4*1,1 'Přepočtené koeficientem množství</t>
  </si>
  <si>
    <t>274351121</t>
  </si>
  <si>
    <t>Bednění základů pasů rovné zřízení</t>
  </si>
  <si>
    <t>758704463</t>
  </si>
  <si>
    <t>https://podminky.urs.cz/item/CS_URS_2023_01/274351121</t>
  </si>
  <si>
    <t>(0,5+14,0)*2*0,2*2</t>
  </si>
  <si>
    <t>274351122</t>
  </si>
  <si>
    <t>Bednění základů pasů rovné odstranění</t>
  </si>
  <si>
    <t>865647199</t>
  </si>
  <si>
    <t>https://podminky.urs.cz/item/CS_URS_2023_01/274351122</t>
  </si>
  <si>
    <t>291211111</t>
  </si>
  <si>
    <t>Zřízení zpevněné plochy ze silničních panelů osazených do lože tl. 50 mm z kameniva</t>
  </si>
  <si>
    <t>-718254598</t>
  </si>
  <si>
    <t>https://podminky.urs.cz/item/CS_URS_2023_01/291211111</t>
  </si>
  <si>
    <t>"Ochrana kabelového kanálu" S_ok</t>
  </si>
  <si>
    <t>59381338</t>
  </si>
  <si>
    <t>panel silniční 3,00x2,00x0,215m</t>
  </si>
  <si>
    <t>-1697047768</t>
  </si>
  <si>
    <t>451317777</t>
  </si>
  <si>
    <t>Podklad nebo lože pod dlažbu (přídlažbu) v ploše vodorovné nebo ve sklonu do 1:5, tloušťky od 50 do 100 mm z betonu prostého</t>
  </si>
  <si>
    <t>-1694131294</t>
  </si>
  <si>
    <t>https://podminky.urs.cz/item/CS_URS_2023_01/451317777</t>
  </si>
  <si>
    <t>"Příjezdová komunikace - lomový kámen - beton C16/20" S_lk</t>
  </si>
  <si>
    <t>451319777</t>
  </si>
  <si>
    <t>Podklad nebo lože pod dlažbu (přídlažbu) Příplatek k cenám za každých dalších i započatých 10 mm tloušťky podkladu nebo lože z betonu prostého</t>
  </si>
  <si>
    <t>1073659156</t>
  </si>
  <si>
    <t>https://podminky.urs.cz/item/CS_URS_2023_01/451319777</t>
  </si>
  <si>
    <t>"Příjezdová komunikace - lomový kámen - celková tl. 250 mm" S_lk</t>
  </si>
  <si>
    <t>178*10 'Přepočtené koeficientem množství</t>
  </si>
  <si>
    <t>1000742984</t>
  </si>
  <si>
    <t>"Příjezdová komunikace - lomový kámen"</t>
  </si>
  <si>
    <t>"Štěrkodrť 0/32 ŠDa" 178,0</t>
  </si>
  <si>
    <t>"Obnova povrchu stávající areálové komunikace"</t>
  </si>
  <si>
    <t>"Štěrkodrť 0/32 ŠDa" 1413,0</t>
  </si>
  <si>
    <t>"Štěrkodrť 0/63 ŠDb" S_op1</t>
  </si>
  <si>
    <t>"Obnova povrchu stávající veřejné komunikace"</t>
  </si>
  <si>
    <t>"Štěrkodrť 0/32 ŠDa" 1960,0</t>
  </si>
  <si>
    <t>"Štěrkodrť 0/63 ŠDb" S_op2</t>
  </si>
  <si>
    <t>"Ochrana kabelového kanálu"</t>
  </si>
  <si>
    <t>"Štěrkodrť 0/32 ŠDa" 42,0</t>
  </si>
  <si>
    <t>564861111</t>
  </si>
  <si>
    <t>Podklad ze štěrkodrti ŠD s rozprostřením a zhutněním plochy přes 100 m2, po zhutnění tl. 200 mm</t>
  </si>
  <si>
    <t>1671748750</t>
  </si>
  <si>
    <t>https://podminky.urs.cz/item/CS_URS_2023_01/564861111</t>
  </si>
  <si>
    <t>"Štěrkodrť 0/63 ŠDb" S_lk</t>
  </si>
  <si>
    <t>565155121</t>
  </si>
  <si>
    <t>Asfaltový beton vrstva podkladní ACP 16 (obalované kamenivo střednězrnné - OKS) s rozprostřením a zhutněním v pruhu šířky přes 3 m, po zhutnění tl. 70 mm</t>
  </si>
  <si>
    <t>-1007146669</t>
  </si>
  <si>
    <t>https://podminky.urs.cz/item/CS_URS_2023_01/565155121</t>
  </si>
  <si>
    <t>"Obnova povrchu stávající areálové komunikace" S_op1</t>
  </si>
  <si>
    <t>"Obnova povrchu stávající veřejné komunikace" S_op2</t>
  </si>
  <si>
    <t>-1357607329</t>
  </si>
  <si>
    <t>-1701730257</t>
  </si>
  <si>
    <t>-74657851</t>
  </si>
  <si>
    <t>577134121</t>
  </si>
  <si>
    <t>Asfaltový beton vrstva obrusná ACO 11 (ABS) s rozprostřením a se zhutněním z nemodifikovaného asfaltu v pruhu šířky přes 3 m tř. I, po zhutnění tl. 40 mm</t>
  </si>
  <si>
    <t>-487282009</t>
  </si>
  <si>
    <t>https://podminky.urs.cz/item/CS_URS_2023_01/577134121</t>
  </si>
  <si>
    <t>594511113</t>
  </si>
  <si>
    <t>Kladení dlažby z lomového kamene lomařsky upraveného v ploše vodorovné nebo ve sklonu na plocho tl. do 250 mm, bez vyplnění spár, s provedením lože tl. 50 mm z betonu</t>
  </si>
  <si>
    <t>362801716</t>
  </si>
  <si>
    <t>https://podminky.urs.cz/item/CS_URS_2023_01/594511113</t>
  </si>
  <si>
    <t>"Příjezdová komunikace - lomový kámen" S_lk</t>
  </si>
  <si>
    <t>-396697696</t>
  </si>
  <si>
    <t>916241113</t>
  </si>
  <si>
    <t>Osazení obrubníku kamenného se zřízením lože, s vyplněním a zatřením spár cementovou maltou ležatého s boční opěrou z betonu prostého, do lože z betonu prostého</t>
  </si>
  <si>
    <t>-1657602760</t>
  </si>
  <si>
    <t>https://podminky.urs.cz/item/CS_URS_2023_01/916241113</t>
  </si>
  <si>
    <t>"Nové obruby" 23,0</t>
  </si>
  <si>
    <t>58380004</t>
  </si>
  <si>
    <t>obrubník kamenný žulový přímý 1000x250x200mm</t>
  </si>
  <si>
    <t>-1596446647</t>
  </si>
  <si>
    <t>23*1,02 'Přepočtené koeficientem množství</t>
  </si>
  <si>
    <t>-531166981</t>
  </si>
  <si>
    <t>"Rozhraní asf. ploch" 59,0</t>
  </si>
  <si>
    <t>-1847952545</t>
  </si>
  <si>
    <t>367009464</t>
  </si>
  <si>
    <t>970754820</t>
  </si>
  <si>
    <t>2022703846</t>
  </si>
  <si>
    <t>"Dovoz na staveniště - odečet" -(V_zas+917,3*0,2)</t>
  </si>
  <si>
    <t>135,34*1,8 'Přepočtené koeficientem množství</t>
  </si>
  <si>
    <t>-1092406568</t>
  </si>
  <si>
    <t>-1131987341</t>
  </si>
  <si>
    <t>13000380</t>
  </si>
  <si>
    <t>998225191</t>
  </si>
  <si>
    <t>Přesun hmot pro komunikace s krytem z kameniva, monolitickým betonovým nebo živičným Příplatek k ceně za zvětšený přesun přes vymezenou největší dopravní vzdálenost do 1000 m</t>
  </si>
  <si>
    <t>1735016058</t>
  </si>
  <si>
    <t>https://podminky.urs.cz/item/CS_URS_2023_01/998225191</t>
  </si>
  <si>
    <t>SO09a - Sanace zemní pláně</t>
  </si>
  <si>
    <t>"Plocha dle orientačního výkazu výměr (bude upraveno podle skutečnosti)" 300,0</t>
  </si>
  <si>
    <t>SO10 - Plavební značení</t>
  </si>
  <si>
    <t>01 - Plavební značení</t>
  </si>
  <si>
    <t>01</t>
  </si>
  <si>
    <t>Plavební znak A.1b ("semafor") - D+M</t>
  </si>
  <si>
    <t>-159652566</t>
  </si>
  <si>
    <t>Poznámka k položce:_x000D_
- dodávka + osazení na definitivní pozici (kde bude po celou dobu stavby i po jejím dokončení), včetně kotevní konzoly a kotevního materiálu;   - rozebrání opevnění (dlažba na sucho), zemní práce (náplav) celkem  1,0 m3, odvoz přebytečné zeminy a kamenů, zřízení betonového základu celkem 0,5 m3 betonu prostého</t>
  </si>
  <si>
    <t>1a</t>
  </si>
  <si>
    <t>Napájení 2 ks "semaforů"</t>
  </si>
  <si>
    <t>270438227</t>
  </si>
  <si>
    <t>Poznámka k položce:_x000D_
rozebrání dlažby na sucho v délce 240,0 m a 40,0 m, celkem 280,0 m, š.1,0 m,  rýha pro napájecí kabel dl.280,0 m, š. 06m, hl 0,8m, signální pás, zpětný zásyp, zpětné provedení dlažby nasucho, uvedení do původního stavu   Pozn. Vlastní napájecí kabel je spoučástí SO05 Přípojky a areálové rozvody</t>
  </si>
  <si>
    <t>Plavební znaky B.8, C.3b, E.11 ("dopravní značky") - D+M (dočasné), včetně odstranění</t>
  </si>
  <si>
    <t>-672195994</t>
  </si>
  <si>
    <t>Poznámka k položce:_x000D_
- dodávka + osazení na dočasnou pozici podle etap výstavby. Po dokončení stavby trvalé odstranění  - osazení 2 ks znaků na jedno místo + 1ks znaku na jiné místo – vše na levém břehu a 2 ks znaků na jedno místo + 1ks na jiné místo – vše na pravém břehu (viz situace SO10), včetně 4 sad kotevní konzoly a kotevního materiálu  - rozebrání opevnění (dlažba na sucho), zemní práce (náplav) celkem  2,0 m3, odvoz přebytečné zeminy a kamenů</t>
  </si>
  <si>
    <t>Projednání a schválení konkrétního umístění plavebních znaků se Státní plavební správou (SPS), zajištění pracovníka SPS na místě</t>
  </si>
  <si>
    <t>1041028235</t>
  </si>
  <si>
    <t>Poznámka k položce:_x000D_
Projednání a schválení konkrétního umístění plavebních znaků se Státní plavební správou (SPS), zajištění pracovníka SPS na místě</t>
  </si>
  <si>
    <t>D2 - Technologie</t>
  </si>
  <si>
    <t>PS01 - Těleso uzávěru</t>
  </si>
  <si>
    <t>1 - Prahová armatura</t>
  </si>
  <si>
    <t>2 - Boční štíty</t>
  </si>
  <si>
    <t>3 - Tělesa ložisek pohonu ve stěnách</t>
  </si>
  <si>
    <t>4 - Tělesa aretací klapek</t>
  </si>
  <si>
    <t>5 - Úhlové lože kozlíku středových ložisek</t>
  </si>
  <si>
    <t>6 - Úplné kotevní rámy pohonu</t>
  </si>
  <si>
    <t>7 - Rámy poklopů strojoven</t>
  </si>
  <si>
    <t>8 - Potrubní prostupy stěnami strojoven</t>
  </si>
  <si>
    <t>9 - Zavzdušnění pod klapku</t>
  </si>
  <si>
    <t>11 - Pohony klapek</t>
  </si>
  <si>
    <t>12 - Společný kozlík středových ložisek</t>
  </si>
  <si>
    <t>13 - Výstroj šachet pohonů</t>
  </si>
  <si>
    <t>14 - Klapka pravá</t>
  </si>
  <si>
    <t>15 - Klapka levá</t>
  </si>
  <si>
    <t>16 - Vystrojení klapek</t>
  </si>
  <si>
    <t>20 - Protikorozní  ochrana ocelových konstrukcí uzávěru</t>
  </si>
  <si>
    <t>21 - Mobilní hydraulický agregát</t>
  </si>
  <si>
    <t>15. - Likvidace odpadů</t>
  </si>
  <si>
    <t>Prahová armatura</t>
  </si>
  <si>
    <t>1.1</t>
  </si>
  <si>
    <t>Primární kotevní desky</t>
  </si>
  <si>
    <t>Poznámka k položce:_x000D_
Výroba 28 + 28 ks kotevních desek prahu (205 kg).</t>
  </si>
  <si>
    <t>1.2</t>
  </si>
  <si>
    <t>Montáž primárních desek</t>
  </si>
  <si>
    <t>Poznámka k položce:_x000D_
Upevnění 28+ 28 ks primárních desek do bednění</t>
  </si>
  <si>
    <t>1.3</t>
  </si>
  <si>
    <t>Dnový práh</t>
  </si>
  <si>
    <t>Poznámka k položce:_x000D_
Výroba společného dnového prahu, děleného dle atap výstavby, s nerezovými styčnými čely. vč. rektifikačních prvků (50kg 1.4301, 1450kg S235).</t>
  </si>
  <si>
    <t>1.4</t>
  </si>
  <si>
    <t>Montáž prahu</t>
  </si>
  <si>
    <t>Poznámka k položce:_x000D_
Osazení prahu, jeho nivelace, fixace rektifikačními prvky.  Položka obsahuje veškerou pracnost zhotovitele.</t>
  </si>
  <si>
    <t>1.5</t>
  </si>
  <si>
    <t>Zálivka prahu</t>
  </si>
  <si>
    <t>Poznámka k položce:_x000D_
Práh bude v celé délce zalit snadno zhutnitelnou betonovou zálivkou C30/37 XF3-XC4-XM2-3 (Dmax = 8 mm, S5). Objem zálivky je 2,9 m3. Položka obsahuje materiál a veškerou pracnost zhotovitele.</t>
  </si>
  <si>
    <t>Boční štíty</t>
  </si>
  <si>
    <t>2.1</t>
  </si>
  <si>
    <t>Poznámka k položce:_x000D_
Výroba kotevních desek štítů (66 kg).</t>
  </si>
  <si>
    <t>2.2</t>
  </si>
  <si>
    <t>Poznámka k položce:_x000D_
Upevnění 6 + 6 ks primárních desek do bednění</t>
  </si>
  <si>
    <t>2.3</t>
  </si>
  <si>
    <t>Poznámka k položce:_x000D_
Výroba dvou bočních štítů (P, L) vč. rektifikačních prvků (2 x 230 kg). Materiál 1.4301</t>
  </si>
  <si>
    <t>2.4</t>
  </si>
  <si>
    <t>Montáž bočních štítů</t>
  </si>
  <si>
    <t>Poznámka k položce:_x000D_
Osazení štítů, jejich nivelace, fixace rektifikačními prvky.  Položka obsahuje veškerou pracnost zhotovitele.</t>
  </si>
  <si>
    <t>2.5</t>
  </si>
  <si>
    <t>Zálivka bočních štítů</t>
  </si>
  <si>
    <t>Poznámka k položce:_x000D_
Štíty budou v celé délce zality samozhutnitelnou betonovou zálivkou C30/37 XF3-XC4-XM2-3 (Dmax = 8 mm, SCC). Objem zálivky je 2 x 0,4 m3. Položka obsahuje materiál a veškerou pracnost zhotovitele.</t>
  </si>
  <si>
    <t>Tělesa ložisek pohonu ve stěnách</t>
  </si>
  <si>
    <t>3.1</t>
  </si>
  <si>
    <t>Poznámka k položce:_x000D_
Výroba kotevních desek (54 kg).</t>
  </si>
  <si>
    <t>3.2</t>
  </si>
  <si>
    <t>Poznámka k položce:_x000D_
Upevnění 3 + 3 ks primárních desek do bednění</t>
  </si>
  <si>
    <t>3.3</t>
  </si>
  <si>
    <t>Válcová tělesa ložisek pohonu</t>
  </si>
  <si>
    <t>Poznámka k položce:_x000D_
Výroba dvou těles ložisek (P, L) vč. rektifikačních prvků (2 x 570 kg). Materiál S355 + 1.4301</t>
  </si>
  <si>
    <t>3.4</t>
  </si>
  <si>
    <t>Montáž těles ložisek</t>
  </si>
  <si>
    <t>Poznámka k položce:_x000D_
Osazení válcových těles do výklenků ve stěnách strojoven, jejich nivelace, fixace rektifikačními prvky.  Položka obsahuje veškerou pracnost zhotovitele.</t>
  </si>
  <si>
    <t>3.5</t>
  </si>
  <si>
    <t>Zálivka těles ložisek pohonů</t>
  </si>
  <si>
    <t>Poznámka k položce:_x000D_
Tělesa ložisek budou  zalita samozhutnitelnou betonovou zálivkou C30/37 XF3-XC4-XM2-3 (Dmax = 8 mm, SCC). Objem zálivky je 2 x 0,6 m3. Položka obsahuje materiál a veškerou pracnost zhotovitele.</t>
  </si>
  <si>
    <t>Tělesa aretací klapek</t>
  </si>
  <si>
    <t>4.1</t>
  </si>
  <si>
    <t>Poznámka k položce:_x000D_
Výroba kotevních desek (36 kg).</t>
  </si>
  <si>
    <t>4.2</t>
  </si>
  <si>
    <t>4.3</t>
  </si>
  <si>
    <t>Válcová tělesa aretací klapek</t>
  </si>
  <si>
    <t>Poznámka k položce:_x000D_
Výroba dvou těles aretací (P, L) vč. rektifikačních prvků (2 x 170 kg).</t>
  </si>
  <si>
    <t>4.4</t>
  </si>
  <si>
    <t>Montáž těles aretace</t>
  </si>
  <si>
    <t>4.5</t>
  </si>
  <si>
    <t>Zálivka těles aretace</t>
  </si>
  <si>
    <t>Poznámka k položce:_x000D_
Tělesa ložisek budou  zalita samozhutnitelnou betonovou zálivkou C30/37 XF3-XC4-XM2-3 (Dmax = 8 mm, SCC). Objem zálivky je 2 x 0,2 m3. Položka obsahuje materiál a veškerou pracnost zhotovitele.</t>
  </si>
  <si>
    <t>Úhlové lože kozlíku středových ložisek</t>
  </si>
  <si>
    <t>5.1</t>
  </si>
  <si>
    <t>Poznámka k položce:_x000D_
Výroba kotevních desek lože (24 kg).</t>
  </si>
  <si>
    <t>5.2</t>
  </si>
  <si>
    <t>Poznámka k položce:_x000D_
Upevnění 4 ks primárních desek do bednění</t>
  </si>
  <si>
    <t>5.3</t>
  </si>
  <si>
    <t>Úhlové lože</t>
  </si>
  <si>
    <t>Poznámka k položce:_x000D_
Výroba úhlového lože společného kozlíku středových ložisek klapek vč. rektifikačních prvků (1100 kg).</t>
  </si>
  <si>
    <t>5.4</t>
  </si>
  <si>
    <t>Montáž lože</t>
  </si>
  <si>
    <t>Poznámka k položce:_x000D_
Osazení úhlového lože, jeho nivelace, fixace rektifikačními prvky.  Položka obsahuje veškerou pracnost zhotovitele.</t>
  </si>
  <si>
    <t>5.5</t>
  </si>
  <si>
    <t>Zálivka lože</t>
  </si>
  <si>
    <t>Poznámka k položce:_x000D_
Úhlové lože bude zalito při betenáži dělícího žebra dna ve vývaru v rámci SO.</t>
  </si>
  <si>
    <t>Úplné kotevní rámy pohonu</t>
  </si>
  <si>
    <t>6.1</t>
  </si>
  <si>
    <t>Primární kotevní rámy</t>
  </si>
  <si>
    <t>Poznámka k položce:_x000D_
Výroba svařenců kotevních rámů z válcovaných profilů vč. Vzpěr a kotevních svazků   (2 x 2900 kg).</t>
  </si>
  <si>
    <t>6.2</t>
  </si>
  <si>
    <t>Montáž kotevních rámů</t>
  </si>
  <si>
    <t>Poznámka k položce:_x000D_
Přesné ustavení a nivelace rámů pomocí vzpěr na podkladním betonu vůči ose klapek, provázání s armováním dna a stěn.</t>
  </si>
  <si>
    <t>6.3</t>
  </si>
  <si>
    <t>Zálivka rámů</t>
  </si>
  <si>
    <t>Poznámka k položce:_x000D_
Kotevní rámy pohonů budou zality při betenáži dna a stěn strojoven v rámci SO. Vytvoření nik pro navazující základy pomocí bednění.</t>
  </si>
  <si>
    <t>6.4</t>
  </si>
  <si>
    <t>Základy kozlíků pohonů</t>
  </si>
  <si>
    <t>Poznámka k položce:_x000D_
Výroba základů pro kozlíky pohonů (2 x 570 kg).</t>
  </si>
  <si>
    <t>6.5</t>
  </si>
  <si>
    <t>Základy horního závěsu hydraulického válce</t>
  </si>
  <si>
    <t>Poznámka k položce:_x000D_
Výroba základů pro závěs hydraulického válce (2 x 410 kg).</t>
  </si>
  <si>
    <t>6.6</t>
  </si>
  <si>
    <t>Montáž základů kozlíků</t>
  </si>
  <si>
    <t>Poznámka k položce:_x000D_
Přesné doměření a strojní úprava výšky základů vůči ose klapek. Osazení, nivelace, fixace pevnostním přivařením k rámu pohonu. Finální kontrola ustavení a kvality svarů. Položka obsahuje veškerou pracnost zhotovitele.</t>
  </si>
  <si>
    <t>6.7</t>
  </si>
  <si>
    <t>Montáž základů horních závěsů</t>
  </si>
  <si>
    <t>Poznámka k položce:_x000D_
Přesné doměření a strojní úprava výšky základů vůči ose klapek. Osazení, nivelace, fixace pevnostním přivařením k rámu pohonu.  Finální kontrola ustavení a kvality svarů.  Položka obsahuje veškerou pracnost zhotovitele.</t>
  </si>
  <si>
    <t>6.8</t>
  </si>
  <si>
    <t>Zálivka základů kozlíků</t>
  </si>
  <si>
    <t>Poznámka k položce:_x000D_
Úplné vyplnění nik i dutin základů ve dně strojoven snadno zhutnitelnou betonovou zálivkou C30/37 XF3-XC4-XM2-3 (Dmax = 8 mm, S5). Objem zálivky je 2 x 0,55 m3. Položka obsahuje materiál a veškerou pracnost zhotovitele.</t>
  </si>
  <si>
    <t>6.9</t>
  </si>
  <si>
    <t>Zálivka základů horních závěsů</t>
  </si>
  <si>
    <t>Poznámka k položce:_x000D_
Úplné vyplnění nik i dutin základů ve stěnách strojoven samozhutnitelnou betonovou zálivkou C30/37 XF3-XC4-XM2-3 (Dmax = 8 mm, SCC). Objem zálivky je 2 x 0,3 m3. Položka obsahuje materiál a veškerou pracnost zhotovitele.</t>
  </si>
  <si>
    <t>Rámy poklopů strojoven</t>
  </si>
  <si>
    <t>7.1</t>
  </si>
  <si>
    <t>Poznámka k položce:_x000D_
Výroba kotevních desek rámů (27 kg).</t>
  </si>
  <si>
    <t>7.2</t>
  </si>
  <si>
    <t>Poznámka k položce:_x000D_
Upevnění 12+ 12 ks primárních desek do bednění</t>
  </si>
  <si>
    <t>7.3</t>
  </si>
  <si>
    <t>Rámy poklopů</t>
  </si>
  <si>
    <t>Poznámka k položce:_x000D_
Výroba rámů poklopů vč. rektifikačních prvků (2 x 405kg S355, 2x 65kg 1.4301). Strojní obrobení dosedacích a těsnících ploch.</t>
  </si>
  <si>
    <t>7.4</t>
  </si>
  <si>
    <t>Montáž rámů poklopů</t>
  </si>
  <si>
    <t>Poznámka k položce:_x000D_
Osazení rámů, jejich nivelace, fixace rektifikačními prvky.  Položka obsahuje veškerou pracnost zhotovitele.</t>
  </si>
  <si>
    <t>7.5</t>
  </si>
  <si>
    <t>Zálivka rámů poklopů</t>
  </si>
  <si>
    <t>Poznámka k položce:_x000D_
Rámy budou v celém obvodu zality snadno zhutnitelnou betonovou zálivkou C30/37 XF3-XC4-XM2-3 (Dmax = 8 mm, S5). Objem zálivky je 2 x 0,3 m3. Položka obsahuje materiál a veškerou pracnost zhotovitele.</t>
  </si>
  <si>
    <t>Potrubní prostupy stěnami strojoven</t>
  </si>
  <si>
    <t>8.1</t>
  </si>
  <si>
    <t>Potrubní prostupy</t>
  </si>
  <si>
    <t>Poznámka k položce:_x000D_
Výroba prostupů potrubí odvětrání (2 x DN 150) a drenáže (2 x DN 1,5") strojoven (102 kg). Materiál 1.4301</t>
  </si>
  <si>
    <t>8.2</t>
  </si>
  <si>
    <t>Montáž prostupů</t>
  </si>
  <si>
    <t>Poznámka k položce:_x000D_
Potrubní prostupy budou osazeny mezi bednění stěn strojoven.  Položka obsahuje veškerou pracnost zhotovitele.</t>
  </si>
  <si>
    <t>8.3</t>
  </si>
  <si>
    <t>Zálivka prostupů</t>
  </si>
  <si>
    <t>Poznámka k položce:_x000D_
Potrubní prostupy budou zality při betenáži stěn strojoven v rámci SO.</t>
  </si>
  <si>
    <t>Zavzdušnění pod klapku</t>
  </si>
  <si>
    <t>9.1</t>
  </si>
  <si>
    <t>Kanály zavzdušnění pod klapku</t>
  </si>
  <si>
    <t>Poznámka k položce:_x000D_
Výroba obdélníkových kanálů pro zavzdušnění prostoru pod klapkami. (2 x 380 kg). Materiál 1.4301</t>
  </si>
  <si>
    <t>9.2</t>
  </si>
  <si>
    <t>Montáž zavzdušnění</t>
  </si>
  <si>
    <t>Poznámka k položce:_x000D_
Kanály zavzdušnění budou osazeny do bednění líce bočních stěn uzávěru a zafixovány k armování stěn.  Položka obsahuje veškerou pracnost zhotovitele.</t>
  </si>
  <si>
    <t>9.3</t>
  </si>
  <si>
    <t>Zálivka kanálů zavzdušnění</t>
  </si>
  <si>
    <t>Poznámka k položce:_x000D_
Kanály zavzdušnění budou zality při betenáži bočních stěn uzávěru v rámci SO.</t>
  </si>
  <si>
    <t>Pohony klapek</t>
  </si>
  <si>
    <t>11.1</t>
  </si>
  <si>
    <t>Kozlíky pohonů</t>
  </si>
  <si>
    <t>Poznámka k položce:_x000D_
Výroba dílů, sestavení a finální obrobení  dvou kozlíků pohonů vč. příslušenství (2x 970kg S355)</t>
  </si>
  <si>
    <t>11.2</t>
  </si>
  <si>
    <t>Horní závěsy válců</t>
  </si>
  <si>
    <t>Poznámka k položce:_x000D_
Výroba dílů, sestavení a finální obrobení  dvou horních závěsů hydr. válců vč. příslušenství (2x 410kg S355 + 2x 100kg 1.4021 zušlechtěná)</t>
  </si>
  <si>
    <t>11.3</t>
  </si>
  <si>
    <t>Ovládací páky pohonů</t>
  </si>
  <si>
    <t>Poznámka k položce:_x000D_
Výroba dílů, sestavení a finální obrobení  dvou skříňových pák pohonu R 1882 vč. příslušenství (2x 2500kg S 355 + 2x 120kg 1.4021 zušlechtěná)</t>
  </si>
  <si>
    <t>11.4</t>
  </si>
  <si>
    <t>Ovládací páky klapek</t>
  </si>
  <si>
    <t>Poznámka k položce:_x000D_
Výroba dílů, sestavení a finální obrobení  dvou dutých hřídelí ø754 přenosu ovládacího momentu s plnostěnnou pákou R 2500 klapek vč. příslušenství (2x 4100kg S355 + 2x 280kg ČSN 42 2953.4, obrobený nerezový návar na ploše 0,7 m2)</t>
  </si>
  <si>
    <t>11.5</t>
  </si>
  <si>
    <t>Ložiska pohonů</t>
  </si>
  <si>
    <t>Poznámka k položce:_x000D_
Výroba dílů, sestavení a finální obrobení  bronz-nerezových kulových ložisek ø350 a  dvou bronzových pouzder ø774 vč. příslušenství (2x 155kg 1.4301 + 2x 150kg CuSn12)</t>
  </si>
  <si>
    <t>11.6</t>
  </si>
  <si>
    <t>Ucpávka</t>
  </si>
  <si>
    <t>Poznámka k položce:_x000D_
Výroba dílů, sestavení a finální obrobení  nerezových součástí ucpávky ø754  (2x 50kg  1.4301)</t>
  </si>
  <si>
    <t>11.7</t>
  </si>
  <si>
    <t>Subdodávka hydraulických válců</t>
  </si>
  <si>
    <t>Poznámka k položce:_x000D_
Hydraulické válce ø400 /  ø250 - 2500 (pracovní tlak 20MPa, čepy ø200, délka v zasunutém stavu 4120) vč.  hydralických armatur pro připojení k agregátu.</t>
  </si>
  <si>
    <t>11.8</t>
  </si>
  <si>
    <t>Montáž pohonů</t>
  </si>
  <si>
    <t>Poznámka k položce:_x000D_
Postupné sestavení komponent pohonů, úprava lícovacích podložek pro přesné nastavení polohy vůči ose klapek.   Položka obsahuje veškerou pracnost zhotovitele a montážní materiál.</t>
  </si>
  <si>
    <t>Společný kozlík středových ložisek</t>
  </si>
  <si>
    <t>12.1</t>
  </si>
  <si>
    <t>Středový kozlík</t>
  </si>
  <si>
    <t>Poznámka k položce:_x000D_
Výroba dílů, sestavení a finální obrobení  skříně středového kozlíku vč. příslušenství (1x 1500kg S 355)</t>
  </si>
  <si>
    <t>12.2</t>
  </si>
  <si>
    <t>Středová ložiska klapek</t>
  </si>
  <si>
    <t>Poznámka k položce:_x000D_
Výroba dílů, sestavení a finální obrobení  dvou bronz-nerezových kulových ložisek ø350 vč. příslušenství (2x 155kg 1.4301 + 2x 150kg CuSn12)</t>
  </si>
  <si>
    <t>12.3</t>
  </si>
  <si>
    <t>Montáž kozlíku</t>
  </si>
  <si>
    <t>Poznámka k položce:_x000D_
Přesné ustavení skříně na úhlové lože, úprava lícovacích podložek pro přesné nastavení polohy vůči ose klapek. Montáž a zajištění ložisek ve společném kozlíku.   Položka obsahuje veškerou pracnost zhotovitele a montážní materiál.</t>
  </si>
  <si>
    <t>Výstroj šachet pohonů</t>
  </si>
  <si>
    <t>13.1</t>
  </si>
  <si>
    <t>Aretace horní polohy klapek</t>
  </si>
  <si>
    <t>Poznámka k položce:_x000D_
Výroba dílů, sestavení a finální obrobení  dvou kompletů mechanických vysouvacích aretačních čepů ø220 vč.  stojanů ručního šroubového ovládání s příslušenstvím (2x 310kg 1.4021 zušlechtěná + 2x 50kg S355; drobná pouzdra CuSn8)</t>
  </si>
  <si>
    <t>13.2</t>
  </si>
  <si>
    <t>Montáž aretačních čepů</t>
  </si>
  <si>
    <t>Poznámka k položce:_x000D_
Těsněné uložení mechanických čepů do těles aretací, zabetonovaných ve stěnách strojoven. Montáž stojanů ručního šroubového ovládání.   Položka obsahuje veškerou pracnost zhotovitele a montážní materiál.</t>
  </si>
  <si>
    <t>13.3</t>
  </si>
  <si>
    <t>Aretace dolní polohy klapek</t>
  </si>
  <si>
    <t>Poznámka k položce:_x000D_
Klapka je uložena pomocí nerezových těsněných čepů ø220 mm v externích ložiskách stěnových armatur. Výroba dílů, sestavení a finální obrobení  dvou kompletů vyklápěcích mechanických aretačních vzpěr  vč.  jejich závěsných vidlic a základů lankových ručních navijáků s příslušenstvím (2x 70kg 1.4301 + 2x 320kg S355)</t>
  </si>
  <si>
    <t>13.4</t>
  </si>
  <si>
    <t>Subdodávka ručních lankových navijáků</t>
  </si>
  <si>
    <t>Poznámka k položce:_x000D_
Ruční navijáky s brzdou a lankem ø4 vč. příslušenství , nosnost 350 kg.</t>
  </si>
  <si>
    <t>13.5</t>
  </si>
  <si>
    <t>Montáž aretačních vzpěr</t>
  </si>
  <si>
    <t>Poznámka k položce:_x000D_
Přikotvení vidlic a základů navijáků na stěny strojoven. Osazení vzpěr a jejich přesné ustavení pomocí lícovacích podložek,  Montáž navijáků ručního ovládání.   Položka obsahuje veškerou pracnost zhotovitele a montážní materiál.</t>
  </si>
  <si>
    <t>13.6</t>
  </si>
  <si>
    <t>Mezipodesty šachet</t>
  </si>
  <si>
    <t>Poznámka k položce:_x000D_
Výroba nosných rámů, pochozích lemovaných roštů a odklopného průlezu mezi patry podest. Výroba zábradlí  dolní podesty délky 1,7m. Podlahová plocha : 2x 12m2 + 2x 2m2  Žárové zinkování (2x 880kg S235)</t>
  </si>
  <si>
    <t>13.7</t>
  </si>
  <si>
    <t>Žebříky s madly</t>
  </si>
  <si>
    <t>Poznámka k položce:_x000D_
Výroba nerezových žebříků (2x 8,5 bm).(2x 130kg 1.4301)</t>
  </si>
  <si>
    <t>13.8</t>
  </si>
  <si>
    <t>Montáž podest a žebříků</t>
  </si>
  <si>
    <t>Poznámka k položce:_x000D_
Přikotvení nosných rámů podest a patek žebříků chemickými kotvami M12.   Položka obsahuje veškerou pracnost zhotovitele a montážní materiál.</t>
  </si>
  <si>
    <t>13.14</t>
  </si>
  <si>
    <t>Poklopy strojoven</t>
  </si>
  <si>
    <t>148</t>
  </si>
  <si>
    <t>Poznámka k položce:_x000D_
Výroba masivních nosných vodotěsných poklopů 4,3 x 1 m s montážním vodotěsným průlezem 0,75x0,75 m s odlehčovací pružinou. Strojní obrobení dosedacích a těsnících ploch.  Osazení pryžového těsnění. (2x 1100kg S355, 2x 20kg. 1.4301)</t>
  </si>
  <si>
    <t>13.15</t>
  </si>
  <si>
    <t>Montáž poklopů strojoven</t>
  </si>
  <si>
    <t>150</t>
  </si>
  <si>
    <t>Poznámka k položce:_x000D_
Těsněné uložení poklopů do zabetonovaných rámů. Montáž průlezů do poklopů. Fixace poklopů k rámům.  Položka obsahuje veškerou pracnost zhotovitele a montážní materiál.</t>
  </si>
  <si>
    <t>Klapka pravá</t>
  </si>
  <si>
    <t>14.1</t>
  </si>
  <si>
    <t>Ocelová konstrukce klapky</t>
  </si>
  <si>
    <t>152</t>
  </si>
  <si>
    <t>Poznámka k položce:_x000D_
Osa otáčení je tvořena válcovou trubkou ø 1400 délky 10720 mm s přepážkami, v oblasti čel vyztuženou a  opatřenou stěnami pro uchycení hřídelí otoče. Přístup k ovládání výsuvných hřídelí otoče je umožněn vodotěsně krytými otvory. Svislá žebra s roztečí 1825 mm, navazující na přepážky v nosné trubce a  nesou návodní rovinný plášť z plechu tl. 12 mm. Tyto stěny jsou opatřeny přírubami ø 70 mm, navazujícími na povrch nosné trubky. Plochy pláště mezi svislými žebry jsou vyztuženy úhelníky L200x100x16. Přepadová hrana klapky je opatřena plechovými plochými rozražeči. Vlastní těleso klapky je široké 11230 mm a vysoké 5500 mm. Středová hrana obšívky je opatřena nerezovou těsnící plochou pro těsnění styku klapek.  Výroba dílů, sestavení a svaření ocelové konstrukce (350kg 1.4301 + 26050kg S355 se zaručenou vrubovou houževnatostí 27 J při -25oC).</t>
  </si>
  <si>
    <t>14.2</t>
  </si>
  <si>
    <t>Uložení klapky</t>
  </si>
  <si>
    <t>154</t>
  </si>
  <si>
    <t>Poznámka k položce:_x000D_
V externích ložiskách stěnových armatur bude klapka uložena pomocí výsuvných těsněných čepů ø220 mm. Pro přenos ovládacího momentu z páky pohonu na klapku slouží obdobný nerezový čep ø220 mm. Výroba a osazení čepů do nábojů v klapce (860kg 1.4021 zušlechtěná)</t>
  </si>
  <si>
    <t>14.3</t>
  </si>
  <si>
    <t>Montáž pravé klapky</t>
  </si>
  <si>
    <t>156</t>
  </si>
  <si>
    <t>Poznámka k položce:_x000D_
Spuštění klapky o hmotnosti ~26,5 t do prostoru uzávěru jeřábem, vysunutí vniřních čepů z tělesa klapky do kulových ložisek v zabetonované armatuře stěny strojovny a ve společném středovém kozlíku. Propojení klapky s pákou pohonu vysunutím obdobného čepu.  Položka obsahuje veškerou pracnost zhotovitele a montážní materiál. Doprava a jeřábové práce jsou uvedeny ve VON.</t>
  </si>
  <si>
    <t>Klapka levá</t>
  </si>
  <si>
    <t>15.1</t>
  </si>
  <si>
    <t>158</t>
  </si>
  <si>
    <t>Poznámka k položce:_x000D_
Osa otáčení je tvořena válcovou trubkou ø 1400 délky 10720 mm s přepážkami, v oblasti čel vyztuženou a  opatřenou stěnami pro uchycení hřídelí otoče. Přístup k ovládání výsuvných hřídelí otoče je umožněn vodotěsně krytými otvory. Svislá žebra s roztečí 1825 mm, navazující na přepážky v nosné trubce a  nesou návodní rovinný plášť z plechu tl. 12 mm. Tyto stěny jsou opatřeny přírubami ø 70 mm, navazujícími na povrch nosné trubky. Plochy pláště mezi svislými žebry jsou vyztuženy úhelníky L200x100x16. Přepadová hrana klapky je opatřena plechovými plochými rozražeči. Vlastní těleso klapkových vrat je široké 11230 mm a vysoké 5500 mm. Středová hrana obšívky je opatřena "korýtkem" pro pryžové těsnění styku klapek. Výroba dílů, sestavení a svaření ocelové konstrukce (350kg 1.4301 + 26050kg S355 se zaručenou vrubovou houževnatostí 27 J při -25oC).</t>
  </si>
  <si>
    <t>15.2</t>
  </si>
  <si>
    <t>160</t>
  </si>
  <si>
    <t>15.3</t>
  </si>
  <si>
    <t>Montáž levé klapky</t>
  </si>
  <si>
    <t>162</t>
  </si>
  <si>
    <t>Vystrojení klapek</t>
  </si>
  <si>
    <t>16.1</t>
  </si>
  <si>
    <t>Boční těsnění</t>
  </si>
  <si>
    <t>164</t>
  </si>
  <si>
    <t>Poznámka k položce:_x000D_
Boční pryžové těsnění notového profilu je uloženo v rektifikovatelném nosiči suvně uloženém na vnějším okraji pláště obou klapek. Nosič, přítlačné lišty a spojovací materiál jsou nerezového provedení. Pryžový profil těsní vůči úzkému bočnímu štítu pouze ve vztýčené poloze, mimo tuto polohu není těsnění v kontaktu s kvadrantem boční stěny uzávěru. Výroba dílů dvou kompletů bočního těsnění  vč.  příslušenství. (2x 90kg 1.4301, 2x 5bm notového profilu ø 40/90)</t>
  </si>
  <si>
    <t>16.2</t>
  </si>
  <si>
    <t>Středové těsnění</t>
  </si>
  <si>
    <t>166</t>
  </si>
  <si>
    <t>Poznámka k položce:_x000D_
Těsnění mezi klapkami zajišťuje pryžový obdélníkový profil #120x60 uložený v "korýtku" na spodní straně pláště levé klapky. Profil těsní vůči nerezové liště klapky pravé. Styk těsnění se reguluje pomocí nerezových přítlačných lišt. Výroba dílů dvou kompletů bočního těsnění  vč.  příslušenství. (60kg 1.4301, 6 bm pryžového profilu #120x60)</t>
  </si>
  <si>
    <t>16.3</t>
  </si>
  <si>
    <t>Prahové těsnění</t>
  </si>
  <si>
    <t>Poznámka k položce:_x000D_
Těsnění prahu v celé délce zajišťuje průběžný pryžový L-profilu typ L26, upevněný na podkladnici posuvně k liště nosníku prahu.  Výroba dílů kompletu prahového těsnění  vč.  příslušenství. (400kg 1.4301,  22,5bm pryžového L-profilu typ L26)</t>
  </si>
  <si>
    <t>16.4</t>
  </si>
  <si>
    <t>Dnové dorazy</t>
  </si>
  <si>
    <t>170</t>
  </si>
  <si>
    <t>Poznámka k položce:_x000D_
Ve sklopené poloze klapky spočívají na dvou dvojicích dorazů, přikotvených chemickými kotvami k šikmému dnu vývaru. Dorazy mají ocelový základ opatřený plastovou hlavou, na níž dosedá dorazová plocha na vyztužených žebrech klapek. (4x 50kg S235).</t>
  </si>
  <si>
    <t>16.5</t>
  </si>
  <si>
    <t>Montáž vystrojení klapek</t>
  </si>
  <si>
    <t>172</t>
  </si>
  <si>
    <t>Poznámka k položce:_x000D_
Vyrektifikování rovnoměrného přítlaku bočního, středového a prahového těsnění. Vyměření polohy, osazení základů dorazů a seřízení jejich výšky s ohledem na rovinnost plochy uzávěru. Položka obsahuje veškerou pracnost zhotovitele a montážní materiál.</t>
  </si>
  <si>
    <t>Protikorozní  ochrana ocelových konstrukcí uzávěru</t>
  </si>
  <si>
    <t>20.1</t>
  </si>
  <si>
    <t>Příprava povrchu</t>
  </si>
  <si>
    <t>m²</t>
  </si>
  <si>
    <t>222</t>
  </si>
  <si>
    <t>Poznámka k položce:_x000D_
Otryskání 100% vnějších povrchů, odsátí zbytků trysk. materiálu, dočasné uložení  odpadu (24 t). Plochy určené k zabetonování a nerezové funkční plochy zůstanou bez úpravy.,_x000D_
základní tryskání (835 m2)_x000D_
finální tryskání  (835 m2)</t>
  </si>
  <si>
    <t>20.2</t>
  </si>
  <si>
    <t>Žárové zinkování nástřikem</t>
  </si>
  <si>
    <t>224</t>
  </si>
  <si>
    <t>Poznámka k položce:_x000D_
Nanesení ochranné vrstžvy na 100% vnějších ploch  ve lhůtě dle technologického postupu výrobce, vč. spotřeby materiálu Zinacor. Plochy určené k zabetonování a nerezové funkční plochy zůstanou bez nástřiku._x000D_
 vrstva 120 μm (835 m2)</t>
  </si>
  <si>
    <t>20.3</t>
  </si>
  <si>
    <t>Nanesení nátěrové hmoty</t>
  </si>
  <si>
    <t>226</t>
  </si>
  <si>
    <t>Poznámka k položce:_x000D_
Nanesení nátěru na 100% vnějších ploch  ve lhůtě dle technologického postupu výrobce, vč. spotřeby nátěrové hmoty. Plochy určené k zabetonování a nerezové funkční plochy zůstanou bez nátěru._x000D_
 celková vrstva nátěru 380 μm (835 m2)</t>
  </si>
  <si>
    <t>Mobilní hydraulický agregát</t>
  </si>
  <si>
    <t>21.1</t>
  </si>
  <si>
    <t>Hydraulický agregát mobilní</t>
  </si>
  <si>
    <t>2036182819</t>
  </si>
  <si>
    <t>Poznámka k položce:_x000D_
Agregát 400 l_x000D_
Osazení pohonnou jednotkou 15 kW s čerpadlem 40 l/min, max. tlak 200 bar_x000D_
Včetně dvousekčního ventilového bloku DN 10 s pojišťovacím ventilem</t>
  </si>
  <si>
    <t>21.2</t>
  </si>
  <si>
    <t>Osazení a zprovoznění agregátu</t>
  </si>
  <si>
    <t>-1968572649</t>
  </si>
  <si>
    <t>15.</t>
  </si>
  <si>
    <t>Likvidace odpadů</t>
  </si>
  <si>
    <t>15.1.</t>
  </si>
  <si>
    <t>Likvidace odpadu</t>
  </si>
  <si>
    <t>228</t>
  </si>
  <si>
    <t>Poznámka k položce:_x000D_
Úprava, odstranění a odvoz odpadu k ekologické likvidaci  (odpad po tryskání 24 t - tento materiál je považován za nebezpečný odpad a takto bude i likvidován).  Položka obsahuje cenu likvidace a veškerou pracnost zhotovitele.</t>
  </si>
  <si>
    <t>PS03 - Provizorní hrazení</t>
  </si>
  <si>
    <t>10 - Kování hran a žebřík na dno uzávěru</t>
  </si>
  <si>
    <t>17 - Armatury provizorního hrazení</t>
  </si>
  <si>
    <t>18 - Nové hradící prvky provizorního hrazení</t>
  </si>
  <si>
    <t>19 - Provizorní zahrazení z horní vody před montáží klapek</t>
  </si>
  <si>
    <t>Kování hran a žebřík na dno uzávěru</t>
  </si>
  <si>
    <t>10.1</t>
  </si>
  <si>
    <t>Vodorovné kování hran</t>
  </si>
  <si>
    <t>-439651795</t>
  </si>
  <si>
    <t>Poznámka k položce:_x000D_
Výroba dílů převýšeného vodorovného kování návodních hran a příčných hran obou plat  (2x 700kg S235). Kování bude vloženo do bednění a zabetonováno v primárnímbetonu plata.</t>
  </si>
  <si>
    <t>10.2</t>
  </si>
  <si>
    <t>Svislé kování hran</t>
  </si>
  <si>
    <t>-1836151025</t>
  </si>
  <si>
    <t>Poznámka k položce:_x000D_
Výroba dílů oblého kování svislých hran čel bloků uzávěru, výklenku žebříku, výklenků vedení PHr a výklenku vodočetné latě. (1220kg + 730kg S235). Kování bude vloženo do bednění a zabetonováno v primárním betonu stěn.</t>
  </si>
  <si>
    <t>10.3</t>
  </si>
  <si>
    <t>Žebřík na dno uzávěru</t>
  </si>
  <si>
    <t>1204413307</t>
  </si>
  <si>
    <t>Poznámka k položce:_x000D_
Výroba nerezového žebříku (5,5 bm).(130kg 1.4301)</t>
  </si>
  <si>
    <t>10.4</t>
  </si>
  <si>
    <t>Montáž žebříku</t>
  </si>
  <si>
    <t>274885171</t>
  </si>
  <si>
    <t>Poznámka k položce:_x000D_
Přikotvení patek žebříků chemickými kotvami M12.   Položka obsahuje veškerou pracnost zhotovitele a montážní materiál.</t>
  </si>
  <si>
    <t>Armatury provizorního hrazení</t>
  </si>
  <si>
    <t>17.1</t>
  </si>
  <si>
    <t>Podkladové kotevní kříže</t>
  </si>
  <si>
    <t>466166549</t>
  </si>
  <si>
    <t>Poznámka k položce:_x000D_
Výroba podkladových kotevních křížů z válcované oceli. (7x 50kg S235).</t>
  </si>
  <si>
    <t>17.2</t>
  </si>
  <si>
    <t>Kotevní trny</t>
  </si>
  <si>
    <t>-417558018</t>
  </si>
  <si>
    <t>Poznámka k položce:_x000D_
Výroba masivních záchytných trnů s přivařenou soustavou kruhové armovací oceli ø 30mm vč. rektifikačních prvků. (7x 185kg S355).</t>
  </si>
  <si>
    <t>17.3</t>
  </si>
  <si>
    <t>Opěry slupic</t>
  </si>
  <si>
    <t>-923927508</t>
  </si>
  <si>
    <t>Poznámka k položce:_x000D_
Výroba svařenců opěr pro paty slupic vč. rektifikačních prvků. (7x 180kg S355).</t>
  </si>
  <si>
    <t>17.4</t>
  </si>
  <si>
    <t>Dnový práh PHr</t>
  </si>
  <si>
    <t>-1085329483</t>
  </si>
  <si>
    <t>Poznámka k položce:_x000D_
Výroba děleného prahu, děleného dle atap výstavby, s nerezovými styčnými čely vč. rektifikačních prvků. (30kg 1.4301, 670kg S235).</t>
  </si>
  <si>
    <t>17.5</t>
  </si>
  <si>
    <t>Boční vedení PHr</t>
  </si>
  <si>
    <t>1573447692</t>
  </si>
  <si>
    <t>Poznámka k položce:_x000D_
Výroba svařenců levého a pravého bočního vedení tabulí PHr vč. rektifikačních prvků. (2x 290kg S235).</t>
  </si>
  <si>
    <t>17.6</t>
  </si>
  <si>
    <t>Kotevní prvky přechodové lávky PHr</t>
  </si>
  <si>
    <t>-1331965406</t>
  </si>
  <si>
    <t>Poznámka k položce:_x000D_
Výroba svařenců kotevních prvků lávky (20kg 1.4301, 60kg S235).</t>
  </si>
  <si>
    <t>17.7</t>
  </si>
  <si>
    <t>Primární kotevní destičky</t>
  </si>
  <si>
    <t>296036960</t>
  </si>
  <si>
    <t>Poznámka k položce:_x000D_
Výroba 42 ks kotevních desek prahu a 32 ks kotevních desek bočních vedení (130 kg).</t>
  </si>
  <si>
    <t>17.10</t>
  </si>
  <si>
    <t>Zálivka opěr slupic</t>
  </si>
  <si>
    <t>-1853703898</t>
  </si>
  <si>
    <t>Poznámka k položce:_x000D_
Opěry slupic budou zality snadno zhutnitelnou betonovou zálivkou C30/37 XF3-XC4-XM2-3 (Dmax = 8 mm, S5). Objem zálivky je 7x 0,3m3. Položka obsahuje materiál a veškerou pracnost zhotovitele.</t>
  </si>
  <si>
    <t>17.11</t>
  </si>
  <si>
    <t>Montáž bočního vedení</t>
  </si>
  <si>
    <t>-1699513751</t>
  </si>
  <si>
    <t>Poznámka k položce:_x000D_
Do bednění výklenků v primárním betonu stěn uzávěru jsou osazeny primární kotevní destičky. Vůči nim jsou vyrektifikována boční vedení v přesné geometrické vazbě ke kotevním trnům. Svislé nosníky bočního vedení budou zality betonovou zálivkou. Položka obsahuje veškerou pracnost zhotovitele a montážní materiál.</t>
  </si>
  <si>
    <t>17.12</t>
  </si>
  <si>
    <t>Zálivka bočního vedení</t>
  </si>
  <si>
    <t>1933184733</t>
  </si>
  <si>
    <t>Poznámka k položce:_x000D_
Svislé nosníky bočního vedení budou v celé délce zality samozhutnitelnou betonovou zálivkou C30/37 XF3-XC4-XM2-3 (Dmax = 8 mm, SCC). Objem zálivky je 2x 1,0m3. Položka obsahuje materiál a veškerou pracnost zhotovitele.</t>
  </si>
  <si>
    <t>17.13</t>
  </si>
  <si>
    <t>Montáž kotvení přechodové lávky</t>
  </si>
  <si>
    <t>1450049116</t>
  </si>
  <si>
    <t>Poznámka k položce:_x000D_
Na úrovni plata budou k armování primárního betonu přichyceny kotevní prvky lávky a lanového zábradlí. Kotvení lávky bude na obou březích zabetonováno v primárním betonu plata uzávěry. Položka obsahuje veškerou pracnost zhotovitele a montážní materiál.</t>
  </si>
  <si>
    <t>17.8</t>
  </si>
  <si>
    <t>Montáž kotevních trnů a dnového prahu</t>
  </si>
  <si>
    <t>563972256</t>
  </si>
  <si>
    <t>Poznámka k položce:_x000D_
Do podkladního betonu dna je vloženo 7ks pokladních křížů. K nim jsou vyrektifikovány a přivařeny na niveletu sníženého dna v místě PHr kotevní trny. V úrovni dna jsou kotevní trny propojeny dnovým prahem. Kotevní trny s dnovým prahem budou zabetonovány v primárním betonu dna uzávěry. Položka obsahuje veškerou pracnost zhotovitele a montážní materiál.</t>
  </si>
  <si>
    <t>17.9</t>
  </si>
  <si>
    <t>Montáž opěr slupic</t>
  </si>
  <si>
    <t>1013994247</t>
  </si>
  <si>
    <t>Poznámka k položce:_x000D_
Do bednění výklenků v primárním betonu dna jsou osazeny primární kotevní destičky. Vůči nim je vyrektifikováno 7 opěr pat slupic v přesné geometrické vazbě ke kotevním trnům. Opěry budou zality betonovou zálivkou. Položka obsahuje veškerou pracnost zhotovitele a montážní materiál.</t>
  </si>
  <si>
    <t>Nové hradící prvky provizorního hrazení</t>
  </si>
  <si>
    <t>18.1</t>
  </si>
  <si>
    <t>Hradící tabule těžké řady</t>
  </si>
  <si>
    <t>1320604075</t>
  </si>
  <si>
    <t>Poznámka k položce:_x000D_
Výroba svařenců dvou tabulí krajního pole rozpětí 3070mm a výšky 1783mm v provedení těžké řady. (2x 850kg S355).</t>
  </si>
  <si>
    <t>18.2</t>
  </si>
  <si>
    <t>Hradící tabule lehké řady</t>
  </si>
  <si>
    <t>-1867175765</t>
  </si>
  <si>
    <t>Poznámka k položce:_x000D_
Výroba svařence jedné tabule krajního pole rozpětí 3070mm a výšky 1783mm v provedení lehké řady. (680kg S355).</t>
  </si>
  <si>
    <t>18.3</t>
  </si>
  <si>
    <t>Těsnění tabulí</t>
  </si>
  <si>
    <t>-1508061330</t>
  </si>
  <si>
    <t>Poznámka k položce:_x000D_
Pryžové prky prahového a bočního těsnění tlouštky 15mm je pomocí nerezových přítlačných lišt a spojovacího materiálu M12 - A2 připojeno k bočnicím a spodnímu lemu tabulí.   (3x 35kg 1.4301, 3x 7bm pryže tl.15).</t>
  </si>
  <si>
    <t>18.4</t>
  </si>
  <si>
    <t>Pravobřežní nástupní schodiště přechodové lávky</t>
  </si>
  <si>
    <t>912900451</t>
  </si>
  <si>
    <t>Poznámka k položce:_x000D_
Výroba svařence schodiště šířky 700mm s vloženými pororoštovými schodnicemi (9 ks).  (220kg S235).</t>
  </si>
  <si>
    <t>18.5</t>
  </si>
  <si>
    <t>Levobřežní nástupní schodiště přechodové lávky</t>
  </si>
  <si>
    <t>189004697</t>
  </si>
  <si>
    <t>Poznámka k položce:_x000D_
Výroba svařence schodiště šířky 700mm s vloženými pororoštovými schodnicemi (9 ks).  (240kg S235).</t>
  </si>
  <si>
    <t>18.6</t>
  </si>
  <si>
    <t>Prvky lanového zábradlí</t>
  </si>
  <si>
    <t>827156698</t>
  </si>
  <si>
    <t>Poznámka k položce:_x000D_
Výroba dvou koncových sloupů a tří běžných sloupků lanového zábradlí. Dodávka PP lana ø 20mm a spojovacího materiálu A2 (130kg S235).</t>
  </si>
  <si>
    <t>Provizorní zahrazení z horní vody před montáží klapek</t>
  </si>
  <si>
    <t>19.1</t>
  </si>
  <si>
    <t>Asistence potápěčů při osazení hrazení</t>
  </si>
  <si>
    <t>směna</t>
  </si>
  <si>
    <t>-1160518987</t>
  </si>
  <si>
    <t>Poznámka k položce:_x000D_
Pro vyčištění, osazení slupic, kontrolu a dotěsnění prvků PHr je nutná asistence potápěčů v režii zhotovitele.</t>
  </si>
  <si>
    <t>19.2</t>
  </si>
  <si>
    <t>Osazení prvků provizorního hrazení</t>
  </si>
  <si>
    <t>-219211576</t>
  </si>
  <si>
    <t>Poznámka k položce:_x000D_
Většina prvků hrazení je zapůjčena z majetku PVl a je doplněna novými hradícími prvky viz. výše. Postupné osazení a zajištění slupic a jejich propojení lávkami a schodišti. Osazení lanového zábradlí. Spuštění hradících desek těžké řady na dnový práh mezi slupicemi. Doplnění deskami druhé a třetí řady na plnou výšku hrazení. Položka obsahuje veškerou pracnost zhotovitele.</t>
  </si>
  <si>
    <t>19.3</t>
  </si>
  <si>
    <t>Instalace čerpadla a čerpání průsaků</t>
  </si>
  <si>
    <t>-895986998</t>
  </si>
  <si>
    <t>Poznámka k položce:_x000D_
Instalace ponorného čerpadla z majetku zhotovitele a výtlačného potrubí do horní vody.   Položka obsahuje veškerou pracnost zhotovitele.</t>
  </si>
  <si>
    <t>19.4</t>
  </si>
  <si>
    <t>Vyhrazení prvků provizorního hrazení</t>
  </si>
  <si>
    <t>-1159962721</t>
  </si>
  <si>
    <t>Poznámka k položce:_x000D_
Prvky hrazení jsou demontovány jeřábem a a převezeny do úložišť.  Položka obsahuje veškerou pracnost zhotovitele.</t>
  </si>
  <si>
    <t>19.5</t>
  </si>
  <si>
    <t>Asistence potápěčů při vyhrazení</t>
  </si>
  <si>
    <t>959234917</t>
  </si>
  <si>
    <t>Poznámka k položce:_x000D_
Pro vyzdvižení  prvků PHr je nutná asistence potápěčů v režii zhotovitele.</t>
  </si>
  <si>
    <t>1527840258</t>
  </si>
  <si>
    <t>Poznámka k položce:_x000D_
Otryskání 100% vnějších povrchů, odsátí zbytků trysk. materiálu, dočasné uložení  odpadu (5 t). Plochy určené k zabetonování a nerezové funkční plochy zůstanou bez úpravy.,_x000D_
základní tryskání (160 m2)_x000D_
finální tryskání  (160 m2)</t>
  </si>
  <si>
    <t>-1136378438</t>
  </si>
  <si>
    <t>Poznámka k položce:_x000D_
Nanesení ochranné vrstžvy na 100% vnějších ploch  ve lhůtě dle technologického postupu výrobce, vč. spotřeby materiálu Zinacor. Plochy určené k zabetonování a nerezové funkční plochy zůstanou bez nástřiku._x000D_
 vrstva 120 μm (160 m2)</t>
  </si>
  <si>
    <t>-851498645</t>
  </si>
  <si>
    <t>Poznámka k položce:_x000D_
Nanesení nátěru na 100% vnějších ploch  ve lhůtě dle technologického postupu výrobce, vč. spotřeby nátěrové hmoty. Plochy určené k zabetonování a nerezové funkční plochy zůstanou bez nátěru._x000D_
 celková vrstva nátěru 380 μm (160 m2)</t>
  </si>
  <si>
    <t>-1459720106</t>
  </si>
  <si>
    <t>Poznámka k položce:_x000D_
Úprava, odstranění a odvoz odpadu k ekologické likvidaci  (odpad po tryskání 5 t - tento materiál je považován za nebezpečný odpad a takto bude i likvidován).  Položka obsahuje cenu likvidace a veškerou pracnost zhotovitele.</t>
  </si>
  <si>
    <t>PS05 - Elektrotechnologická část</t>
  </si>
  <si>
    <t>13 - Elektrotechnologická část</t>
  </si>
  <si>
    <t>13.9</t>
  </si>
  <si>
    <t>Ventilace strojoven</t>
  </si>
  <si>
    <t>-1618091439</t>
  </si>
  <si>
    <t>Poznámka k položce:_x000D_
Výroba dílů potrubí DN150 (pozink ocel 2x 0,5bm, PE 2x 8,5 bm)</t>
  </si>
  <si>
    <t>13.10</t>
  </si>
  <si>
    <t>Subdodávky ventilace stojoven</t>
  </si>
  <si>
    <t>646930154</t>
  </si>
  <si>
    <t>Poznámka k položce:_x000D_
Elektrické ventilátory  DN150 230V, 60W, 550 m3/h. Ruční mezipřírubové klapky  DN150</t>
  </si>
  <si>
    <t>13.11</t>
  </si>
  <si>
    <t>Montáž ventilace strojoven</t>
  </si>
  <si>
    <t>-1856919324</t>
  </si>
  <si>
    <t>Poznámka k položce:_x000D_
Osazení ocelového potrubního kolena, mezipřírubové klapky a ventilátoru. Osazení sacího svodu ku dnu strojovny při protilehlé stěně. Upevnění na stěny.  Položka obsahuje veškerou pracnost zhotovitele a montážní materiál.</t>
  </si>
  <si>
    <t>13.12</t>
  </si>
  <si>
    <t>Subdodávky drenáže stojoven</t>
  </si>
  <si>
    <t>-2030999750</t>
  </si>
  <si>
    <t>Poznámka k položce:_x000D_
Elektrické ponorné kalopvé čerpadlo   DN1" 230V, 1600W, 200 lt/min, max. výtlak 20 m.v.s, ponor min 7 m. Připojovací set pro ponorné čerpadlo se zpětnou klapkou 1". Sada šroubení a kolen, kulový kohout 1". Hadice s vnitřním opletem 1" délky ~ 7 bm.</t>
  </si>
  <si>
    <t>13.13</t>
  </si>
  <si>
    <t>Montáž drenáže strojoven</t>
  </si>
  <si>
    <t>2128507478</t>
  </si>
  <si>
    <t>Poznámka k položce:_x000D_
Osazení ocelového potrubního kolena a kulového kohoutu. Umístění ponorného čerpadla do jímky, osazení připojovací sady se zpětnou klapkou. Propojení výtlaku čerpadla s armaturami pod stropem hadicí 1". Upevnění na stěny.  Položka obsahuje veškerou pracnost zhotovitele a montážní materiál.</t>
  </si>
  <si>
    <t>420</t>
  </si>
  <si>
    <t>Z - ZOV</t>
  </si>
  <si>
    <t>113107221</t>
  </si>
  <si>
    <t>Odstranění podkladů nebo krytů strojně plochy jednotlivě přes 200 m2 s přemístěním hmot na skládku na vzdálenost do 20 m nebo s naložením na dopravní prostředek z kameniva hrubého drceného, o tl. vrstvy do 100 mm</t>
  </si>
  <si>
    <t>-1215341085</t>
  </si>
  <si>
    <t>https://podminky.urs.cz/item/CS_URS_2023_01/113107221</t>
  </si>
  <si>
    <t>"Štěrkodrť 8/16 - ochrana kolektoru" S_ok</t>
  </si>
  <si>
    <t>113151111</t>
  </si>
  <si>
    <t>Rozebírání zpevněných ploch s přemístěním na skládku na vzdálenost do 20 m nebo s naložením na dopravní prostředek ze silničních panelů</t>
  </si>
  <si>
    <t>-217036563</t>
  </si>
  <si>
    <t>https://podminky.urs.cz/item/CS_URS_2023_01/113151111</t>
  </si>
  <si>
    <t>113152112</t>
  </si>
  <si>
    <t>Odstranění podkladů zpevněných ploch s přemístěním na skládku na vzdálenost do 20 m nebo s naložením na dopravní prostředek z kameniva drceného</t>
  </si>
  <si>
    <t>1368574086</t>
  </si>
  <si>
    <t>https://podminky.urs.cz/item/CS_URS_2023_01/113152112</t>
  </si>
  <si>
    <t>-439954902</t>
  </si>
  <si>
    <t>"Levý břeh" 90,0*3,0</t>
  </si>
  <si>
    <t>"Pravý břeh - dočasné zpevnění" 845,0+150,0</t>
  </si>
  <si>
    <t>129606493</t>
  </si>
  <si>
    <t>"V místě ochrany kolektoru" S_ok*0,15</t>
  </si>
  <si>
    <t>-2054346088</t>
  </si>
  <si>
    <t>"Odvoz ze staveniště" V_hj+1265,0*0,2</t>
  </si>
  <si>
    <t>"Dovoz na staveniště" V_hj+1163,0*0,2</t>
  </si>
  <si>
    <t>-2020729906</t>
  </si>
  <si>
    <t>"Odvoz ze staveniště" V_hj</t>
  </si>
  <si>
    <t>-1380869858</t>
  </si>
  <si>
    <t>"V místě ochrany kolektoru" V_hj</t>
  </si>
  <si>
    <t>10364100</t>
  </si>
  <si>
    <t>zemina pro terénní úpravy - tříděná</t>
  </si>
  <si>
    <t>-445169430</t>
  </si>
  <si>
    <t>63*1,8 'Přepočtené koeficientem množství</t>
  </si>
  <si>
    <t>-1442097087</t>
  </si>
  <si>
    <t>"Levý břeh - zpětné zatravnění" (29,0+28,0)*3,0</t>
  </si>
  <si>
    <t>"Pravý břeh - zpětné zatravnění" 845,0+147,0</t>
  </si>
  <si>
    <t>-663694312</t>
  </si>
  <si>
    <t>-1957203772</t>
  </si>
  <si>
    <t>1163*0,02 'Přepočtené koeficientem množství</t>
  </si>
  <si>
    <t>326131912</t>
  </si>
  <si>
    <t>291111111</t>
  </si>
  <si>
    <t>Podklad pro zpevněné plochy s rozprostřením a s hutněním z kameniva drceného frakce 0 - 63 mm</t>
  </si>
  <si>
    <t>764014051</t>
  </si>
  <si>
    <t>https://podminky.urs.cz/item/CS_URS_2023_01/291111111</t>
  </si>
  <si>
    <t>"Pravý břeh - dočasné zpevnění" (845,0+150,0)*0,2</t>
  </si>
  <si>
    <t>-906639220</t>
  </si>
  <si>
    <t>"Plochy dle situace ZOV - dočasné"</t>
  </si>
  <si>
    <t>"Ochrana kabelového kanálu" 70,0*6,0</t>
  </si>
  <si>
    <t>"Zařízení staveniště" 24,0*3,0</t>
  </si>
  <si>
    <t>-1000378875</t>
  </si>
  <si>
    <t>564831111</t>
  </si>
  <si>
    <t>Podklad ze štěrkodrti ŠD s rozprostřením a zhutněním plochy přes 100 m2, po zhutnění tl. 100 mm</t>
  </si>
  <si>
    <t>-1976960590</t>
  </si>
  <si>
    <t>https://podminky.urs.cz/item/CS_URS_2023_01/564831111</t>
  </si>
  <si>
    <t>619996115</t>
  </si>
  <si>
    <t>Ochrana stavebních konstrukcí a samostatných prvků včetně pozdějšího odstranění obedněním z řeziva podlahy</t>
  </si>
  <si>
    <t>998248633</t>
  </si>
  <si>
    <t>https://podminky.urs.cz/item/CS_URS_2023_01/619996115</t>
  </si>
  <si>
    <t>"Ochrana stromů (kořenová zóna) - 25 ks" 3,0*3,0*25</t>
  </si>
  <si>
    <t>619996137</t>
  </si>
  <si>
    <t>Ochrana stavebních konstrukcí a samostatných prvků včetně pozdějšího odstranění obedněním z OSB desek samostatných konstrukcí a prvků</t>
  </si>
  <si>
    <t>33605343</t>
  </si>
  <si>
    <t>https://podminky.urs.cz/item/CS_URS_2023_01/619996137</t>
  </si>
  <si>
    <t>"Ochrana stromů - 25 ks" 0,8*4*2,0*25</t>
  </si>
  <si>
    <t>-921546977</t>
  </si>
  <si>
    <t>-162265526</t>
  </si>
  <si>
    <t>853782170</t>
  </si>
  <si>
    <t>"Dovoz na staveniště - odečet" -(V_hj+1163,0*0,2)</t>
  </si>
  <si>
    <t>20,4*1,8 'Přepočtené koeficientem množství</t>
  </si>
  <si>
    <t>997221625</t>
  </si>
  <si>
    <t>Poplatek za uložení stavebního odpadu na skládce (skládkovné) z armovaného betonu zatříděného do Katalogu odpadů pod kódem 17 01 01</t>
  </si>
  <si>
    <t>1221646807</t>
  </si>
  <si>
    <t>https://podminky.urs.cz/item/CS_URS_2023_01/997221625</t>
  </si>
  <si>
    <t>997221655</t>
  </si>
  <si>
    <t>-1126287341</t>
  </si>
  <si>
    <t>https://podminky.urs.cz/item/CS_URS_2023_01/997221655</t>
  </si>
  <si>
    <t>997013811</t>
  </si>
  <si>
    <t>Poplatek za uložení stavebního odpadu na skládce (skládkovné) dřevěného zatříděného do Katalogu odpadů pod kódem 17 02 01</t>
  </si>
  <si>
    <t>-415591218</t>
  </si>
  <si>
    <t>https://podminky.urs.cz/item/CS_URS_2023_01/997013811</t>
  </si>
  <si>
    <t>1259827705</t>
  </si>
  <si>
    <t>-138239620</t>
  </si>
  <si>
    <t>V1 - VRN</t>
  </si>
  <si>
    <t>VRN - Vedlejší rozpočtové náklady</t>
  </si>
  <si>
    <t xml:space="preserve">    VRN3 - Zařízení staveniště</t>
  </si>
  <si>
    <t xml:space="preserve">    VRN6 - Územní vlivy</t>
  </si>
  <si>
    <t xml:space="preserve">    VRN7 - Provozní vlivy</t>
  </si>
  <si>
    <t>Vedlejší rozpočtové náklady</t>
  </si>
  <si>
    <t>VRN3</t>
  </si>
  <si>
    <t>Zařízení staveniště</t>
  </si>
  <si>
    <t>030001000</t>
  </si>
  <si>
    <t>1024</t>
  </si>
  <si>
    <t>-979979407</t>
  </si>
  <si>
    <t>https://podminky.urs.cz/item/CS_URS_2023_01/030001000</t>
  </si>
  <si>
    <t>VRN6</t>
  </si>
  <si>
    <t>Územní vlivy</t>
  </si>
  <si>
    <t>060001000</t>
  </si>
  <si>
    <t>93032240</t>
  </si>
  <si>
    <t>https://podminky.urs.cz/item/CS_URS_2023_01/060001000</t>
  </si>
  <si>
    <t>VRN7</t>
  </si>
  <si>
    <t>Provozní vlivy</t>
  </si>
  <si>
    <t>070001000</t>
  </si>
  <si>
    <t>1005872377</t>
  </si>
  <si>
    <t>https://podminky.urs.cz/item/CS_URS_2023_01/070001000</t>
  </si>
  <si>
    <t>V2 - Ostatní náklady</t>
  </si>
  <si>
    <t xml:space="preserve">    VRN1 - Průzkumné, geodetické a projektové práce</t>
  </si>
  <si>
    <t xml:space="preserve">    VRN4 - Inženýrská činnost</t>
  </si>
  <si>
    <t>VRN1</t>
  </si>
  <si>
    <t>Průzkumné, geodetické a projektové práce</t>
  </si>
  <si>
    <t>012103000</t>
  </si>
  <si>
    <t>Geodetické práce před výstavbou</t>
  </si>
  <si>
    <t>1321888804</t>
  </si>
  <si>
    <t>https://podminky.urs.cz/item/CS_URS_2023_01/012103000</t>
  </si>
  <si>
    <t>012203000</t>
  </si>
  <si>
    <t>Geodetické práce při provádění stavby</t>
  </si>
  <si>
    <t>1754027839</t>
  </si>
  <si>
    <t>https://podminky.urs.cz/item/CS_URS_2023_01/012203000</t>
  </si>
  <si>
    <t>012203R01</t>
  </si>
  <si>
    <t>Vytvoření geodetického bodu</t>
  </si>
  <si>
    <t>-569336102</t>
  </si>
  <si>
    <t>Poznámka k položce:_x000D_
Zřízení včetně stabilizace a vkladu na katastrální pracoviště</t>
  </si>
  <si>
    <t>012203R02</t>
  </si>
  <si>
    <t>Geodetické zaměření dna</t>
  </si>
  <si>
    <t>1113645978</t>
  </si>
  <si>
    <t>013254000</t>
  </si>
  <si>
    <t>Dokumentace skutečného provedení stavby</t>
  </si>
  <si>
    <t>180298362</t>
  </si>
  <si>
    <t>https://podminky.urs.cz/item/CS_URS_2023_01/013254000</t>
  </si>
  <si>
    <t>013274000</t>
  </si>
  <si>
    <t>Pasportizace objektu</t>
  </si>
  <si>
    <t>-296892834</t>
  </si>
  <si>
    <t>https://podminky.urs.cz/item/CS_URS_2023_01/013274000</t>
  </si>
  <si>
    <t>Poznámka k položce:_x000D_
Před započetím prací, po dokončení prací_x000D_
Komunikace: délka cca 1750 m_x000D_
Okolní budovy včetně oplocení (MVE Troja, budovy PVL)</t>
  </si>
  <si>
    <t>013294000</t>
  </si>
  <si>
    <t>Dopracování detailů dokumentace pro provedení stavby</t>
  </si>
  <si>
    <t>-1802142322</t>
  </si>
  <si>
    <t>https://podminky.urs.cz/item/CS_URS_2023_01/013294000</t>
  </si>
  <si>
    <t>VRN4</t>
  </si>
  <si>
    <t>Inženýrská činnost</t>
  </si>
  <si>
    <t>043103000</t>
  </si>
  <si>
    <t>Zkoušky bez rozlišení</t>
  </si>
  <si>
    <t>-1357609665</t>
  </si>
  <si>
    <t>https://podminky.urs.cz/item/CS_URS_2023_01/043103000</t>
  </si>
  <si>
    <t>045203000</t>
  </si>
  <si>
    <t>Kompletační činnost</t>
  </si>
  <si>
    <t>-391595701</t>
  </si>
  <si>
    <t>https://podminky.urs.cz/item/CS_URS_2023_01/045203000</t>
  </si>
  <si>
    <t>049303000</t>
  </si>
  <si>
    <t>Náklady vzniklé v souvislosti s předáním stavby</t>
  </si>
  <si>
    <t>-886741124</t>
  </si>
  <si>
    <t>https://podminky.urs.cz/item/CS_URS_2023_01/049303000</t>
  </si>
  <si>
    <t>Poznámka k položce:_x000D_
Zajištění podkladů pro kolaudaci</t>
  </si>
  <si>
    <t>049303R01</t>
  </si>
  <si>
    <t>Vytvoření manipulačního a provozního řádu</t>
  </si>
  <si>
    <t>-1599936652</t>
  </si>
  <si>
    <t>049303R02</t>
  </si>
  <si>
    <t>Aktualizace a dopracování povodňového a havarijního plánu</t>
  </si>
  <si>
    <t>-1524495472</t>
  </si>
  <si>
    <t>SEZNAM FIGUR</t>
  </si>
  <si>
    <t>Výměra</t>
  </si>
  <si>
    <t xml:space="preserve"> D1/ SO01</t>
  </si>
  <si>
    <t>Použití figury:</t>
  </si>
  <si>
    <t>Provedení povlakové krytiny vytažením na konstrukce za studena nátěrem penetračním</t>
  </si>
  <si>
    <t>Provedení povlakové krytiny střech zesílením pásy přitavením NAIP š 330 mm</t>
  </si>
  <si>
    <t>Mazanina tl přes 50 do 80 mm z betonu prostého bez zvýšených nároků na prostředí tř. C 20/25</t>
  </si>
  <si>
    <t>Výztuž mazanin svařovanými sítěmi Kari</t>
  </si>
  <si>
    <t>Lešení pomocné pro objekty pozemních staveb s lešeňovou podlahou v přes 1,9 do 3,5 m zatížení do 150 kg/m2</t>
  </si>
  <si>
    <t>Ochranný akrylátový nátěr betonu dvojnásobný s impregnací S2 (OS-B)</t>
  </si>
  <si>
    <t>Základové desky z betonu tř. C 16/20</t>
  </si>
  <si>
    <t>Odstranění podkladu z kameniva drceného tl přes 100 do 200 mm strojně pl přes 200 m2</t>
  </si>
  <si>
    <t>Rozebrání dlažeb z lomového kamene nebo betonových tvárnic na sucho</t>
  </si>
  <si>
    <t>Hloubení jam zapažených v hornině třídy těžitelnosti I skupiny 3 objem do 500 m3 strojně</t>
  </si>
  <si>
    <t>Podsyp pod základové konstrukce se zhutněním z hrubého kameniva frakce 16 až 32 mm</t>
  </si>
  <si>
    <t>Podsyp pod základové konstrukce se zhutněním z hrubého kameniva frakce 8 až 16 mm</t>
  </si>
  <si>
    <t>Konstrukce vodních staveb ze ŽB pro konstrukce bílých van tř. C 30/37</t>
  </si>
  <si>
    <t>Provedení povlakové krytiny střech do 10° za studena lakem penetračním nebo asfaltovým</t>
  </si>
  <si>
    <t>Kladení dlažby z lomového kamene tl do 100 mm s provedením lože z betonu</t>
  </si>
  <si>
    <t>Montáž izolace tepelné střech plochých lepené za studena nízkoexpanzní (PUR) pěnou 1 vrstva desek</t>
  </si>
  <si>
    <t>Hloubení jam nezapažených v hornině třídy těžitelnosti I skupiny 3 objem do 100 m3 strojně</t>
  </si>
  <si>
    <t>Vodorovné přemístění přes 9 000 do 10000 m výkopku/sypaniny z horniny třídy těžitelnosti I skupiny 1 až 3</t>
  </si>
  <si>
    <t>Nakládání výkopku z hornin třídy těžitelnosti I skupiny 1 až 3 přes 100 m3</t>
  </si>
  <si>
    <t>Poplatek za uložení zeminy a kamení na recyklační skládce (skládkovné) kód odpadu 17 05 04</t>
  </si>
  <si>
    <t>Uložení sypaniny na skládky nebo meziskládky</t>
  </si>
  <si>
    <t>Opěrné zdi a valy ze ŽB odolného proti agresivnímu prostředí tř. C 30/37</t>
  </si>
  <si>
    <t>Výztuž opěrných zdí a valů D nad 12 mm z betonářské oceli 10 505</t>
  </si>
  <si>
    <t>Bourání kcí v hloubených vykopávkách ze zdiva kamenného na sucho ručně</t>
  </si>
  <si>
    <t>Bourání kcí v hloubených vykopávkách ze zdiva z betonu prostého ručně</t>
  </si>
  <si>
    <t>Svislé přemístění výkopku z horniny třídy těžitelnosti I skupiny 1 až 3 hl výkopu přes 4 do 8 m</t>
  </si>
  <si>
    <t>Zásyp jam, šachet rýh nebo kolem objektů sypaninou se zhutněním</t>
  </si>
  <si>
    <t>Výztuž železobetonových konstrukcí vodních staveb z oceli 10 505 D do 12 mm</t>
  </si>
  <si>
    <t>Konstrukce vodních staveb ze ŽB mrazuvzdorného tř. C 30/37</t>
  </si>
  <si>
    <t xml:space="preserve"> D1/ SO08</t>
  </si>
  <si>
    <t>Hloubení rýh nezapažených š do 800 mm v hornině třídy těžitelnosti I skupiny 3 objem do 20 m3 strojně</t>
  </si>
  <si>
    <t>Obsypání potrubí strojně sypaninou bez prohození, uloženou do 3 m</t>
  </si>
  <si>
    <t>Výplň odvodňovacích žeber nebo trativodů kamenivem hrubým drceným frakce 16 až 63 mm</t>
  </si>
  <si>
    <t>Zřízení opláštění žeber nebo trativodů geotextilií v rýze nebo zářezu sklonu přes 1:2 š do 2,5 m</t>
  </si>
  <si>
    <t>Podklad ze štěrkodrtě ŠD plochy do 100 m2 tl 150 mm</t>
  </si>
  <si>
    <t>Podklad pod dlažbu z betonu prostého C 16/20 tl přes 200 do 250 mm</t>
  </si>
  <si>
    <t>Dlažba z lomového kamene na cementovou maltu s vyspárováním tl 300 mm pro hráze</t>
  </si>
  <si>
    <t>Podklad ze štěrkodrtě ŠD plochy do 100 m2 tl 200 mm</t>
  </si>
  <si>
    <t>Odstranění podkladu z kameniva drceného tl přes 100 do 200 mm strojně pl přes 50 do 200 m2</t>
  </si>
  <si>
    <t>Odstranění podkladu z betonu prostého tl přes 100 do 150 mm strojně pl přes 50 do 200 m2</t>
  </si>
  <si>
    <t>Odstranění podkladu živičného tl přes 100 do 150 mm strojně pl přes 50 do 200 m2</t>
  </si>
  <si>
    <t>Asfaltový beton vrstva podkladní ACP 16 (obalované kamenivo OKS) tl 70 mm š do 1,5 m</t>
  </si>
  <si>
    <t>Podklad ze směsi stmelené cementem SC C 8/10 (KSC I) tl 130 mm</t>
  </si>
  <si>
    <t>Postřik živičný spojovací z asfaltu v množství 0,30 kg/m2</t>
  </si>
  <si>
    <t>Postřik živičný spojovací ze silniční emulze v množství 0,30 kg/m2</t>
  </si>
  <si>
    <t>Asfaltový beton vrstva obrusná ACO 11 (ABS) tř. I tl 40 mm š do 3 m z nemodifikovaného asfaltu</t>
  </si>
  <si>
    <t>Podklad ze štěrkodrtě ŠD plochy přes 100 m2 tl 150 mm</t>
  </si>
  <si>
    <t>Podklad pod dlažbu z betonu prostého C 16/20 tl přes 100 do 150 mm</t>
  </si>
  <si>
    <t>Podklad ze směsi stmelené cementem SC C 8/10 (KSC I) tl 150 mm</t>
  </si>
  <si>
    <t>Kryt cementobetonový vozovek skupiny CB II tl 200 mm</t>
  </si>
  <si>
    <t>Výztuž cementobetonového krytu ze svařovaných sítí hmotnosti do 7,5 kg/m2</t>
  </si>
  <si>
    <t>Hloubení jam nezapažených v hornině třídy těžitelnosti I skupiny 3 objem do 20 m3 strojně</t>
  </si>
  <si>
    <t>Hloubení jam nezapažených v hornině třídy těžitelnosti I skupiny 3 objem do 500 m3 strojně</t>
  </si>
  <si>
    <t xml:space="preserve"> D1/ SO08/ SO08a</t>
  </si>
  <si>
    <t>Úprava pláně v hornině třídy těžitelnosti I skupiny 1 až 3 se zhutněním strojně</t>
  </si>
  <si>
    <t>Geomříž pro stabilizaci podkladu tuhá trojosá z PP tl 4 mm</t>
  </si>
  <si>
    <t>Geotextilie pro ochranu, separaci a filtraci netkaná měrná hm přes 200 do 300 g/m2</t>
  </si>
  <si>
    <t xml:space="preserve"> D1/ SO09</t>
  </si>
  <si>
    <t>Odstranění podkladu z kameniva drceného tl přes 200 do 300 mm ručně</t>
  </si>
  <si>
    <t>Odstranění podkladu živičného tl přes 100 do 150 mm ručně</t>
  </si>
  <si>
    <t>Podklad nebo lože pod dlažbu vodorovný nebo do sklonu 1:5 z betonu prostého tl přes 50 do 100 mm</t>
  </si>
  <si>
    <t>Příplatek ZKD 10 mm tl u podkladu nebo lože pod dlažbu z betonu</t>
  </si>
  <si>
    <t>Podklad ze štěrkodrtě ŠD plochy přes 100 m2 tl 200 mm</t>
  </si>
  <si>
    <t>Kladení dlažby z lomového kamene tl do 250 mm s provedením lože z betonu</t>
  </si>
  <si>
    <t>Sejmutí ornice plochy do 500 m2 tl vrstvy do 200 mm strojně</t>
  </si>
  <si>
    <t>Zřízení plochy ze silničních panelů do lože tl 50 mm z kameniva</t>
  </si>
  <si>
    <t>Asfaltový beton vrstva podkladní ACP 16 (obalované kamenivo OKS) tl 70 mm š přes 3 m</t>
  </si>
  <si>
    <t>Asfaltový beton vrstva obrusná ACO 11 (ABS) tř. I tl 40 mm š přes 3 m z nemodifikovaného asfaltu</t>
  </si>
  <si>
    <t xml:space="preserve"> D1/ SO09/ SO09a</t>
  </si>
  <si>
    <t xml:space="preserve"> Z</t>
  </si>
  <si>
    <t>Odstranění podkladu z kameniva drceného tl do 100 mm strojně pl přes 200 m2</t>
  </si>
  <si>
    <t>Podklad ze štěrkodrtě ŠD plochy přes 100 m2 tl 100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</si>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</sst>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9" fillId="0" borderId="0" xfId="0" applyFont="1" applyAlignment="1">
      <alignment vertical="center" wrapText="1"/>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40" fillId="2"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6" fillId="0" borderId="1" xfId="0" applyFont="1" applyBorder="1" applyAlignment="1">
      <alignment horizontal="left" vertical="center" wrapText="1"/>
    </xf>
    <xf numFmtId="0" fontId="44" fillId="0" borderId="1" xfId="0" applyFont="1" applyBorder="1" applyAlignment="1">
      <alignment horizontal="center"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5" fillId="0" borderId="29" xfId="0" applyFont="1" applyBorder="1" applyAlignment="1">
      <alignment horizontal="left"/>
    </xf>
    <xf numFmtId="0" fontId="0" fillId="0" borderId="0" xfId="0" applyAlignment="1"/>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273313611" TargetMode="External"/><Relationship Id="rId21" Type="http://schemas.openxmlformats.org/officeDocument/2006/relationships/hyperlink" Target="https://podminky.urs.cz/item/CS_URS_2023_01/226211113" TargetMode="External"/><Relationship Id="rId42" Type="http://schemas.openxmlformats.org/officeDocument/2006/relationships/hyperlink" Target="https://podminky.urs.cz/item/CS_URS_2023_01/431351122" TargetMode="External"/><Relationship Id="rId47" Type="http://schemas.openxmlformats.org/officeDocument/2006/relationships/hyperlink" Target="https://podminky.urs.cz/item/CS_URS_2023_01/953334315" TargetMode="External"/><Relationship Id="rId63" Type="http://schemas.openxmlformats.org/officeDocument/2006/relationships/hyperlink" Target="https://podminky.urs.cz/item/CS_URS_2023_01/712841559" TargetMode="External"/><Relationship Id="rId68" Type="http://schemas.openxmlformats.org/officeDocument/2006/relationships/hyperlink" Target="https://podminky.urs.cz/item/CS_URS_2023_01/998767201" TargetMode="External"/><Relationship Id="rId7" Type="http://schemas.openxmlformats.org/officeDocument/2006/relationships/hyperlink" Target="https://podminky.urs.cz/item/CS_URS_2023_01/115101203" TargetMode="External"/><Relationship Id="rId2" Type="http://schemas.openxmlformats.org/officeDocument/2006/relationships/hyperlink" Target="https://podminky.urs.cz/item/CS_URS_2023_01/112251102" TargetMode="External"/><Relationship Id="rId16" Type="http://schemas.openxmlformats.org/officeDocument/2006/relationships/hyperlink" Target="https://podminky.urs.cz/item/CS_URS_2023_01/167151111" TargetMode="External"/><Relationship Id="rId29" Type="http://schemas.openxmlformats.org/officeDocument/2006/relationships/hyperlink" Target="https://podminky.urs.cz/item/CS_URS_2023_01/321321216" TargetMode="External"/><Relationship Id="rId11" Type="http://schemas.openxmlformats.org/officeDocument/2006/relationships/hyperlink" Target="https://podminky.urs.cz/item/CS_URS_2023_01/131251204" TargetMode="External"/><Relationship Id="rId24" Type="http://schemas.openxmlformats.org/officeDocument/2006/relationships/hyperlink" Target="https://podminky.urs.cz/item/CS_URS_2023_01/271532212" TargetMode="External"/><Relationship Id="rId32" Type="http://schemas.openxmlformats.org/officeDocument/2006/relationships/hyperlink" Target="https://podminky.urs.cz/item/CS_URS_2023_01/321352010" TargetMode="External"/><Relationship Id="rId37" Type="http://schemas.openxmlformats.org/officeDocument/2006/relationships/hyperlink" Target="https://podminky.urs.cz/item/CS_URS_2023_01/327351221" TargetMode="External"/><Relationship Id="rId40" Type="http://schemas.openxmlformats.org/officeDocument/2006/relationships/hyperlink" Target="https://podminky.urs.cz/item/CS_URS_2023_01/430361821" TargetMode="External"/><Relationship Id="rId45" Type="http://schemas.openxmlformats.org/officeDocument/2006/relationships/hyperlink" Target="https://podminky.urs.cz/item/CS_URS_2023_01/631362021" TargetMode="External"/><Relationship Id="rId53" Type="http://schemas.openxmlformats.org/officeDocument/2006/relationships/hyperlink" Target="https://podminky.urs.cz/item/CS_URS_2023_01/985324221" TargetMode="External"/><Relationship Id="rId58" Type="http://schemas.openxmlformats.org/officeDocument/2006/relationships/hyperlink" Target="https://podminky.urs.cz/item/CS_URS_2023_01/998325011" TargetMode="External"/><Relationship Id="rId66" Type="http://schemas.openxmlformats.org/officeDocument/2006/relationships/hyperlink" Target="https://podminky.urs.cz/item/CS_URS_2023_01/998713201" TargetMode="External"/><Relationship Id="rId5" Type="http://schemas.openxmlformats.org/officeDocument/2006/relationships/hyperlink" Target="https://podminky.urs.cz/item/CS_URS_2023_01/114203102" TargetMode="External"/><Relationship Id="rId61" Type="http://schemas.openxmlformats.org/officeDocument/2006/relationships/hyperlink" Target="https://podminky.urs.cz/item/CS_URS_2023_01/712741559" TargetMode="External"/><Relationship Id="rId19" Type="http://schemas.openxmlformats.org/officeDocument/2006/relationships/hyperlink" Target="https://podminky.urs.cz/item/CS_URS_2023_01/183101222" TargetMode="External"/><Relationship Id="rId14" Type="http://schemas.openxmlformats.org/officeDocument/2006/relationships/hyperlink" Target="https://podminky.urs.cz/item/CS_URS_2023_01/161151103" TargetMode="External"/><Relationship Id="rId22" Type="http://schemas.openxmlformats.org/officeDocument/2006/relationships/hyperlink" Target="https://podminky.urs.cz/item/CS_URS_2023_01/227211111" TargetMode="External"/><Relationship Id="rId27" Type="http://schemas.openxmlformats.org/officeDocument/2006/relationships/hyperlink" Target="https://podminky.urs.cz/item/CS_URS_2023_01/321311116" TargetMode="External"/><Relationship Id="rId30" Type="http://schemas.openxmlformats.org/officeDocument/2006/relationships/hyperlink" Target="https://podminky.urs.cz/item/CS_URS_2023_01/321351010" TargetMode="External"/><Relationship Id="rId35" Type="http://schemas.openxmlformats.org/officeDocument/2006/relationships/hyperlink" Target="https://podminky.urs.cz/item/CS_URS_2023_01/327324128" TargetMode="External"/><Relationship Id="rId43" Type="http://schemas.openxmlformats.org/officeDocument/2006/relationships/hyperlink" Target="https://podminky.urs.cz/item/CS_URS_2023_01/594511112" TargetMode="External"/><Relationship Id="rId48" Type="http://schemas.openxmlformats.org/officeDocument/2006/relationships/hyperlink" Target="https://podminky.urs.cz/item/CS_URS_2023_01/953943122" TargetMode="External"/><Relationship Id="rId56" Type="http://schemas.openxmlformats.org/officeDocument/2006/relationships/hyperlink" Target="https://podminky.urs.cz/item/CS_URS_2023_01/997013601" TargetMode="External"/><Relationship Id="rId64" Type="http://schemas.openxmlformats.org/officeDocument/2006/relationships/hyperlink" Target="https://podminky.urs.cz/item/CS_URS_2023_01/998712201" TargetMode="External"/><Relationship Id="rId69" Type="http://schemas.openxmlformats.org/officeDocument/2006/relationships/drawing" Target="../drawings/drawing2.xml"/><Relationship Id="rId8" Type="http://schemas.openxmlformats.org/officeDocument/2006/relationships/hyperlink" Target="https://podminky.urs.cz/item/CS_URS_2023_01/115101301" TargetMode="External"/><Relationship Id="rId51" Type="http://schemas.openxmlformats.org/officeDocument/2006/relationships/hyperlink" Target="https://podminky.urs.cz/item/CS_URS_2023_01/977151128" TargetMode="External"/><Relationship Id="rId3" Type="http://schemas.openxmlformats.org/officeDocument/2006/relationships/hyperlink" Target="https://podminky.urs.cz/item/CS_URS_2023_01/113107222" TargetMode="External"/><Relationship Id="rId12" Type="http://schemas.openxmlformats.org/officeDocument/2006/relationships/hyperlink" Target="https://podminky.urs.cz/item/CS_URS_2023_01/139911114" TargetMode="External"/><Relationship Id="rId17" Type="http://schemas.openxmlformats.org/officeDocument/2006/relationships/hyperlink" Target="https://podminky.urs.cz/item/CS_URS_2023_01/171251201" TargetMode="External"/><Relationship Id="rId25" Type="http://schemas.openxmlformats.org/officeDocument/2006/relationships/hyperlink" Target="https://podminky.urs.cz/item/CS_URS_2023_01/271532213" TargetMode="External"/><Relationship Id="rId33" Type="http://schemas.openxmlformats.org/officeDocument/2006/relationships/hyperlink" Target="https://podminky.urs.cz/item/CS_URS_2023_01/321352030" TargetMode="External"/><Relationship Id="rId38" Type="http://schemas.openxmlformats.org/officeDocument/2006/relationships/hyperlink" Target="https://podminky.urs.cz/item/CS_URS_2023_01/327361016" TargetMode="External"/><Relationship Id="rId46" Type="http://schemas.openxmlformats.org/officeDocument/2006/relationships/hyperlink" Target="https://podminky.urs.cz/item/CS_URS_2023_01/949101112" TargetMode="External"/><Relationship Id="rId59" Type="http://schemas.openxmlformats.org/officeDocument/2006/relationships/hyperlink" Target="https://podminky.urs.cz/item/CS_URS_2023_01/712311101" TargetMode="External"/><Relationship Id="rId67" Type="http://schemas.openxmlformats.org/officeDocument/2006/relationships/hyperlink" Target="https://podminky.urs.cz/item/CS_URS_2023_01/767995117" TargetMode="External"/><Relationship Id="rId20" Type="http://schemas.openxmlformats.org/officeDocument/2006/relationships/hyperlink" Target="https://podminky.urs.cz/item/CS_URS_2023_01/184102115" TargetMode="External"/><Relationship Id="rId41" Type="http://schemas.openxmlformats.org/officeDocument/2006/relationships/hyperlink" Target="https://podminky.urs.cz/item/CS_URS_2023_01/431351121" TargetMode="External"/><Relationship Id="rId54" Type="http://schemas.openxmlformats.org/officeDocument/2006/relationships/hyperlink" Target="https://podminky.urs.cz/item/CS_URS_2023_01/997002611" TargetMode="External"/><Relationship Id="rId62" Type="http://schemas.openxmlformats.org/officeDocument/2006/relationships/hyperlink" Target="https://podminky.urs.cz/item/CS_URS_2023_01/712811101" TargetMode="External"/><Relationship Id="rId1" Type="http://schemas.openxmlformats.org/officeDocument/2006/relationships/hyperlink" Target="https://podminky.urs.cz/item/CS_URS_2023_01/112101102" TargetMode="External"/><Relationship Id="rId6" Type="http://schemas.openxmlformats.org/officeDocument/2006/relationships/hyperlink" Target="https://podminky.urs.cz/item/CS_URS_2023_01/115101201" TargetMode="External"/><Relationship Id="rId15" Type="http://schemas.openxmlformats.org/officeDocument/2006/relationships/hyperlink" Target="https://podminky.urs.cz/item/CS_URS_2023_01/162751117" TargetMode="External"/><Relationship Id="rId23" Type="http://schemas.openxmlformats.org/officeDocument/2006/relationships/hyperlink" Target="https://podminky.urs.cz/item/CS_URS_2023_01/242791112" TargetMode="External"/><Relationship Id="rId28" Type="http://schemas.openxmlformats.org/officeDocument/2006/relationships/hyperlink" Target="https://podminky.urs.cz/item/CS_URS_2023_01/321321116" TargetMode="External"/><Relationship Id="rId36" Type="http://schemas.openxmlformats.org/officeDocument/2006/relationships/hyperlink" Target="https://podminky.urs.cz/item/CS_URS_2023_01/327351211" TargetMode="External"/><Relationship Id="rId49" Type="http://schemas.openxmlformats.org/officeDocument/2006/relationships/hyperlink" Target="https://podminky.urs.cz/item/CS_URS_2023_01/953943123" TargetMode="External"/><Relationship Id="rId57" Type="http://schemas.openxmlformats.org/officeDocument/2006/relationships/hyperlink" Target="https://podminky.urs.cz/item/CS_URS_2023_01/997013655" TargetMode="External"/><Relationship Id="rId10" Type="http://schemas.openxmlformats.org/officeDocument/2006/relationships/hyperlink" Target="https://podminky.urs.cz/item/CS_URS_2023_01/131251103" TargetMode="External"/><Relationship Id="rId31" Type="http://schemas.openxmlformats.org/officeDocument/2006/relationships/hyperlink" Target="https://podminky.urs.cz/item/CS_URS_2023_01/321351030" TargetMode="External"/><Relationship Id="rId44" Type="http://schemas.openxmlformats.org/officeDocument/2006/relationships/hyperlink" Target="https://podminky.urs.cz/item/CS_URS_2023_01/631311115" TargetMode="External"/><Relationship Id="rId52" Type="http://schemas.openxmlformats.org/officeDocument/2006/relationships/hyperlink" Target="https://podminky.urs.cz/item/CS_URS_2023_01/985324211" TargetMode="External"/><Relationship Id="rId60" Type="http://schemas.openxmlformats.org/officeDocument/2006/relationships/hyperlink" Target="https://podminky.urs.cz/item/CS_URS_2023_01/712341559" TargetMode="External"/><Relationship Id="rId65" Type="http://schemas.openxmlformats.org/officeDocument/2006/relationships/hyperlink" Target="https://podminky.urs.cz/item/CS_URS_2023_01/713141136" TargetMode="External"/><Relationship Id="rId4" Type="http://schemas.openxmlformats.org/officeDocument/2006/relationships/hyperlink" Target="https://podminky.urs.cz/item/CS_URS_2023_01/114203101" TargetMode="External"/><Relationship Id="rId9" Type="http://schemas.openxmlformats.org/officeDocument/2006/relationships/hyperlink" Target="https://podminky.urs.cz/item/CS_URS_2023_01/115101303" TargetMode="External"/><Relationship Id="rId13" Type="http://schemas.openxmlformats.org/officeDocument/2006/relationships/hyperlink" Target="https://podminky.urs.cz/item/CS_URS_2023_01/139911121" TargetMode="External"/><Relationship Id="rId18" Type="http://schemas.openxmlformats.org/officeDocument/2006/relationships/hyperlink" Target="https://podminky.urs.cz/item/CS_URS_2023_01/174151101" TargetMode="External"/><Relationship Id="rId39" Type="http://schemas.openxmlformats.org/officeDocument/2006/relationships/hyperlink" Target="https://podminky.urs.cz/item/CS_URS_2023_01/430321616" TargetMode="External"/><Relationship Id="rId34" Type="http://schemas.openxmlformats.org/officeDocument/2006/relationships/hyperlink" Target="https://podminky.urs.cz/item/CS_URS_2023_01/321366111" TargetMode="External"/><Relationship Id="rId50" Type="http://schemas.openxmlformats.org/officeDocument/2006/relationships/hyperlink" Target="https://podminky.urs.cz/item/CS_URS_2023_01/953943124" TargetMode="External"/><Relationship Id="rId55" Type="http://schemas.openxmlformats.org/officeDocument/2006/relationships/hyperlink" Target="https://podminky.urs.cz/item/CS_URS_2023_01/17120123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odminky.urs.cz/item/CS_URS_2023_01/953993321" TargetMode="External"/><Relationship Id="rId1" Type="http://schemas.openxmlformats.org/officeDocument/2006/relationships/hyperlink" Target="https://podminky.urs.cz/item/CS_URS_2023_01/95394321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podminky.urs.cz/item/CS_URS_2023_01/462512R01" TargetMode="External"/><Relationship Id="rId7" Type="http://schemas.openxmlformats.org/officeDocument/2006/relationships/hyperlink" Target="https://podminky.urs.cz/item/CS_URS_2023_01/998325011" TargetMode="External"/><Relationship Id="rId2" Type="http://schemas.openxmlformats.org/officeDocument/2006/relationships/hyperlink" Target="https://podminky.urs.cz/item/CS_URS_2023_01/114203201" TargetMode="External"/><Relationship Id="rId1" Type="http://schemas.openxmlformats.org/officeDocument/2006/relationships/hyperlink" Target="https://podminky.urs.cz/item/CS_URS_2023_01/114203102" TargetMode="External"/><Relationship Id="rId6" Type="http://schemas.openxmlformats.org/officeDocument/2006/relationships/hyperlink" Target="https://podminky.urs.cz/item/CS_URS_2023_01/997013655" TargetMode="External"/><Relationship Id="rId5" Type="http://schemas.openxmlformats.org/officeDocument/2006/relationships/hyperlink" Target="https://podminky.urs.cz/item/CS_URS_2023_01/997002611" TargetMode="External"/><Relationship Id="rId4" Type="http://schemas.openxmlformats.org/officeDocument/2006/relationships/hyperlink" Target="https://podminky.urs.cz/item/CS_URS_2023_01/46551131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1/153116113" TargetMode="External"/><Relationship Id="rId13" Type="http://schemas.openxmlformats.org/officeDocument/2006/relationships/hyperlink" Target="https://podminky.urs.cz/item/CS_URS_2023_01/164203101" TargetMode="External"/><Relationship Id="rId18" Type="http://schemas.openxmlformats.org/officeDocument/2006/relationships/hyperlink" Target="https://podminky.urs.cz/item/CS_URS_2023_01/224412114" TargetMode="External"/><Relationship Id="rId3" Type="http://schemas.openxmlformats.org/officeDocument/2006/relationships/hyperlink" Target="https://podminky.urs.cz/item/CS_URS_2023_01/153112124" TargetMode="External"/><Relationship Id="rId21" Type="http://schemas.openxmlformats.org/officeDocument/2006/relationships/hyperlink" Target="https://podminky.urs.cz/item/CS_URS_2023_01/998003112" TargetMode="External"/><Relationship Id="rId7" Type="http://schemas.openxmlformats.org/officeDocument/2006/relationships/hyperlink" Target="https://podminky.urs.cz/item/CS_URS_2023_01/153116112" TargetMode="External"/><Relationship Id="rId12" Type="http://schemas.openxmlformats.org/officeDocument/2006/relationships/hyperlink" Target="https://podminky.urs.cz/item/CS_URS_2023_01/162751139" TargetMode="External"/><Relationship Id="rId17" Type="http://schemas.openxmlformats.org/officeDocument/2006/relationships/hyperlink" Target="https://podminky.urs.cz/item/CS_URS_2023_01/171251201" TargetMode="External"/><Relationship Id="rId2" Type="http://schemas.openxmlformats.org/officeDocument/2006/relationships/hyperlink" Target="https://podminky.urs.cz/item/CS_URS_2023_01/153112112" TargetMode="External"/><Relationship Id="rId16" Type="http://schemas.openxmlformats.org/officeDocument/2006/relationships/hyperlink" Target="https://podminky.urs.cz/item/CS_URS_2023_01/171201231" TargetMode="External"/><Relationship Id="rId20" Type="http://schemas.openxmlformats.org/officeDocument/2006/relationships/hyperlink" Target="https://podminky.urs.cz/item/CS_URS_2023_01/282602112" TargetMode="External"/><Relationship Id="rId1" Type="http://schemas.openxmlformats.org/officeDocument/2006/relationships/hyperlink" Target="https://podminky.urs.cz/item/CS_URS_2023_01/153111114" TargetMode="External"/><Relationship Id="rId6" Type="http://schemas.openxmlformats.org/officeDocument/2006/relationships/hyperlink" Target="https://podminky.urs.cz/item/CS_URS_2023_01/153116111" TargetMode="External"/><Relationship Id="rId11" Type="http://schemas.openxmlformats.org/officeDocument/2006/relationships/hyperlink" Target="https://podminky.urs.cz/item/CS_URS_2023_01/162751137" TargetMode="External"/><Relationship Id="rId5" Type="http://schemas.openxmlformats.org/officeDocument/2006/relationships/hyperlink" Target="https://podminky.urs.cz/item/CS_URS_2023_01/153112224" TargetMode="External"/><Relationship Id="rId15" Type="http://schemas.openxmlformats.org/officeDocument/2006/relationships/hyperlink" Target="https://podminky.urs.cz/item/CS_URS_2023_01/167151132" TargetMode="External"/><Relationship Id="rId10" Type="http://schemas.openxmlformats.org/officeDocument/2006/relationships/hyperlink" Target="https://podminky.urs.cz/item/CS_URS_2023_01/153822115" TargetMode="External"/><Relationship Id="rId19" Type="http://schemas.openxmlformats.org/officeDocument/2006/relationships/hyperlink" Target="https://podminky.urs.cz/item/CS_URS_2023_01/226213113" TargetMode="External"/><Relationship Id="rId4" Type="http://schemas.openxmlformats.org/officeDocument/2006/relationships/hyperlink" Target="https://podminky.urs.cz/item/CS_URS_2023_01/153112212" TargetMode="External"/><Relationship Id="rId9" Type="http://schemas.openxmlformats.org/officeDocument/2006/relationships/hyperlink" Target="https://podminky.urs.cz/item/CS_URS_2023_01/153821115" TargetMode="External"/><Relationship Id="rId14" Type="http://schemas.openxmlformats.org/officeDocument/2006/relationships/hyperlink" Target="https://podminky.urs.cz/item/CS_URS_2023_01/167151112"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1/153116113" TargetMode="External"/><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171251201" TargetMode="External"/><Relationship Id="rId26" Type="http://schemas.openxmlformats.org/officeDocument/2006/relationships/drawing" Target="../drawings/drawing7.xml"/><Relationship Id="rId3" Type="http://schemas.openxmlformats.org/officeDocument/2006/relationships/hyperlink" Target="https://podminky.urs.cz/item/CS_URS_2023_01/153112212" TargetMode="External"/><Relationship Id="rId21" Type="http://schemas.openxmlformats.org/officeDocument/2006/relationships/hyperlink" Target="https://podminky.urs.cz/item/CS_URS_2023_01/226213113" TargetMode="External"/><Relationship Id="rId7" Type="http://schemas.openxmlformats.org/officeDocument/2006/relationships/hyperlink" Target="https://podminky.urs.cz/item/CS_URS_2023_01/153116112"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171201231" TargetMode="External"/><Relationship Id="rId25" Type="http://schemas.openxmlformats.org/officeDocument/2006/relationships/hyperlink" Target="https://podminky.urs.cz/item/CS_URS_2023_01/789326321" TargetMode="External"/><Relationship Id="rId2" Type="http://schemas.openxmlformats.org/officeDocument/2006/relationships/hyperlink" Target="https://podminky.urs.cz/item/CS_URS_2023_01/153112124" TargetMode="External"/><Relationship Id="rId16" Type="http://schemas.openxmlformats.org/officeDocument/2006/relationships/hyperlink" Target="https://podminky.urs.cz/item/CS_URS_2023_01/167151132" TargetMode="External"/><Relationship Id="rId20" Type="http://schemas.openxmlformats.org/officeDocument/2006/relationships/hyperlink" Target="https://podminky.urs.cz/item/CS_URS_2023_01/224412114" TargetMode="External"/><Relationship Id="rId1" Type="http://schemas.openxmlformats.org/officeDocument/2006/relationships/hyperlink" Target="https://podminky.urs.cz/item/CS_URS_2023_01/153112112" TargetMode="External"/><Relationship Id="rId6" Type="http://schemas.openxmlformats.org/officeDocument/2006/relationships/hyperlink" Target="https://podminky.urs.cz/item/CS_URS_2023_01/153116111" TargetMode="External"/><Relationship Id="rId11" Type="http://schemas.openxmlformats.org/officeDocument/2006/relationships/hyperlink" Target="https://podminky.urs.cz/item/CS_URS_2023_01/153822115" TargetMode="External"/><Relationship Id="rId24" Type="http://schemas.openxmlformats.org/officeDocument/2006/relationships/hyperlink" Target="https://podminky.urs.cz/item/CS_URS_2023_01/789326311" TargetMode="External"/><Relationship Id="rId5" Type="http://schemas.openxmlformats.org/officeDocument/2006/relationships/hyperlink" Target="https://podminky.urs.cz/item/CS_URS_2023_01/153113218" TargetMode="External"/><Relationship Id="rId15" Type="http://schemas.openxmlformats.org/officeDocument/2006/relationships/hyperlink" Target="https://podminky.urs.cz/item/CS_URS_2023_01/167151112" TargetMode="External"/><Relationship Id="rId23" Type="http://schemas.openxmlformats.org/officeDocument/2006/relationships/hyperlink" Target="https://podminky.urs.cz/item/CS_URS_2023_01/998003112" TargetMode="External"/><Relationship Id="rId10" Type="http://schemas.openxmlformats.org/officeDocument/2006/relationships/hyperlink" Target="https://podminky.urs.cz/item/CS_URS_2023_01/153821115" TargetMode="External"/><Relationship Id="rId19" Type="http://schemas.openxmlformats.org/officeDocument/2006/relationships/hyperlink" Target="https://podminky.urs.cz/item/CS_URS_2023_01/224311114" TargetMode="External"/><Relationship Id="rId4" Type="http://schemas.openxmlformats.org/officeDocument/2006/relationships/hyperlink" Target="https://podminky.urs.cz/item/CS_URS_2023_01/153112224" TargetMode="External"/><Relationship Id="rId9" Type="http://schemas.openxmlformats.org/officeDocument/2006/relationships/hyperlink" Target="https://podminky.urs.cz/item/CS_URS_2023_01/153811211" TargetMode="External"/><Relationship Id="rId14" Type="http://schemas.openxmlformats.org/officeDocument/2006/relationships/hyperlink" Target="https://podminky.urs.cz/item/CS_URS_2023_01/164203101" TargetMode="External"/><Relationship Id="rId22" Type="http://schemas.openxmlformats.org/officeDocument/2006/relationships/hyperlink" Target="https://podminky.urs.cz/item/CS_URS_2023_01/28260211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1/153116122" TargetMode="External"/><Relationship Id="rId13" Type="http://schemas.openxmlformats.org/officeDocument/2006/relationships/hyperlink" Target="https://podminky.urs.cz/item/CS_URS_2023_01/164203101" TargetMode="External"/><Relationship Id="rId18" Type="http://schemas.openxmlformats.org/officeDocument/2006/relationships/hyperlink" Target="https://podminky.urs.cz/item/CS_URS_2023_01/224412114" TargetMode="External"/><Relationship Id="rId3" Type="http://schemas.openxmlformats.org/officeDocument/2006/relationships/hyperlink" Target="https://podminky.urs.cz/item/CS_URS_2023_01/153112224" TargetMode="External"/><Relationship Id="rId21" Type="http://schemas.openxmlformats.org/officeDocument/2006/relationships/drawing" Target="../drawings/drawing8.xml"/><Relationship Id="rId7" Type="http://schemas.openxmlformats.org/officeDocument/2006/relationships/hyperlink" Target="https://podminky.urs.cz/item/CS_URS_2023_01/153116121" TargetMode="External"/><Relationship Id="rId12" Type="http://schemas.openxmlformats.org/officeDocument/2006/relationships/hyperlink" Target="https://podminky.urs.cz/item/CS_URS_2023_01/162751139" TargetMode="External"/><Relationship Id="rId17" Type="http://schemas.openxmlformats.org/officeDocument/2006/relationships/hyperlink" Target="https://podminky.urs.cz/item/CS_URS_2023_01/171251201" TargetMode="External"/><Relationship Id="rId2" Type="http://schemas.openxmlformats.org/officeDocument/2006/relationships/hyperlink" Target="https://podminky.urs.cz/item/CS_URS_2023_01/153112212" TargetMode="External"/><Relationship Id="rId16" Type="http://schemas.openxmlformats.org/officeDocument/2006/relationships/hyperlink" Target="https://podminky.urs.cz/item/CS_URS_2023_01/171201231" TargetMode="External"/><Relationship Id="rId20" Type="http://schemas.openxmlformats.org/officeDocument/2006/relationships/hyperlink" Target="https://podminky.urs.cz/item/CS_URS_2023_01/998003112" TargetMode="External"/><Relationship Id="rId1" Type="http://schemas.openxmlformats.org/officeDocument/2006/relationships/hyperlink" Target="https://podminky.urs.cz/item/CS_URS_2023_01/153111116" TargetMode="External"/><Relationship Id="rId6" Type="http://schemas.openxmlformats.org/officeDocument/2006/relationships/hyperlink" Target="https://podminky.urs.cz/item/CS_URS_2023_01/153116112" TargetMode="External"/><Relationship Id="rId11" Type="http://schemas.openxmlformats.org/officeDocument/2006/relationships/hyperlink" Target="https://podminky.urs.cz/item/CS_URS_2023_01/162751137" TargetMode="External"/><Relationship Id="rId5" Type="http://schemas.openxmlformats.org/officeDocument/2006/relationships/hyperlink" Target="https://podminky.urs.cz/item/CS_URS_2023_01/153116111" TargetMode="External"/><Relationship Id="rId15" Type="http://schemas.openxmlformats.org/officeDocument/2006/relationships/hyperlink" Target="https://podminky.urs.cz/item/CS_URS_2023_01/167151132" TargetMode="External"/><Relationship Id="rId10" Type="http://schemas.openxmlformats.org/officeDocument/2006/relationships/hyperlink" Target="https://podminky.urs.cz/item/CS_URS_2023_01/153822115" TargetMode="External"/><Relationship Id="rId19" Type="http://schemas.openxmlformats.org/officeDocument/2006/relationships/hyperlink" Target="https://podminky.urs.cz/item/CS_URS_2023_01/282602112" TargetMode="External"/><Relationship Id="rId4" Type="http://schemas.openxmlformats.org/officeDocument/2006/relationships/hyperlink" Target="https://podminky.urs.cz/item/CS_URS_2023_01/153113212" TargetMode="External"/><Relationship Id="rId9" Type="http://schemas.openxmlformats.org/officeDocument/2006/relationships/hyperlink" Target="https://podminky.urs.cz/item/CS_URS_2023_01/153821115" TargetMode="External"/><Relationship Id="rId14" Type="http://schemas.openxmlformats.org/officeDocument/2006/relationships/hyperlink" Target="https://podminky.urs.cz/item/CS_URS_2023_01/16715111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3_01/767163121" TargetMode="External"/><Relationship Id="rId2" Type="http://schemas.openxmlformats.org/officeDocument/2006/relationships/hyperlink" Target="https://podminky.urs.cz/item/CS_URS_2023_01/998325011" TargetMode="External"/><Relationship Id="rId1" Type="http://schemas.openxmlformats.org/officeDocument/2006/relationships/hyperlink" Target="https://podminky.urs.cz/item/CS_URS_2023_01/346951131" TargetMode="External"/><Relationship Id="rId5" Type="http://schemas.openxmlformats.org/officeDocument/2006/relationships/drawing" Target="../drawings/drawing10.xml"/><Relationship Id="rId4" Type="http://schemas.openxmlformats.org/officeDocument/2006/relationships/hyperlink" Target="https://podminky.urs.cz/item/CS_URS_2023_01/99876720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3_01/175151101" TargetMode="External"/><Relationship Id="rId18" Type="http://schemas.openxmlformats.org/officeDocument/2006/relationships/hyperlink" Target="https://podminky.urs.cz/item/CS_URS_2023_01/465513257" TargetMode="External"/><Relationship Id="rId26" Type="http://schemas.openxmlformats.org/officeDocument/2006/relationships/hyperlink" Target="https://podminky.urs.cz/item/CS_URS_2023_01/569951133" TargetMode="External"/><Relationship Id="rId39" Type="http://schemas.openxmlformats.org/officeDocument/2006/relationships/hyperlink" Target="https://podminky.urs.cz/item/CS_URS_2023_01/919716111" TargetMode="External"/><Relationship Id="rId21" Type="http://schemas.openxmlformats.org/officeDocument/2006/relationships/hyperlink" Target="https://podminky.urs.cz/item/CS_URS_2023_01/564851111" TargetMode="External"/><Relationship Id="rId34" Type="http://schemas.openxmlformats.org/officeDocument/2006/relationships/hyperlink" Target="https://podminky.urs.cz/item/CS_URS_2023_01/895941362" TargetMode="External"/><Relationship Id="rId42" Type="http://schemas.openxmlformats.org/officeDocument/2006/relationships/hyperlink" Target="https://podminky.urs.cz/item/CS_URS_2023_01/171201231" TargetMode="External"/><Relationship Id="rId47" Type="http://schemas.openxmlformats.org/officeDocument/2006/relationships/hyperlink" Target="https://podminky.urs.cz/item/CS_URS_2023_01/220060423" TargetMode="External"/><Relationship Id="rId7" Type="http://schemas.openxmlformats.org/officeDocument/2006/relationships/hyperlink" Target="https://podminky.urs.cz/item/CS_URS_2023_01/132212131" TargetMode="External"/><Relationship Id="rId2" Type="http://schemas.openxmlformats.org/officeDocument/2006/relationships/hyperlink" Target="https://podminky.urs.cz/item/CS_URS_2023_01/113107171" TargetMode="External"/><Relationship Id="rId16" Type="http://schemas.openxmlformats.org/officeDocument/2006/relationships/hyperlink" Target="https://podminky.urs.cz/item/CS_URS_2023_01/212312111" TargetMode="External"/><Relationship Id="rId29" Type="http://schemas.openxmlformats.org/officeDocument/2006/relationships/hyperlink" Target="https://podminky.urs.cz/item/CS_URS_2023_01/577134111" TargetMode="External"/><Relationship Id="rId1" Type="http://schemas.openxmlformats.org/officeDocument/2006/relationships/hyperlink" Target="https://podminky.urs.cz/item/CS_URS_2023_01/113107162" TargetMode="External"/><Relationship Id="rId6" Type="http://schemas.openxmlformats.org/officeDocument/2006/relationships/hyperlink" Target="https://podminky.urs.cz/item/CS_URS_2023_01/131251104" TargetMode="External"/><Relationship Id="rId11" Type="http://schemas.openxmlformats.org/officeDocument/2006/relationships/hyperlink" Target="https://podminky.urs.cz/item/CS_URS_2023_01/171251201" TargetMode="External"/><Relationship Id="rId24" Type="http://schemas.openxmlformats.org/officeDocument/2006/relationships/hyperlink" Target="https://podminky.urs.cz/item/CS_URS_2023_01/567122112" TargetMode="External"/><Relationship Id="rId32" Type="http://schemas.openxmlformats.org/officeDocument/2006/relationships/hyperlink" Target="https://podminky.urs.cz/item/CS_URS_2023_01/895941341" TargetMode="External"/><Relationship Id="rId37" Type="http://schemas.openxmlformats.org/officeDocument/2006/relationships/hyperlink" Target="https://podminky.urs.cz/item/CS_URS_2023_01/919112222" TargetMode="External"/><Relationship Id="rId40" Type="http://schemas.openxmlformats.org/officeDocument/2006/relationships/hyperlink" Target="https://podminky.urs.cz/item/CS_URS_2023_01/919735113" TargetMode="External"/><Relationship Id="rId45" Type="http://schemas.openxmlformats.org/officeDocument/2006/relationships/hyperlink" Target="https://podminky.urs.cz/item/CS_URS_2023_01/997013655" TargetMode="External"/><Relationship Id="rId5" Type="http://schemas.openxmlformats.org/officeDocument/2006/relationships/hyperlink" Target="https://podminky.urs.cz/item/CS_URS_2023_01/131251100" TargetMode="External"/><Relationship Id="rId15" Type="http://schemas.openxmlformats.org/officeDocument/2006/relationships/hyperlink" Target="https://podminky.urs.cz/item/CS_URS_2023_01/211971121" TargetMode="External"/><Relationship Id="rId23" Type="http://schemas.openxmlformats.org/officeDocument/2006/relationships/hyperlink" Target="https://podminky.urs.cz/item/CS_URS_2023_01/565155101" TargetMode="External"/><Relationship Id="rId28" Type="http://schemas.openxmlformats.org/officeDocument/2006/relationships/hyperlink" Target="https://podminky.urs.cz/item/CS_URS_2023_01/573231106" TargetMode="External"/><Relationship Id="rId36" Type="http://schemas.openxmlformats.org/officeDocument/2006/relationships/hyperlink" Target="https://podminky.urs.cz/item/CS_URS_2023_01/919111111" TargetMode="External"/><Relationship Id="rId10" Type="http://schemas.openxmlformats.org/officeDocument/2006/relationships/hyperlink" Target="https://podminky.urs.cz/item/CS_URS_2023_01/162751117" TargetMode="External"/><Relationship Id="rId19" Type="http://schemas.openxmlformats.org/officeDocument/2006/relationships/hyperlink" Target="https://podminky.urs.cz/item/CS_URS_2023_01/465513327" TargetMode="External"/><Relationship Id="rId31" Type="http://schemas.openxmlformats.org/officeDocument/2006/relationships/hyperlink" Target="https://podminky.urs.cz/item/CS_URS_2023_01/890411851" TargetMode="External"/><Relationship Id="rId44" Type="http://schemas.openxmlformats.org/officeDocument/2006/relationships/hyperlink" Target="https://podminky.urs.cz/item/CS_URS_2023_01/997013645" TargetMode="External"/><Relationship Id="rId4" Type="http://schemas.openxmlformats.org/officeDocument/2006/relationships/hyperlink" Target="https://podminky.urs.cz/item/CS_URS_2023_01/131213701" TargetMode="External"/><Relationship Id="rId9" Type="http://schemas.openxmlformats.org/officeDocument/2006/relationships/hyperlink" Target="https://podminky.urs.cz/item/CS_URS_2023_01/139001101" TargetMode="External"/><Relationship Id="rId14" Type="http://schemas.openxmlformats.org/officeDocument/2006/relationships/hyperlink" Target="https://podminky.urs.cz/item/CS_URS_2023_01/211531111" TargetMode="External"/><Relationship Id="rId22" Type="http://schemas.openxmlformats.org/officeDocument/2006/relationships/hyperlink" Target="https://podminky.urs.cz/item/CS_URS_2023_01/564861011" TargetMode="External"/><Relationship Id="rId27" Type="http://schemas.openxmlformats.org/officeDocument/2006/relationships/hyperlink" Target="https://podminky.urs.cz/item/CS_URS_2023_01/573211107" TargetMode="External"/><Relationship Id="rId30" Type="http://schemas.openxmlformats.org/officeDocument/2006/relationships/hyperlink" Target="https://podminky.urs.cz/item/CS_URS_2023_01/581131211" TargetMode="External"/><Relationship Id="rId35" Type="http://schemas.openxmlformats.org/officeDocument/2006/relationships/hyperlink" Target="https://podminky.urs.cz/item/CS_URS_2023_01/899204112" TargetMode="External"/><Relationship Id="rId43" Type="http://schemas.openxmlformats.org/officeDocument/2006/relationships/hyperlink" Target="https://podminky.urs.cz/item/CS_URS_2023_01/997013601" TargetMode="External"/><Relationship Id="rId48" Type="http://schemas.openxmlformats.org/officeDocument/2006/relationships/drawing" Target="../drawings/drawing11.xml"/><Relationship Id="rId8" Type="http://schemas.openxmlformats.org/officeDocument/2006/relationships/hyperlink" Target="https://podminky.urs.cz/item/CS_URS_2023_01/132251101" TargetMode="External"/><Relationship Id="rId3" Type="http://schemas.openxmlformats.org/officeDocument/2006/relationships/hyperlink" Target="https://podminky.urs.cz/item/CS_URS_2023_01/113107183" TargetMode="External"/><Relationship Id="rId12" Type="http://schemas.openxmlformats.org/officeDocument/2006/relationships/hyperlink" Target="https://podminky.urs.cz/item/CS_URS_2023_01/174151101" TargetMode="External"/><Relationship Id="rId17" Type="http://schemas.openxmlformats.org/officeDocument/2006/relationships/hyperlink" Target="https://podminky.urs.cz/item/CS_URS_2023_01/212750103" TargetMode="External"/><Relationship Id="rId25" Type="http://schemas.openxmlformats.org/officeDocument/2006/relationships/hyperlink" Target="https://podminky.urs.cz/item/CS_URS_2023_01/567122114" TargetMode="External"/><Relationship Id="rId33" Type="http://schemas.openxmlformats.org/officeDocument/2006/relationships/hyperlink" Target="https://podminky.urs.cz/item/CS_URS_2023_01/895941351" TargetMode="External"/><Relationship Id="rId38" Type="http://schemas.openxmlformats.org/officeDocument/2006/relationships/hyperlink" Target="https://podminky.urs.cz/item/CS_URS_2023_01/919122121" TargetMode="External"/><Relationship Id="rId46" Type="http://schemas.openxmlformats.org/officeDocument/2006/relationships/hyperlink" Target="https://podminky.urs.cz/item/CS_URS_2023_01/998325011" TargetMode="External"/><Relationship Id="rId20" Type="http://schemas.openxmlformats.org/officeDocument/2006/relationships/hyperlink" Target="https://podminky.urs.cz/item/CS_URS_2023_01/564851011" TargetMode="External"/><Relationship Id="rId41" Type="http://schemas.openxmlformats.org/officeDocument/2006/relationships/hyperlink" Target="https://podminky.urs.cz/item/CS_URS_2023_01/9970026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3_01/997013873" TargetMode="External"/><Relationship Id="rId3" Type="http://schemas.openxmlformats.org/officeDocument/2006/relationships/hyperlink" Target="https://podminky.urs.cz/item/CS_URS_2023_01/171251201" TargetMode="External"/><Relationship Id="rId7" Type="http://schemas.openxmlformats.org/officeDocument/2006/relationships/hyperlink" Target="https://podminky.urs.cz/item/CS_URS_2023_01/919726122" TargetMode="External"/><Relationship Id="rId2" Type="http://schemas.openxmlformats.org/officeDocument/2006/relationships/hyperlink" Target="https://podminky.urs.cz/item/CS_URS_2023_01/162751117" TargetMode="External"/><Relationship Id="rId1" Type="http://schemas.openxmlformats.org/officeDocument/2006/relationships/hyperlink" Target="https://podminky.urs.cz/item/CS_URS_2023_01/131251104" TargetMode="External"/><Relationship Id="rId6" Type="http://schemas.openxmlformats.org/officeDocument/2006/relationships/hyperlink" Target="https://podminky.urs.cz/item/CS_URS_2023_01/919721131" TargetMode="External"/><Relationship Id="rId5" Type="http://schemas.openxmlformats.org/officeDocument/2006/relationships/hyperlink" Target="https://podminky.urs.cz/item/CS_URS_2023_01/564851111" TargetMode="External"/><Relationship Id="rId10" Type="http://schemas.openxmlformats.org/officeDocument/2006/relationships/drawing" Target="../drawings/drawing12.xml"/><Relationship Id="rId4" Type="http://schemas.openxmlformats.org/officeDocument/2006/relationships/hyperlink" Target="https://podminky.urs.cz/item/CS_URS_2023_01/181951112" TargetMode="External"/><Relationship Id="rId9" Type="http://schemas.openxmlformats.org/officeDocument/2006/relationships/hyperlink" Target="https://podminky.urs.cz/item/CS_URS_2023_01/998225111"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3_01/274351121" TargetMode="External"/><Relationship Id="rId18" Type="http://schemas.openxmlformats.org/officeDocument/2006/relationships/hyperlink" Target="https://podminky.urs.cz/item/CS_URS_2023_01/564851111" TargetMode="External"/><Relationship Id="rId26" Type="http://schemas.openxmlformats.org/officeDocument/2006/relationships/hyperlink" Target="https://podminky.urs.cz/item/CS_URS_2023_01/916241113" TargetMode="External"/><Relationship Id="rId3" Type="http://schemas.openxmlformats.org/officeDocument/2006/relationships/hyperlink" Target="https://podminky.urs.cz/item/CS_URS_2023_01/121151113" TargetMode="External"/><Relationship Id="rId21" Type="http://schemas.openxmlformats.org/officeDocument/2006/relationships/hyperlink" Target="https://podminky.urs.cz/item/CS_URS_2023_01/569951133" TargetMode="External"/><Relationship Id="rId34" Type="http://schemas.openxmlformats.org/officeDocument/2006/relationships/hyperlink" Target="https://podminky.urs.cz/item/CS_URS_2023_01/998225191" TargetMode="External"/><Relationship Id="rId7" Type="http://schemas.openxmlformats.org/officeDocument/2006/relationships/hyperlink" Target="https://podminky.urs.cz/item/CS_URS_2023_01/171251201" TargetMode="External"/><Relationship Id="rId12" Type="http://schemas.openxmlformats.org/officeDocument/2006/relationships/hyperlink" Target="https://podminky.urs.cz/item/CS_URS_2023_01/274321511" TargetMode="External"/><Relationship Id="rId17" Type="http://schemas.openxmlformats.org/officeDocument/2006/relationships/hyperlink" Target="https://podminky.urs.cz/item/CS_URS_2023_01/451319777" TargetMode="External"/><Relationship Id="rId25" Type="http://schemas.openxmlformats.org/officeDocument/2006/relationships/hyperlink" Target="https://podminky.urs.cz/item/CS_URS_2023_01/594511113" TargetMode="External"/><Relationship Id="rId33" Type="http://schemas.openxmlformats.org/officeDocument/2006/relationships/hyperlink" Target="https://podminky.urs.cz/item/CS_URS_2023_01/998225111" TargetMode="External"/><Relationship Id="rId2" Type="http://schemas.openxmlformats.org/officeDocument/2006/relationships/hyperlink" Target="https://podminky.urs.cz/item/CS_URS_2023_01/113107143" TargetMode="External"/><Relationship Id="rId16" Type="http://schemas.openxmlformats.org/officeDocument/2006/relationships/hyperlink" Target="https://podminky.urs.cz/item/CS_URS_2023_01/451317777" TargetMode="External"/><Relationship Id="rId20" Type="http://schemas.openxmlformats.org/officeDocument/2006/relationships/hyperlink" Target="https://podminky.urs.cz/item/CS_URS_2023_01/565155121" TargetMode="External"/><Relationship Id="rId29" Type="http://schemas.openxmlformats.org/officeDocument/2006/relationships/hyperlink" Target="https://podminky.urs.cz/item/CS_URS_2023_01/997002611" TargetMode="External"/><Relationship Id="rId1" Type="http://schemas.openxmlformats.org/officeDocument/2006/relationships/hyperlink" Target="https://podminky.urs.cz/item/CS_URS_2023_01/113107123" TargetMode="External"/><Relationship Id="rId6" Type="http://schemas.openxmlformats.org/officeDocument/2006/relationships/hyperlink" Target="https://podminky.urs.cz/item/CS_URS_2023_01/162751117" TargetMode="External"/><Relationship Id="rId11" Type="http://schemas.openxmlformats.org/officeDocument/2006/relationships/hyperlink" Target="https://podminky.urs.cz/item/CS_URS_2023_01/181411131" TargetMode="External"/><Relationship Id="rId24" Type="http://schemas.openxmlformats.org/officeDocument/2006/relationships/hyperlink" Target="https://podminky.urs.cz/item/CS_URS_2023_01/577134121" TargetMode="External"/><Relationship Id="rId32" Type="http://schemas.openxmlformats.org/officeDocument/2006/relationships/hyperlink" Target="https://podminky.urs.cz/item/CS_URS_2023_01/997013655" TargetMode="External"/><Relationship Id="rId5" Type="http://schemas.openxmlformats.org/officeDocument/2006/relationships/hyperlink" Target="https://podminky.urs.cz/item/CS_URS_2023_01/132251101" TargetMode="External"/><Relationship Id="rId15" Type="http://schemas.openxmlformats.org/officeDocument/2006/relationships/hyperlink" Target="https://podminky.urs.cz/item/CS_URS_2023_01/291211111" TargetMode="External"/><Relationship Id="rId23" Type="http://schemas.openxmlformats.org/officeDocument/2006/relationships/hyperlink" Target="https://podminky.urs.cz/item/CS_URS_2023_01/573231106" TargetMode="External"/><Relationship Id="rId28" Type="http://schemas.openxmlformats.org/officeDocument/2006/relationships/hyperlink" Target="https://podminky.urs.cz/item/CS_URS_2023_01/919122121" TargetMode="External"/><Relationship Id="rId10" Type="http://schemas.openxmlformats.org/officeDocument/2006/relationships/hyperlink" Target="https://podminky.urs.cz/item/CS_URS_2023_01/181351113" TargetMode="External"/><Relationship Id="rId19" Type="http://schemas.openxmlformats.org/officeDocument/2006/relationships/hyperlink" Target="https://podminky.urs.cz/item/CS_URS_2023_01/564861111" TargetMode="External"/><Relationship Id="rId31" Type="http://schemas.openxmlformats.org/officeDocument/2006/relationships/hyperlink" Target="https://podminky.urs.cz/item/CS_URS_2023_01/997013645" TargetMode="External"/><Relationship Id="rId4" Type="http://schemas.openxmlformats.org/officeDocument/2006/relationships/hyperlink" Target="https://podminky.urs.cz/item/CS_URS_2023_01/131251103" TargetMode="External"/><Relationship Id="rId9" Type="http://schemas.openxmlformats.org/officeDocument/2006/relationships/hyperlink" Target="https://podminky.urs.cz/item/CS_URS_2023_01/181111111" TargetMode="External"/><Relationship Id="rId14" Type="http://schemas.openxmlformats.org/officeDocument/2006/relationships/hyperlink" Target="https://podminky.urs.cz/item/CS_URS_2023_01/274351122" TargetMode="External"/><Relationship Id="rId22" Type="http://schemas.openxmlformats.org/officeDocument/2006/relationships/hyperlink" Target="https://podminky.urs.cz/item/CS_URS_2023_01/573211107" TargetMode="External"/><Relationship Id="rId27" Type="http://schemas.openxmlformats.org/officeDocument/2006/relationships/hyperlink" Target="https://podminky.urs.cz/item/CS_URS_2023_01/919112222" TargetMode="External"/><Relationship Id="rId30" Type="http://schemas.openxmlformats.org/officeDocument/2006/relationships/hyperlink" Target="https://podminky.urs.cz/item/CS_URS_2023_01/171201231" TargetMode="External"/><Relationship Id="rId35" Type="http://schemas.openxmlformats.org/officeDocument/2006/relationships/drawing" Target="../drawings/drawing13.xml"/><Relationship Id="rId8" Type="http://schemas.openxmlformats.org/officeDocument/2006/relationships/hyperlink" Target="https://podminky.urs.cz/item/CS_URS_2023_01/17415110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1/997013873" TargetMode="External"/><Relationship Id="rId3" Type="http://schemas.openxmlformats.org/officeDocument/2006/relationships/hyperlink" Target="https://podminky.urs.cz/item/CS_URS_2023_01/171251201" TargetMode="External"/><Relationship Id="rId7" Type="http://schemas.openxmlformats.org/officeDocument/2006/relationships/hyperlink" Target="https://podminky.urs.cz/item/CS_URS_2023_01/919726122" TargetMode="External"/><Relationship Id="rId2" Type="http://schemas.openxmlformats.org/officeDocument/2006/relationships/hyperlink" Target="https://podminky.urs.cz/item/CS_URS_2023_01/162751117" TargetMode="External"/><Relationship Id="rId1" Type="http://schemas.openxmlformats.org/officeDocument/2006/relationships/hyperlink" Target="https://podminky.urs.cz/item/CS_URS_2023_01/131251104" TargetMode="External"/><Relationship Id="rId6" Type="http://schemas.openxmlformats.org/officeDocument/2006/relationships/hyperlink" Target="https://podminky.urs.cz/item/CS_URS_2023_01/919721131" TargetMode="External"/><Relationship Id="rId5" Type="http://schemas.openxmlformats.org/officeDocument/2006/relationships/hyperlink" Target="https://podminky.urs.cz/item/CS_URS_2023_01/564851111" TargetMode="External"/><Relationship Id="rId10" Type="http://schemas.openxmlformats.org/officeDocument/2006/relationships/drawing" Target="../drawings/drawing14.xml"/><Relationship Id="rId4" Type="http://schemas.openxmlformats.org/officeDocument/2006/relationships/hyperlink" Target="https://podminky.urs.cz/item/CS_URS_2023_01/181951112" TargetMode="External"/><Relationship Id="rId9" Type="http://schemas.openxmlformats.org/officeDocument/2006/relationships/hyperlink" Target="https://podminky.urs.cz/item/CS_URS_2023_01/99822511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3_01/174151101" TargetMode="External"/><Relationship Id="rId13" Type="http://schemas.openxmlformats.org/officeDocument/2006/relationships/hyperlink" Target="https://podminky.urs.cz/item/CS_URS_2023_01/564831111" TargetMode="External"/><Relationship Id="rId18" Type="http://schemas.openxmlformats.org/officeDocument/2006/relationships/hyperlink" Target="https://podminky.urs.cz/item/CS_URS_2023_01/997221625" TargetMode="External"/><Relationship Id="rId3" Type="http://schemas.openxmlformats.org/officeDocument/2006/relationships/hyperlink" Target="https://podminky.urs.cz/item/CS_URS_2023_01/113152112" TargetMode="External"/><Relationship Id="rId21" Type="http://schemas.openxmlformats.org/officeDocument/2006/relationships/hyperlink" Target="https://podminky.urs.cz/item/CS_URS_2023_01/998225111" TargetMode="External"/><Relationship Id="rId7" Type="http://schemas.openxmlformats.org/officeDocument/2006/relationships/hyperlink" Target="https://podminky.urs.cz/item/CS_URS_2023_01/171251201" TargetMode="External"/><Relationship Id="rId12" Type="http://schemas.openxmlformats.org/officeDocument/2006/relationships/hyperlink" Target="https://podminky.urs.cz/item/CS_URS_2023_01/291211111" TargetMode="External"/><Relationship Id="rId17" Type="http://schemas.openxmlformats.org/officeDocument/2006/relationships/hyperlink" Target="https://podminky.urs.cz/item/CS_URS_2023_01/171201231" TargetMode="External"/><Relationship Id="rId2" Type="http://schemas.openxmlformats.org/officeDocument/2006/relationships/hyperlink" Target="https://podminky.urs.cz/item/CS_URS_2023_01/113151111" TargetMode="External"/><Relationship Id="rId16" Type="http://schemas.openxmlformats.org/officeDocument/2006/relationships/hyperlink" Target="https://podminky.urs.cz/item/CS_URS_2023_01/997002611" TargetMode="External"/><Relationship Id="rId20" Type="http://schemas.openxmlformats.org/officeDocument/2006/relationships/hyperlink" Target="https://podminky.urs.cz/item/CS_URS_2023_01/997013811" TargetMode="External"/><Relationship Id="rId1" Type="http://schemas.openxmlformats.org/officeDocument/2006/relationships/hyperlink" Target="https://podminky.urs.cz/item/CS_URS_2023_01/113107221" TargetMode="External"/><Relationship Id="rId6" Type="http://schemas.openxmlformats.org/officeDocument/2006/relationships/hyperlink" Target="https://podminky.urs.cz/item/CS_URS_2023_01/162751117" TargetMode="External"/><Relationship Id="rId11" Type="http://schemas.openxmlformats.org/officeDocument/2006/relationships/hyperlink" Target="https://podminky.urs.cz/item/CS_URS_2023_01/291111111" TargetMode="External"/><Relationship Id="rId5" Type="http://schemas.openxmlformats.org/officeDocument/2006/relationships/hyperlink" Target="https://podminky.urs.cz/item/CS_URS_2023_01/131251103" TargetMode="External"/><Relationship Id="rId15" Type="http://schemas.openxmlformats.org/officeDocument/2006/relationships/hyperlink" Target="https://podminky.urs.cz/item/CS_URS_2023_01/619996137" TargetMode="External"/><Relationship Id="rId23" Type="http://schemas.openxmlformats.org/officeDocument/2006/relationships/drawing" Target="../drawings/drawing19.xml"/><Relationship Id="rId10" Type="http://schemas.openxmlformats.org/officeDocument/2006/relationships/hyperlink" Target="https://podminky.urs.cz/item/CS_URS_2023_01/181411131" TargetMode="External"/><Relationship Id="rId19" Type="http://schemas.openxmlformats.org/officeDocument/2006/relationships/hyperlink" Target="https://podminky.urs.cz/item/CS_URS_2023_01/997221655" TargetMode="External"/><Relationship Id="rId4" Type="http://schemas.openxmlformats.org/officeDocument/2006/relationships/hyperlink" Target="https://podminky.urs.cz/item/CS_URS_2023_01/121151113" TargetMode="External"/><Relationship Id="rId9" Type="http://schemas.openxmlformats.org/officeDocument/2006/relationships/hyperlink" Target="https://podminky.urs.cz/item/CS_URS_2023_01/181351113" TargetMode="External"/><Relationship Id="rId14" Type="http://schemas.openxmlformats.org/officeDocument/2006/relationships/hyperlink" Target="https://podminky.urs.cz/item/CS_URS_2023_01/619996115" TargetMode="External"/><Relationship Id="rId22" Type="http://schemas.openxmlformats.org/officeDocument/2006/relationships/hyperlink" Target="https://podminky.urs.cz/item/CS_URS_2023_01/998225191"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podminky.urs.cz/item/CS_URS_2023_01/070001000" TargetMode="External"/><Relationship Id="rId2" Type="http://schemas.openxmlformats.org/officeDocument/2006/relationships/hyperlink" Target="https://podminky.urs.cz/item/CS_URS_2023_01/060001000" TargetMode="External"/><Relationship Id="rId1" Type="http://schemas.openxmlformats.org/officeDocument/2006/relationships/hyperlink" Target="https://podminky.urs.cz/item/CS_URS_2023_01/030001000"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3_01/049303000" TargetMode="External"/><Relationship Id="rId3" Type="http://schemas.openxmlformats.org/officeDocument/2006/relationships/hyperlink" Target="https://podminky.urs.cz/item/CS_URS_2023_01/013254000" TargetMode="External"/><Relationship Id="rId7" Type="http://schemas.openxmlformats.org/officeDocument/2006/relationships/hyperlink" Target="https://podminky.urs.cz/item/CS_URS_2023_01/045203000" TargetMode="External"/><Relationship Id="rId2" Type="http://schemas.openxmlformats.org/officeDocument/2006/relationships/hyperlink" Target="https://podminky.urs.cz/item/CS_URS_2023_01/012203000" TargetMode="External"/><Relationship Id="rId1" Type="http://schemas.openxmlformats.org/officeDocument/2006/relationships/hyperlink" Target="https://podminky.urs.cz/item/CS_URS_2023_01/012103000" TargetMode="External"/><Relationship Id="rId6" Type="http://schemas.openxmlformats.org/officeDocument/2006/relationships/hyperlink" Target="https://podminky.urs.cz/item/CS_URS_2023_01/043103000" TargetMode="External"/><Relationship Id="rId5" Type="http://schemas.openxmlformats.org/officeDocument/2006/relationships/hyperlink" Target="https://podminky.urs.cz/item/CS_URS_2023_01/013294000" TargetMode="External"/><Relationship Id="rId4" Type="http://schemas.openxmlformats.org/officeDocument/2006/relationships/hyperlink" Target="https://podminky.urs.cz/item/CS_URS_2023_01/013274000" TargetMode="External"/><Relationship Id="rId9"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topLeftCell="A39"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40"/>
      <c r="AS2" s="340"/>
      <c r="AT2" s="340"/>
      <c r="AU2" s="340"/>
      <c r="AV2" s="340"/>
      <c r="AW2" s="340"/>
      <c r="AX2" s="340"/>
      <c r="AY2" s="340"/>
      <c r="AZ2" s="340"/>
      <c r="BA2" s="340"/>
      <c r="BB2" s="340"/>
      <c r="BC2" s="340"/>
      <c r="BD2" s="340"/>
      <c r="BE2" s="340"/>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7" t="s">
        <v>14</v>
      </c>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R5" s="21"/>
      <c r="BE5" s="294" t="s">
        <v>15</v>
      </c>
      <c r="BS5" s="18" t="s">
        <v>6</v>
      </c>
    </row>
    <row r="6" spans="1:74" ht="36.950000000000003" customHeight="1">
      <c r="B6" s="21"/>
      <c r="D6" s="27" t="s">
        <v>16</v>
      </c>
      <c r="K6" s="298" t="s">
        <v>17</v>
      </c>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R6" s="21"/>
      <c r="BE6" s="295"/>
      <c r="BS6" s="18" t="s">
        <v>6</v>
      </c>
    </row>
    <row r="7" spans="1:74" ht="12" customHeight="1">
      <c r="B7" s="21"/>
      <c r="D7" s="28" t="s">
        <v>18</v>
      </c>
      <c r="K7" s="26" t="s">
        <v>19</v>
      </c>
      <c r="AK7" s="28" t="s">
        <v>20</v>
      </c>
      <c r="AN7" s="26" t="s">
        <v>21</v>
      </c>
      <c r="AR7" s="21"/>
      <c r="BE7" s="295"/>
      <c r="BS7" s="18" t="s">
        <v>6</v>
      </c>
    </row>
    <row r="8" spans="1:74" ht="12" customHeight="1">
      <c r="B8" s="21"/>
      <c r="D8" s="28" t="s">
        <v>22</v>
      </c>
      <c r="K8" s="26" t="s">
        <v>23</v>
      </c>
      <c r="AK8" s="28" t="s">
        <v>24</v>
      </c>
      <c r="AN8" s="29" t="s">
        <v>25</v>
      </c>
      <c r="AR8" s="21"/>
      <c r="BE8" s="295"/>
      <c r="BS8" s="18" t="s">
        <v>6</v>
      </c>
    </row>
    <row r="9" spans="1:74" ht="29.25" customHeight="1">
      <c r="B9" s="21"/>
      <c r="D9" s="25" t="s">
        <v>26</v>
      </c>
      <c r="K9" s="30" t="s">
        <v>27</v>
      </c>
      <c r="AK9" s="25" t="s">
        <v>28</v>
      </c>
      <c r="AN9" s="30" t="s">
        <v>29</v>
      </c>
      <c r="AR9" s="21"/>
      <c r="BE9" s="295"/>
      <c r="BS9" s="18" t="s">
        <v>6</v>
      </c>
    </row>
    <row r="10" spans="1:74" ht="12" customHeight="1">
      <c r="B10" s="21"/>
      <c r="D10" s="28" t="s">
        <v>30</v>
      </c>
      <c r="AK10" s="28" t="s">
        <v>31</v>
      </c>
      <c r="AN10" s="26" t="s">
        <v>32</v>
      </c>
      <c r="AR10" s="21"/>
      <c r="BE10" s="295"/>
      <c r="BS10" s="18" t="s">
        <v>6</v>
      </c>
    </row>
    <row r="11" spans="1:74" ht="18.399999999999999" customHeight="1">
      <c r="B11" s="21"/>
      <c r="E11" s="26" t="s">
        <v>33</v>
      </c>
      <c r="AK11" s="28" t="s">
        <v>34</v>
      </c>
      <c r="AN11" s="26" t="s">
        <v>35</v>
      </c>
      <c r="AR11" s="21"/>
      <c r="BE11" s="295"/>
      <c r="BS11" s="18" t="s">
        <v>6</v>
      </c>
    </row>
    <row r="12" spans="1:74" ht="6.95" customHeight="1">
      <c r="B12" s="21"/>
      <c r="AR12" s="21"/>
      <c r="BE12" s="295"/>
      <c r="BS12" s="18" t="s">
        <v>6</v>
      </c>
    </row>
    <row r="13" spans="1:74" ht="12" customHeight="1">
      <c r="B13" s="21"/>
      <c r="D13" s="28" t="s">
        <v>36</v>
      </c>
      <c r="AK13" s="28" t="s">
        <v>31</v>
      </c>
      <c r="AN13" s="31" t="s">
        <v>37</v>
      </c>
      <c r="AR13" s="21"/>
      <c r="BE13" s="295"/>
      <c r="BS13" s="18" t="s">
        <v>6</v>
      </c>
    </row>
    <row r="14" spans="1:74" ht="12.75">
      <c r="B14" s="21"/>
      <c r="E14" s="299" t="s">
        <v>37</v>
      </c>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28" t="s">
        <v>34</v>
      </c>
      <c r="AN14" s="31" t="s">
        <v>37</v>
      </c>
      <c r="AR14" s="21"/>
      <c r="BE14" s="295"/>
      <c r="BS14" s="18" t="s">
        <v>6</v>
      </c>
    </row>
    <row r="15" spans="1:74" ht="6.95" customHeight="1">
      <c r="B15" s="21"/>
      <c r="AR15" s="21"/>
      <c r="BE15" s="295"/>
      <c r="BS15" s="18" t="s">
        <v>4</v>
      </c>
    </row>
    <row r="16" spans="1:74" ht="12" customHeight="1">
      <c r="B16" s="21"/>
      <c r="D16" s="28" t="s">
        <v>38</v>
      </c>
      <c r="AK16" s="28" t="s">
        <v>31</v>
      </c>
      <c r="AN16" s="26" t="s">
        <v>39</v>
      </c>
      <c r="AR16" s="21"/>
      <c r="BE16" s="295"/>
      <c r="BS16" s="18" t="s">
        <v>4</v>
      </c>
    </row>
    <row r="17" spans="2:71" ht="18.399999999999999" customHeight="1">
      <c r="B17" s="21"/>
      <c r="E17" s="26" t="s">
        <v>40</v>
      </c>
      <c r="AK17" s="28" t="s">
        <v>34</v>
      </c>
      <c r="AN17" s="26" t="s">
        <v>41</v>
      </c>
      <c r="AR17" s="21"/>
      <c r="BE17" s="295"/>
      <c r="BS17" s="18" t="s">
        <v>42</v>
      </c>
    </row>
    <row r="18" spans="2:71" ht="6.95" customHeight="1">
      <c r="B18" s="21"/>
      <c r="AR18" s="21"/>
      <c r="BE18" s="295"/>
      <c r="BS18" s="18" t="s">
        <v>6</v>
      </c>
    </row>
    <row r="19" spans="2:71" ht="12" customHeight="1">
      <c r="B19" s="21"/>
      <c r="D19" s="28" t="s">
        <v>43</v>
      </c>
      <c r="AK19" s="28" t="s">
        <v>31</v>
      </c>
      <c r="AN19" s="26" t="s">
        <v>19</v>
      </c>
      <c r="AR19" s="21"/>
      <c r="BE19" s="295"/>
      <c r="BS19" s="18" t="s">
        <v>6</v>
      </c>
    </row>
    <row r="20" spans="2:71" ht="18.399999999999999" customHeight="1">
      <c r="B20" s="21"/>
      <c r="E20" s="26" t="s">
        <v>44</v>
      </c>
      <c r="AK20" s="28" t="s">
        <v>34</v>
      </c>
      <c r="AN20" s="26" t="s">
        <v>19</v>
      </c>
      <c r="AR20" s="21"/>
      <c r="BE20" s="295"/>
      <c r="BS20" s="18" t="s">
        <v>4</v>
      </c>
    </row>
    <row r="21" spans="2:71" ht="6.95" customHeight="1">
      <c r="B21" s="21"/>
      <c r="AR21" s="21"/>
      <c r="BE21" s="295"/>
    </row>
    <row r="22" spans="2:71" ht="12" customHeight="1">
      <c r="B22" s="21"/>
      <c r="D22" s="28" t="s">
        <v>45</v>
      </c>
      <c r="AR22" s="21"/>
      <c r="BE22" s="295"/>
    </row>
    <row r="23" spans="2:71" ht="47.25" customHeight="1">
      <c r="B23" s="21"/>
      <c r="E23" s="301" t="s">
        <v>46</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R23" s="21"/>
      <c r="BE23" s="295"/>
    </row>
    <row r="24" spans="2:71" ht="6.95" customHeight="1">
      <c r="B24" s="21"/>
      <c r="AR24" s="21"/>
      <c r="BE24" s="295"/>
    </row>
    <row r="25" spans="2:71" ht="6.95" customHeight="1">
      <c r="B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1"/>
      <c r="BE25" s="295"/>
    </row>
    <row r="26" spans="2:71" s="1" customFormat="1" ht="25.9" customHeight="1">
      <c r="B26" s="34"/>
      <c r="D26" s="35" t="s">
        <v>47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2">
        <f>ROUND(AG54,2)</f>
        <v>0</v>
      </c>
      <c r="AL26" s="303"/>
      <c r="AM26" s="303"/>
      <c r="AN26" s="303"/>
      <c r="AO26" s="303"/>
      <c r="AR26" s="34"/>
      <c r="BE26" s="295"/>
    </row>
    <row r="27" spans="2:71" s="1" customFormat="1" ht="6.95" customHeight="1">
      <c r="B27" s="34"/>
      <c r="AR27" s="34"/>
      <c r="BE27" s="295"/>
    </row>
    <row r="28" spans="2:71" s="1" customFormat="1" ht="12.75">
      <c r="B28" s="34"/>
      <c r="L28" s="304" t="s">
        <v>48</v>
      </c>
      <c r="M28" s="304"/>
      <c r="N28" s="304"/>
      <c r="O28" s="304"/>
      <c r="P28" s="304"/>
      <c r="W28" s="304" t="s">
        <v>49</v>
      </c>
      <c r="X28" s="304"/>
      <c r="Y28" s="304"/>
      <c r="Z28" s="304"/>
      <c r="AA28" s="304"/>
      <c r="AB28" s="304"/>
      <c r="AC28" s="304"/>
      <c r="AD28" s="304"/>
      <c r="AE28" s="304"/>
      <c r="AK28" s="304" t="s">
        <v>50</v>
      </c>
      <c r="AL28" s="304"/>
      <c r="AM28" s="304"/>
      <c r="AN28" s="304"/>
      <c r="AO28" s="304"/>
      <c r="AR28" s="34"/>
      <c r="BE28" s="295"/>
    </row>
    <row r="29" spans="2:71" s="2" customFormat="1" ht="14.45" customHeight="1">
      <c r="B29" s="38"/>
      <c r="D29" s="28" t="s">
        <v>51</v>
      </c>
      <c r="F29" s="28" t="s">
        <v>52</v>
      </c>
      <c r="L29" s="287">
        <v>0.21</v>
      </c>
      <c r="M29" s="288"/>
      <c r="N29" s="288"/>
      <c r="O29" s="288"/>
      <c r="P29" s="288"/>
      <c r="W29" s="289">
        <f>ROUND(AZ54, 2)</f>
        <v>0</v>
      </c>
      <c r="X29" s="288"/>
      <c r="Y29" s="288"/>
      <c r="Z29" s="288"/>
      <c r="AA29" s="288"/>
      <c r="AB29" s="288"/>
      <c r="AC29" s="288"/>
      <c r="AD29" s="288"/>
      <c r="AE29" s="288"/>
      <c r="AK29" s="289">
        <f>ROUND(AV54, 2)</f>
        <v>0</v>
      </c>
      <c r="AL29" s="288"/>
      <c r="AM29" s="288"/>
      <c r="AN29" s="288"/>
      <c r="AO29" s="288"/>
      <c r="AR29" s="38"/>
      <c r="BE29" s="296"/>
    </row>
    <row r="30" spans="2:71" s="2" customFormat="1" ht="14.45" customHeight="1">
      <c r="B30" s="38"/>
      <c r="F30" s="28" t="s">
        <v>53</v>
      </c>
      <c r="L30" s="287">
        <v>0.15</v>
      </c>
      <c r="M30" s="288"/>
      <c r="N30" s="288"/>
      <c r="O30" s="288"/>
      <c r="P30" s="288"/>
      <c r="W30" s="289">
        <f>ROUND(BA54, 2)</f>
        <v>0</v>
      </c>
      <c r="X30" s="288"/>
      <c r="Y30" s="288"/>
      <c r="Z30" s="288"/>
      <c r="AA30" s="288"/>
      <c r="AB30" s="288"/>
      <c r="AC30" s="288"/>
      <c r="AD30" s="288"/>
      <c r="AE30" s="288"/>
      <c r="AK30" s="289">
        <f>ROUND(AW54, 2)</f>
        <v>0</v>
      </c>
      <c r="AL30" s="288"/>
      <c r="AM30" s="288"/>
      <c r="AN30" s="288"/>
      <c r="AO30" s="288"/>
      <c r="AR30" s="38"/>
      <c r="BE30" s="296"/>
    </row>
    <row r="31" spans="2:71" s="2" customFormat="1" ht="14.45" hidden="1" customHeight="1">
      <c r="B31" s="38"/>
      <c r="F31" s="28" t="s">
        <v>54</v>
      </c>
      <c r="L31" s="287">
        <v>0.21</v>
      </c>
      <c r="M31" s="288"/>
      <c r="N31" s="288"/>
      <c r="O31" s="288"/>
      <c r="P31" s="288"/>
      <c r="W31" s="289">
        <f>ROUND(BB54, 2)</f>
        <v>0</v>
      </c>
      <c r="X31" s="288"/>
      <c r="Y31" s="288"/>
      <c r="Z31" s="288"/>
      <c r="AA31" s="288"/>
      <c r="AB31" s="288"/>
      <c r="AC31" s="288"/>
      <c r="AD31" s="288"/>
      <c r="AE31" s="288"/>
      <c r="AK31" s="289">
        <v>0</v>
      </c>
      <c r="AL31" s="288"/>
      <c r="AM31" s="288"/>
      <c r="AN31" s="288"/>
      <c r="AO31" s="288"/>
      <c r="AR31" s="38"/>
      <c r="BE31" s="296"/>
    </row>
    <row r="32" spans="2:71" s="2" customFormat="1" ht="14.45" hidden="1" customHeight="1">
      <c r="B32" s="38"/>
      <c r="F32" s="28" t="s">
        <v>55</v>
      </c>
      <c r="L32" s="287">
        <v>0.15</v>
      </c>
      <c r="M32" s="288"/>
      <c r="N32" s="288"/>
      <c r="O32" s="288"/>
      <c r="P32" s="288"/>
      <c r="W32" s="289">
        <f>ROUND(BC54, 2)</f>
        <v>0</v>
      </c>
      <c r="X32" s="288"/>
      <c r="Y32" s="288"/>
      <c r="Z32" s="288"/>
      <c r="AA32" s="288"/>
      <c r="AB32" s="288"/>
      <c r="AC32" s="288"/>
      <c r="AD32" s="288"/>
      <c r="AE32" s="288"/>
      <c r="AK32" s="289">
        <v>0</v>
      </c>
      <c r="AL32" s="288"/>
      <c r="AM32" s="288"/>
      <c r="AN32" s="288"/>
      <c r="AO32" s="288"/>
      <c r="AR32" s="38"/>
      <c r="BE32" s="296"/>
    </row>
    <row r="33" spans="2:44" s="2" customFormat="1" ht="14.45" hidden="1" customHeight="1">
      <c r="B33" s="38"/>
      <c r="F33" s="28" t="s">
        <v>56</v>
      </c>
      <c r="L33" s="287">
        <v>0</v>
      </c>
      <c r="M33" s="288"/>
      <c r="N33" s="288"/>
      <c r="O33" s="288"/>
      <c r="P33" s="288"/>
      <c r="W33" s="289">
        <f>ROUND(BD54, 2)</f>
        <v>0</v>
      </c>
      <c r="X33" s="288"/>
      <c r="Y33" s="288"/>
      <c r="Z33" s="288"/>
      <c r="AA33" s="288"/>
      <c r="AB33" s="288"/>
      <c r="AC33" s="288"/>
      <c r="AD33" s="288"/>
      <c r="AE33" s="288"/>
      <c r="AK33" s="289">
        <v>0</v>
      </c>
      <c r="AL33" s="288"/>
      <c r="AM33" s="288"/>
      <c r="AN33" s="288"/>
      <c r="AO33" s="288"/>
      <c r="AR33" s="38"/>
    </row>
    <row r="34" spans="2:44" s="1" customFormat="1" ht="6.95" customHeight="1">
      <c r="B34" s="34"/>
      <c r="AR34" s="34"/>
    </row>
    <row r="35" spans="2:44" s="1" customFormat="1" ht="25.9" customHeight="1">
      <c r="B35" s="34"/>
      <c r="C35" s="39"/>
      <c r="D35" s="40" t="s">
        <v>57</v>
      </c>
      <c r="E35" s="41"/>
      <c r="F35" s="41"/>
      <c r="G35" s="41"/>
      <c r="H35" s="41"/>
      <c r="I35" s="41"/>
      <c r="J35" s="41"/>
      <c r="K35" s="41"/>
      <c r="L35" s="41"/>
      <c r="M35" s="41"/>
      <c r="N35" s="41"/>
      <c r="O35" s="41"/>
      <c r="P35" s="41"/>
      <c r="Q35" s="41"/>
      <c r="R35" s="41"/>
      <c r="S35" s="41"/>
      <c r="T35" s="42" t="s">
        <v>58</v>
      </c>
      <c r="U35" s="41"/>
      <c r="V35" s="41"/>
      <c r="W35" s="41"/>
      <c r="X35" s="293" t="s">
        <v>59</v>
      </c>
      <c r="Y35" s="291"/>
      <c r="Z35" s="291"/>
      <c r="AA35" s="291"/>
      <c r="AB35" s="291"/>
      <c r="AC35" s="41"/>
      <c r="AD35" s="41"/>
      <c r="AE35" s="41"/>
      <c r="AF35" s="41"/>
      <c r="AG35" s="41"/>
      <c r="AH35" s="41"/>
      <c r="AI35" s="41"/>
      <c r="AJ35" s="41"/>
      <c r="AK35" s="290">
        <f>SUM(AK26:AK33)</f>
        <v>0</v>
      </c>
      <c r="AL35" s="291"/>
      <c r="AM35" s="291"/>
      <c r="AN35" s="291"/>
      <c r="AO35" s="292"/>
      <c r="AP35" s="39"/>
      <c r="AQ35" s="39"/>
      <c r="AR35" s="34"/>
    </row>
    <row r="36" spans="2:44" s="1" customFormat="1" ht="6.95" customHeight="1">
      <c r="B36" s="34"/>
      <c r="AR36" s="34"/>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c r="B42" s="34"/>
      <c r="C42" s="22" t="s">
        <v>60</v>
      </c>
      <c r="AR42" s="34"/>
    </row>
    <row r="43" spans="2:44" s="1" customFormat="1" ht="6.95" customHeight="1">
      <c r="B43" s="34"/>
      <c r="AR43" s="34"/>
    </row>
    <row r="44" spans="2:44" s="3" customFormat="1" ht="12" customHeight="1">
      <c r="B44" s="47"/>
      <c r="C44" s="28" t="s">
        <v>13</v>
      </c>
      <c r="L44" s="3" t="str">
        <f>K5</f>
        <v>220819</v>
      </c>
      <c r="AR44" s="47"/>
    </row>
    <row r="45" spans="2:44" s="4" customFormat="1" ht="36.950000000000003" customHeight="1">
      <c r="B45" s="48"/>
      <c r="C45" s="49" t="s">
        <v>16</v>
      </c>
      <c r="L45" s="324" t="str">
        <f>K6</f>
        <v>Stavba č. 6963, etapa č. 0008 – Kompenzační opatření, Definitivní uzávěr plavebního kanálu Troja</v>
      </c>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R45" s="48"/>
    </row>
    <row r="46" spans="2:44" s="1" customFormat="1" ht="6.95" customHeight="1">
      <c r="B46" s="34"/>
      <c r="AR46" s="34"/>
    </row>
    <row r="47" spans="2:44" s="1" customFormat="1" ht="12" customHeight="1">
      <c r="B47" s="34"/>
      <c r="C47" s="28" t="s">
        <v>22</v>
      </c>
      <c r="L47" s="50" t="str">
        <f>IF(K8="","",K8)</f>
        <v>Praha</v>
      </c>
      <c r="AI47" s="28" t="s">
        <v>24</v>
      </c>
      <c r="AM47" s="306" t="str">
        <f>IF(AN8= "","",AN8)</f>
        <v>19. 8. 2022</v>
      </c>
      <c r="AN47" s="306"/>
      <c r="AR47" s="34"/>
    </row>
    <row r="48" spans="2:44" s="1" customFormat="1" ht="6.95" customHeight="1">
      <c r="B48" s="34"/>
      <c r="AR48" s="34"/>
    </row>
    <row r="49" spans="1:91" s="1" customFormat="1" ht="25.7" customHeight="1">
      <c r="B49" s="34"/>
      <c r="C49" s="28" t="s">
        <v>30</v>
      </c>
      <c r="L49" s="3" t="str">
        <f>IF(E11= "","",E11)</f>
        <v>Hlavní město Praha</v>
      </c>
      <c r="AI49" s="28" t="s">
        <v>38</v>
      </c>
      <c r="AM49" s="307" t="str">
        <f>IF(E17="","",E17)</f>
        <v>d plus projektová a inženýrská a.s.</v>
      </c>
      <c r="AN49" s="308"/>
      <c r="AO49" s="308"/>
      <c r="AP49" s="308"/>
      <c r="AR49" s="34"/>
      <c r="AS49" s="309" t="s">
        <v>61</v>
      </c>
      <c r="AT49" s="310"/>
      <c r="AU49" s="52"/>
      <c r="AV49" s="52"/>
      <c r="AW49" s="52"/>
      <c r="AX49" s="52"/>
      <c r="AY49" s="52"/>
      <c r="AZ49" s="52"/>
      <c r="BA49" s="52"/>
      <c r="BB49" s="52"/>
      <c r="BC49" s="52"/>
      <c r="BD49" s="53"/>
    </row>
    <row r="50" spans="1:91" s="1" customFormat="1" ht="15.2" customHeight="1">
      <c r="B50" s="34"/>
      <c r="C50" s="28" t="s">
        <v>36</v>
      </c>
      <c r="L50" s="3" t="str">
        <f>IF(E14= "Vyplň údaj","",E14)</f>
        <v/>
      </c>
      <c r="AI50" s="28" t="s">
        <v>43</v>
      </c>
      <c r="AM50" s="307" t="str">
        <f>IF(E20="","",E20)</f>
        <v xml:space="preserve"> </v>
      </c>
      <c r="AN50" s="308"/>
      <c r="AO50" s="308"/>
      <c r="AP50" s="308"/>
      <c r="AR50" s="34"/>
      <c r="AS50" s="311"/>
      <c r="AT50" s="312"/>
      <c r="BD50" s="55"/>
    </row>
    <row r="51" spans="1:91" s="1" customFormat="1" ht="10.9" customHeight="1">
      <c r="B51" s="34"/>
      <c r="AR51" s="34"/>
      <c r="AS51" s="311"/>
      <c r="AT51" s="312"/>
      <c r="BD51" s="55"/>
    </row>
    <row r="52" spans="1:91" s="1" customFormat="1" ht="29.25" customHeight="1">
      <c r="B52" s="34"/>
      <c r="C52" s="326" t="s">
        <v>62</v>
      </c>
      <c r="D52" s="314"/>
      <c r="E52" s="314"/>
      <c r="F52" s="314"/>
      <c r="G52" s="314"/>
      <c r="H52" s="56"/>
      <c r="I52" s="315" t="s">
        <v>63</v>
      </c>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3" t="s">
        <v>64</v>
      </c>
      <c r="AH52" s="314"/>
      <c r="AI52" s="314"/>
      <c r="AJ52" s="314"/>
      <c r="AK52" s="314"/>
      <c r="AL52" s="314"/>
      <c r="AM52" s="314"/>
      <c r="AN52" s="315" t="s">
        <v>65</v>
      </c>
      <c r="AO52" s="314"/>
      <c r="AP52" s="314"/>
      <c r="AQ52" s="57" t="s">
        <v>66</v>
      </c>
      <c r="AR52" s="34"/>
      <c r="AS52" s="58" t="s">
        <v>67</v>
      </c>
      <c r="AT52" s="59" t="s">
        <v>68</v>
      </c>
      <c r="AU52" s="59" t="s">
        <v>69</v>
      </c>
      <c r="AV52" s="59" t="s">
        <v>70</v>
      </c>
      <c r="AW52" s="59" t="s">
        <v>71</v>
      </c>
      <c r="AX52" s="59" t="s">
        <v>72</v>
      </c>
      <c r="AY52" s="59" t="s">
        <v>73</v>
      </c>
      <c r="AZ52" s="59" t="s">
        <v>74</v>
      </c>
      <c r="BA52" s="59" t="s">
        <v>75</v>
      </c>
      <c r="BB52" s="59" t="s">
        <v>76</v>
      </c>
      <c r="BC52" s="59" t="s">
        <v>77</v>
      </c>
      <c r="BD52" s="60" t="s">
        <v>78</v>
      </c>
    </row>
    <row r="53" spans="1:91" s="1" customFormat="1" ht="10.9" customHeight="1">
      <c r="B53" s="34"/>
      <c r="AR53" s="34"/>
      <c r="AS53" s="61"/>
      <c r="AT53" s="52"/>
      <c r="AU53" s="52"/>
      <c r="AV53" s="52"/>
      <c r="AW53" s="52"/>
      <c r="AX53" s="52"/>
      <c r="AY53" s="52"/>
      <c r="AZ53" s="52"/>
      <c r="BA53" s="52"/>
      <c r="BB53" s="52"/>
      <c r="BC53" s="52"/>
      <c r="BD53" s="53"/>
    </row>
    <row r="54" spans="1:91" s="5" customFormat="1" ht="32.450000000000003" customHeight="1">
      <c r="B54" s="62"/>
      <c r="C54" s="63" t="s">
        <v>79</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22">
        <f>ROUND(AG55+AG74+SUM(AG78:AG80),2)</f>
        <v>0</v>
      </c>
      <c r="AH54" s="322"/>
      <c r="AI54" s="322"/>
      <c r="AJ54" s="322"/>
      <c r="AK54" s="322"/>
      <c r="AL54" s="322"/>
      <c r="AM54" s="322"/>
      <c r="AN54" s="323">
        <f t="shared" ref="AN54:AN80" si="0">SUM(AG54,AT54)</f>
        <v>0</v>
      </c>
      <c r="AO54" s="323"/>
      <c r="AP54" s="323"/>
      <c r="AQ54" s="66" t="s">
        <v>19</v>
      </c>
      <c r="AR54" s="62"/>
      <c r="AS54" s="67">
        <f>ROUND(AS55+AS74+SUM(AS78:AS80),2)</f>
        <v>0</v>
      </c>
      <c r="AT54" s="68">
        <f t="shared" ref="AT54:AT80" si="1">ROUND(SUM(AV54:AW54),2)</f>
        <v>0</v>
      </c>
      <c r="AU54" s="69">
        <f>ROUND(AU55+AU74+SUM(AU78:AU80),5)</f>
        <v>0</v>
      </c>
      <c r="AV54" s="68">
        <f>ROUND(AZ54*L29,2)</f>
        <v>0</v>
      </c>
      <c r="AW54" s="68">
        <f>ROUND(BA54*L30,2)</f>
        <v>0</v>
      </c>
      <c r="AX54" s="68">
        <f>ROUND(BB54*L29,2)</f>
        <v>0</v>
      </c>
      <c r="AY54" s="68">
        <f>ROUND(BC54*L30,2)</f>
        <v>0</v>
      </c>
      <c r="AZ54" s="68">
        <f>ROUND(AZ55+AZ74+SUM(AZ78:AZ80),2)</f>
        <v>0</v>
      </c>
      <c r="BA54" s="68">
        <f>ROUND(BA55+BA74+SUM(BA78:BA80),2)</f>
        <v>0</v>
      </c>
      <c r="BB54" s="68">
        <f>ROUND(BB55+BB74+SUM(BB78:BB80),2)</f>
        <v>0</v>
      </c>
      <c r="BC54" s="68">
        <f>ROUND(BC55+BC74+SUM(BC78:BC80),2)</f>
        <v>0</v>
      </c>
      <c r="BD54" s="70">
        <f>ROUND(BD55+BD74+SUM(BD78:BD80),2)</f>
        <v>0</v>
      </c>
      <c r="BS54" s="71" t="s">
        <v>80</v>
      </c>
      <c r="BT54" s="71" t="s">
        <v>81</v>
      </c>
      <c r="BU54" s="72" t="s">
        <v>82</v>
      </c>
      <c r="BV54" s="71" t="s">
        <v>83</v>
      </c>
      <c r="BW54" s="71" t="s">
        <v>5</v>
      </c>
      <c r="BX54" s="71" t="s">
        <v>84</v>
      </c>
      <c r="CL54" s="71" t="s">
        <v>19</v>
      </c>
    </row>
    <row r="55" spans="1:91" s="6" customFormat="1" ht="16.5" customHeight="1">
      <c r="B55" s="73"/>
      <c r="C55" s="74"/>
      <c r="D55" s="327" t="s">
        <v>85</v>
      </c>
      <c r="E55" s="327"/>
      <c r="F55" s="327"/>
      <c r="G55" s="327"/>
      <c r="H55" s="327"/>
      <c r="I55" s="75"/>
      <c r="J55" s="327" t="s">
        <v>86</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16">
        <f>ROUND(AG56+AG60+AG61+SUM(AG65:AG67)+AG70+AG73,2)</f>
        <v>0</v>
      </c>
      <c r="AH55" s="317"/>
      <c r="AI55" s="317"/>
      <c r="AJ55" s="317"/>
      <c r="AK55" s="317"/>
      <c r="AL55" s="317"/>
      <c r="AM55" s="317"/>
      <c r="AN55" s="318">
        <f t="shared" si="0"/>
        <v>0</v>
      </c>
      <c r="AO55" s="317"/>
      <c r="AP55" s="317"/>
      <c r="AQ55" s="76" t="s">
        <v>87</v>
      </c>
      <c r="AR55" s="73"/>
      <c r="AS55" s="77">
        <f>ROUND(AS56+AS60+AS61+SUM(AS65:AS67)+AS70+AS73,2)</f>
        <v>0</v>
      </c>
      <c r="AT55" s="78">
        <f t="shared" si="1"/>
        <v>0</v>
      </c>
      <c r="AU55" s="79">
        <f>ROUND(AU56+AU60+AU61+SUM(AU65:AU67)+AU70+AU73,5)</f>
        <v>0</v>
      </c>
      <c r="AV55" s="78">
        <f>ROUND(AZ55*L29,2)</f>
        <v>0</v>
      </c>
      <c r="AW55" s="78">
        <f>ROUND(BA55*L30,2)</f>
        <v>0</v>
      </c>
      <c r="AX55" s="78">
        <f>ROUND(BB55*L29,2)</f>
        <v>0</v>
      </c>
      <c r="AY55" s="78">
        <f>ROUND(BC55*L30,2)</f>
        <v>0</v>
      </c>
      <c r="AZ55" s="78">
        <f>ROUND(AZ56+AZ60+AZ61+SUM(AZ65:AZ67)+AZ70+AZ73,2)</f>
        <v>0</v>
      </c>
      <c r="BA55" s="78">
        <f>ROUND(BA56+BA60+BA61+SUM(BA65:BA67)+BA70+BA73,2)</f>
        <v>0</v>
      </c>
      <c r="BB55" s="78">
        <f>ROUND(BB56+BB60+BB61+SUM(BB65:BB67)+BB70+BB73,2)</f>
        <v>0</v>
      </c>
      <c r="BC55" s="78">
        <f>ROUND(BC56+BC60+BC61+SUM(BC65:BC67)+BC70+BC73,2)</f>
        <v>0</v>
      </c>
      <c r="BD55" s="80">
        <f>ROUND(BD56+BD60+BD61+SUM(BD65:BD67)+BD70+BD73,2)</f>
        <v>0</v>
      </c>
      <c r="BS55" s="81" t="s">
        <v>80</v>
      </c>
      <c r="BT55" s="81" t="s">
        <v>88</v>
      </c>
      <c r="BU55" s="81" t="s">
        <v>82</v>
      </c>
      <c r="BV55" s="81" t="s">
        <v>83</v>
      </c>
      <c r="BW55" s="81" t="s">
        <v>89</v>
      </c>
      <c r="BX55" s="81" t="s">
        <v>5</v>
      </c>
      <c r="CL55" s="81" t="s">
        <v>19</v>
      </c>
      <c r="CM55" s="81" t="s">
        <v>90</v>
      </c>
    </row>
    <row r="56" spans="1:91" s="3" customFormat="1" ht="16.5" customHeight="1">
      <c r="B56" s="47"/>
      <c r="C56" s="9"/>
      <c r="D56" s="9"/>
      <c r="E56" s="305" t="s">
        <v>91</v>
      </c>
      <c r="F56" s="305"/>
      <c r="G56" s="305"/>
      <c r="H56" s="305"/>
      <c r="I56" s="305"/>
      <c r="J56" s="9"/>
      <c r="K56" s="305" t="s">
        <v>92</v>
      </c>
      <c r="L56" s="305"/>
      <c r="M56" s="305"/>
      <c r="N56" s="305"/>
      <c r="O56" s="305"/>
      <c r="P56" s="305"/>
      <c r="Q56" s="305"/>
      <c r="R56" s="305"/>
      <c r="S56" s="305"/>
      <c r="T56" s="305"/>
      <c r="U56" s="305"/>
      <c r="V56" s="305"/>
      <c r="W56" s="305"/>
      <c r="X56" s="305"/>
      <c r="Y56" s="305"/>
      <c r="Z56" s="305"/>
      <c r="AA56" s="305"/>
      <c r="AB56" s="305"/>
      <c r="AC56" s="305"/>
      <c r="AD56" s="305"/>
      <c r="AE56" s="305"/>
      <c r="AF56" s="305"/>
      <c r="AG56" s="319">
        <f>ROUND(SUM(AG57:AG59),2)</f>
        <v>0</v>
      </c>
      <c r="AH56" s="320"/>
      <c r="AI56" s="320"/>
      <c r="AJ56" s="320"/>
      <c r="AK56" s="320"/>
      <c r="AL56" s="320"/>
      <c r="AM56" s="320"/>
      <c r="AN56" s="321">
        <f t="shared" si="0"/>
        <v>0</v>
      </c>
      <c r="AO56" s="320"/>
      <c r="AP56" s="320"/>
      <c r="AQ56" s="82" t="s">
        <v>93</v>
      </c>
      <c r="AR56" s="47"/>
      <c r="AS56" s="83">
        <f>ROUND(SUM(AS57:AS59),2)</f>
        <v>0</v>
      </c>
      <c r="AT56" s="84">
        <f t="shared" si="1"/>
        <v>0</v>
      </c>
      <c r="AU56" s="85">
        <f>ROUND(SUM(AU57:AU59),5)</f>
        <v>0</v>
      </c>
      <c r="AV56" s="84">
        <f>ROUND(AZ56*L29,2)</f>
        <v>0</v>
      </c>
      <c r="AW56" s="84">
        <f>ROUND(BA56*L30,2)</f>
        <v>0</v>
      </c>
      <c r="AX56" s="84">
        <f>ROUND(BB56*L29,2)</f>
        <v>0</v>
      </c>
      <c r="AY56" s="84">
        <f>ROUND(BC56*L30,2)</f>
        <v>0</v>
      </c>
      <c r="AZ56" s="84">
        <f>ROUND(SUM(AZ57:AZ59),2)</f>
        <v>0</v>
      </c>
      <c r="BA56" s="84">
        <f>ROUND(SUM(BA57:BA59),2)</f>
        <v>0</v>
      </c>
      <c r="BB56" s="84">
        <f>ROUND(SUM(BB57:BB59),2)</f>
        <v>0</v>
      </c>
      <c r="BC56" s="84">
        <f>ROUND(SUM(BC57:BC59),2)</f>
        <v>0</v>
      </c>
      <c r="BD56" s="86">
        <f>ROUND(SUM(BD57:BD59),2)</f>
        <v>0</v>
      </c>
      <c r="BS56" s="26" t="s">
        <v>80</v>
      </c>
      <c r="BT56" s="26" t="s">
        <v>90</v>
      </c>
      <c r="BV56" s="26" t="s">
        <v>83</v>
      </c>
      <c r="BW56" s="26" t="s">
        <v>94</v>
      </c>
      <c r="BX56" s="26" t="s">
        <v>89</v>
      </c>
      <c r="CL56" s="26" t="s">
        <v>19</v>
      </c>
    </row>
    <row r="57" spans="1:91" s="3" customFormat="1" ht="16.5" customHeight="1">
      <c r="A57" s="87" t="s">
        <v>95</v>
      </c>
      <c r="B57" s="47"/>
      <c r="C57" s="9"/>
      <c r="D57" s="9"/>
      <c r="E57" s="9"/>
      <c r="F57" s="305" t="s">
        <v>91</v>
      </c>
      <c r="G57" s="305"/>
      <c r="H57" s="305"/>
      <c r="I57" s="305"/>
      <c r="J57" s="305"/>
      <c r="K57" s="9"/>
      <c r="L57" s="305" t="s">
        <v>92</v>
      </c>
      <c r="M57" s="305"/>
      <c r="N57" s="305"/>
      <c r="O57" s="305"/>
      <c r="P57" s="305"/>
      <c r="Q57" s="305"/>
      <c r="R57" s="305"/>
      <c r="S57" s="305"/>
      <c r="T57" s="305"/>
      <c r="U57" s="305"/>
      <c r="V57" s="305"/>
      <c r="W57" s="305"/>
      <c r="X57" s="305"/>
      <c r="Y57" s="305"/>
      <c r="Z57" s="305"/>
      <c r="AA57" s="305"/>
      <c r="AB57" s="305"/>
      <c r="AC57" s="305"/>
      <c r="AD57" s="305"/>
      <c r="AE57" s="305"/>
      <c r="AF57" s="305"/>
      <c r="AG57" s="321">
        <f>'SO01 - Objekt DU'!J32</f>
        <v>0</v>
      </c>
      <c r="AH57" s="320"/>
      <c r="AI57" s="320"/>
      <c r="AJ57" s="320"/>
      <c r="AK57" s="320"/>
      <c r="AL57" s="320"/>
      <c r="AM57" s="320"/>
      <c r="AN57" s="321">
        <f t="shared" si="0"/>
        <v>0</v>
      </c>
      <c r="AO57" s="320"/>
      <c r="AP57" s="320"/>
      <c r="AQ57" s="82" t="s">
        <v>93</v>
      </c>
      <c r="AR57" s="47"/>
      <c r="AS57" s="83">
        <v>0</v>
      </c>
      <c r="AT57" s="84">
        <f t="shared" si="1"/>
        <v>0</v>
      </c>
      <c r="AU57" s="85">
        <f>'SO01 - Objekt DU'!P100</f>
        <v>0</v>
      </c>
      <c r="AV57" s="84">
        <f>'SO01 - Objekt DU'!J35</f>
        <v>0</v>
      </c>
      <c r="AW57" s="84">
        <f>'SO01 - Objekt DU'!J36</f>
        <v>0</v>
      </c>
      <c r="AX57" s="84">
        <f>'SO01 - Objekt DU'!J37</f>
        <v>0</v>
      </c>
      <c r="AY57" s="84">
        <f>'SO01 - Objekt DU'!J38</f>
        <v>0</v>
      </c>
      <c r="AZ57" s="84">
        <f>'SO01 - Objekt DU'!F35</f>
        <v>0</v>
      </c>
      <c r="BA57" s="84">
        <f>'SO01 - Objekt DU'!F36</f>
        <v>0</v>
      </c>
      <c r="BB57" s="84">
        <f>'SO01 - Objekt DU'!F37</f>
        <v>0</v>
      </c>
      <c r="BC57" s="84">
        <f>'SO01 - Objekt DU'!F38</f>
        <v>0</v>
      </c>
      <c r="BD57" s="86">
        <f>'SO01 - Objekt DU'!F39</f>
        <v>0</v>
      </c>
      <c r="BT57" s="26" t="s">
        <v>96</v>
      </c>
      <c r="BU57" s="26" t="s">
        <v>97</v>
      </c>
      <c r="BV57" s="26" t="s">
        <v>83</v>
      </c>
      <c r="BW57" s="26" t="s">
        <v>94</v>
      </c>
      <c r="BX57" s="26" t="s">
        <v>89</v>
      </c>
      <c r="CL57" s="26" t="s">
        <v>19</v>
      </c>
    </row>
    <row r="58" spans="1:91" s="3" customFormat="1" ht="23.25" customHeight="1">
      <c r="A58" s="87" t="s">
        <v>95</v>
      </c>
      <c r="B58" s="47"/>
      <c r="C58" s="9"/>
      <c r="D58" s="9"/>
      <c r="E58" s="9"/>
      <c r="F58" s="305" t="s">
        <v>98</v>
      </c>
      <c r="G58" s="305"/>
      <c r="H58" s="305"/>
      <c r="I58" s="305"/>
      <c r="J58" s="305"/>
      <c r="K58" s="9"/>
      <c r="L58" s="305" t="s">
        <v>99</v>
      </c>
      <c r="M58" s="305"/>
      <c r="N58" s="305"/>
      <c r="O58" s="305"/>
      <c r="P58" s="305"/>
      <c r="Q58" s="305"/>
      <c r="R58" s="305"/>
      <c r="S58" s="305"/>
      <c r="T58" s="305"/>
      <c r="U58" s="305"/>
      <c r="V58" s="305"/>
      <c r="W58" s="305"/>
      <c r="X58" s="305"/>
      <c r="Y58" s="305"/>
      <c r="Z58" s="305"/>
      <c r="AA58" s="305"/>
      <c r="AB58" s="305"/>
      <c r="AC58" s="305"/>
      <c r="AD58" s="305"/>
      <c r="AE58" s="305"/>
      <c r="AF58" s="305"/>
      <c r="AG58" s="321">
        <f>'SO01_D1_3 - PBŘ'!J34</f>
        <v>0</v>
      </c>
      <c r="AH58" s="320"/>
      <c r="AI58" s="320"/>
      <c r="AJ58" s="320"/>
      <c r="AK58" s="320"/>
      <c r="AL58" s="320"/>
      <c r="AM58" s="320"/>
      <c r="AN58" s="321">
        <f t="shared" si="0"/>
        <v>0</v>
      </c>
      <c r="AO58" s="320"/>
      <c r="AP58" s="320"/>
      <c r="AQ58" s="82" t="s">
        <v>93</v>
      </c>
      <c r="AR58" s="47"/>
      <c r="AS58" s="83">
        <v>0</v>
      </c>
      <c r="AT58" s="84">
        <f t="shared" si="1"/>
        <v>0</v>
      </c>
      <c r="AU58" s="85">
        <f>'SO01_D1_3 - PBŘ'!P93</f>
        <v>0</v>
      </c>
      <c r="AV58" s="84">
        <f>'SO01_D1_3 - PBŘ'!J37</f>
        <v>0</v>
      </c>
      <c r="AW58" s="84">
        <f>'SO01_D1_3 - PBŘ'!J38</f>
        <v>0</v>
      </c>
      <c r="AX58" s="84">
        <f>'SO01_D1_3 - PBŘ'!J39</f>
        <v>0</v>
      </c>
      <c r="AY58" s="84">
        <f>'SO01_D1_3 - PBŘ'!J40</f>
        <v>0</v>
      </c>
      <c r="AZ58" s="84">
        <f>'SO01_D1_3 - PBŘ'!F37</f>
        <v>0</v>
      </c>
      <c r="BA58" s="84">
        <f>'SO01_D1_3 - PBŘ'!F38</f>
        <v>0</v>
      </c>
      <c r="BB58" s="84">
        <f>'SO01_D1_3 - PBŘ'!F39</f>
        <v>0</v>
      </c>
      <c r="BC58" s="84">
        <f>'SO01_D1_3 - PBŘ'!F40</f>
        <v>0</v>
      </c>
      <c r="BD58" s="86">
        <f>'SO01_D1_3 - PBŘ'!F41</f>
        <v>0</v>
      </c>
      <c r="BT58" s="26" t="s">
        <v>96</v>
      </c>
      <c r="BV58" s="26" t="s">
        <v>83</v>
      </c>
      <c r="BW58" s="26" t="s">
        <v>100</v>
      </c>
      <c r="BX58" s="26" t="s">
        <v>94</v>
      </c>
      <c r="CL58" s="26" t="s">
        <v>19</v>
      </c>
    </row>
    <row r="59" spans="1:91" s="3" customFormat="1" ht="23.25" customHeight="1">
      <c r="A59" s="87" t="s">
        <v>95</v>
      </c>
      <c r="B59" s="47"/>
      <c r="C59" s="9"/>
      <c r="D59" s="9"/>
      <c r="E59" s="9"/>
      <c r="F59" s="305" t="s">
        <v>101</v>
      </c>
      <c r="G59" s="305"/>
      <c r="H59" s="305"/>
      <c r="I59" s="305"/>
      <c r="J59" s="305"/>
      <c r="K59" s="9"/>
      <c r="L59" s="305" t="s">
        <v>102</v>
      </c>
      <c r="M59" s="305"/>
      <c r="N59" s="305"/>
      <c r="O59" s="305"/>
      <c r="P59" s="305"/>
      <c r="Q59" s="305"/>
      <c r="R59" s="305"/>
      <c r="S59" s="305"/>
      <c r="T59" s="305"/>
      <c r="U59" s="305"/>
      <c r="V59" s="305"/>
      <c r="W59" s="305"/>
      <c r="X59" s="305"/>
      <c r="Y59" s="305"/>
      <c r="Z59" s="305"/>
      <c r="AA59" s="305"/>
      <c r="AB59" s="305"/>
      <c r="AC59" s="305"/>
      <c r="AD59" s="305"/>
      <c r="AE59" s="305"/>
      <c r="AF59" s="305"/>
      <c r="AG59" s="321">
        <f>'SO01_D1_4_1 - Elektroinst...'!J34</f>
        <v>0</v>
      </c>
      <c r="AH59" s="320"/>
      <c r="AI59" s="320"/>
      <c r="AJ59" s="320"/>
      <c r="AK59" s="320"/>
      <c r="AL59" s="320"/>
      <c r="AM59" s="320"/>
      <c r="AN59" s="321">
        <f t="shared" si="0"/>
        <v>0</v>
      </c>
      <c r="AO59" s="320"/>
      <c r="AP59" s="320"/>
      <c r="AQ59" s="82" t="s">
        <v>93</v>
      </c>
      <c r="AR59" s="47"/>
      <c r="AS59" s="83">
        <v>0</v>
      </c>
      <c r="AT59" s="84">
        <f t="shared" si="1"/>
        <v>0</v>
      </c>
      <c r="AU59" s="85">
        <f>'SO01_D1_4_1 - Elektroinst...'!P101</f>
        <v>0</v>
      </c>
      <c r="AV59" s="84">
        <f>'SO01_D1_4_1 - Elektroinst...'!J37</f>
        <v>0</v>
      </c>
      <c r="AW59" s="84">
        <f>'SO01_D1_4_1 - Elektroinst...'!J38</f>
        <v>0</v>
      </c>
      <c r="AX59" s="84">
        <f>'SO01_D1_4_1 - Elektroinst...'!J39</f>
        <v>0</v>
      </c>
      <c r="AY59" s="84">
        <f>'SO01_D1_4_1 - Elektroinst...'!J40</f>
        <v>0</v>
      </c>
      <c r="AZ59" s="84">
        <f>'SO01_D1_4_1 - Elektroinst...'!F37</f>
        <v>0</v>
      </c>
      <c r="BA59" s="84">
        <f>'SO01_D1_4_1 - Elektroinst...'!F38</f>
        <v>0</v>
      </c>
      <c r="BB59" s="84">
        <f>'SO01_D1_4_1 - Elektroinst...'!F39</f>
        <v>0</v>
      </c>
      <c r="BC59" s="84">
        <f>'SO01_D1_4_1 - Elektroinst...'!F40</f>
        <v>0</v>
      </c>
      <c r="BD59" s="86">
        <f>'SO01_D1_4_1 - Elektroinst...'!F41</f>
        <v>0</v>
      </c>
      <c r="BT59" s="26" t="s">
        <v>96</v>
      </c>
      <c r="BV59" s="26" t="s">
        <v>83</v>
      </c>
      <c r="BW59" s="26" t="s">
        <v>103</v>
      </c>
      <c r="BX59" s="26" t="s">
        <v>94</v>
      </c>
      <c r="CL59" s="26" t="s">
        <v>19</v>
      </c>
    </row>
    <row r="60" spans="1:91" s="3" customFormat="1" ht="16.5" customHeight="1">
      <c r="A60" s="87" t="s">
        <v>95</v>
      </c>
      <c r="B60" s="47"/>
      <c r="C60" s="9"/>
      <c r="D60" s="9"/>
      <c r="E60" s="305" t="s">
        <v>104</v>
      </c>
      <c r="F60" s="305"/>
      <c r="G60" s="305"/>
      <c r="H60" s="305"/>
      <c r="I60" s="305"/>
      <c r="J60" s="9"/>
      <c r="K60" s="305" t="s">
        <v>105</v>
      </c>
      <c r="L60" s="305"/>
      <c r="M60" s="305"/>
      <c r="N60" s="305"/>
      <c r="O60" s="305"/>
      <c r="P60" s="305"/>
      <c r="Q60" s="305"/>
      <c r="R60" s="305"/>
      <c r="S60" s="305"/>
      <c r="T60" s="305"/>
      <c r="U60" s="305"/>
      <c r="V60" s="305"/>
      <c r="W60" s="305"/>
      <c r="X60" s="305"/>
      <c r="Y60" s="305"/>
      <c r="Z60" s="305"/>
      <c r="AA60" s="305"/>
      <c r="AB60" s="305"/>
      <c r="AC60" s="305"/>
      <c r="AD60" s="305"/>
      <c r="AE60" s="305"/>
      <c r="AF60" s="305"/>
      <c r="AG60" s="321">
        <f>'SO03 - Opevnění koryta'!J32</f>
        <v>0</v>
      </c>
      <c r="AH60" s="320"/>
      <c r="AI60" s="320"/>
      <c r="AJ60" s="320"/>
      <c r="AK60" s="320"/>
      <c r="AL60" s="320"/>
      <c r="AM60" s="320"/>
      <c r="AN60" s="321">
        <f t="shared" si="0"/>
        <v>0</v>
      </c>
      <c r="AO60" s="320"/>
      <c r="AP60" s="320"/>
      <c r="AQ60" s="82" t="s">
        <v>93</v>
      </c>
      <c r="AR60" s="47"/>
      <c r="AS60" s="83">
        <v>0</v>
      </c>
      <c r="AT60" s="84">
        <f t="shared" si="1"/>
        <v>0</v>
      </c>
      <c r="AU60" s="85">
        <f>'SO03 - Opevnění koryta'!P91</f>
        <v>0</v>
      </c>
      <c r="AV60" s="84">
        <f>'SO03 - Opevnění koryta'!J35</f>
        <v>0</v>
      </c>
      <c r="AW60" s="84">
        <f>'SO03 - Opevnění koryta'!J36</f>
        <v>0</v>
      </c>
      <c r="AX60" s="84">
        <f>'SO03 - Opevnění koryta'!J37</f>
        <v>0</v>
      </c>
      <c r="AY60" s="84">
        <f>'SO03 - Opevnění koryta'!J38</f>
        <v>0</v>
      </c>
      <c r="AZ60" s="84">
        <f>'SO03 - Opevnění koryta'!F35</f>
        <v>0</v>
      </c>
      <c r="BA60" s="84">
        <f>'SO03 - Opevnění koryta'!F36</f>
        <v>0</v>
      </c>
      <c r="BB60" s="84">
        <f>'SO03 - Opevnění koryta'!F37</f>
        <v>0</v>
      </c>
      <c r="BC60" s="84">
        <f>'SO03 - Opevnění koryta'!F38</f>
        <v>0</v>
      </c>
      <c r="BD60" s="86">
        <f>'SO03 - Opevnění koryta'!F39</f>
        <v>0</v>
      </c>
      <c r="BT60" s="26" t="s">
        <v>90</v>
      </c>
      <c r="BV60" s="26" t="s">
        <v>83</v>
      </c>
      <c r="BW60" s="26" t="s">
        <v>106</v>
      </c>
      <c r="BX60" s="26" t="s">
        <v>89</v>
      </c>
      <c r="CL60" s="26" t="s">
        <v>19</v>
      </c>
    </row>
    <row r="61" spans="1:91" s="3" customFormat="1" ht="16.5" customHeight="1">
      <c r="B61" s="47"/>
      <c r="C61" s="9"/>
      <c r="D61" s="9"/>
      <c r="E61" s="305" t="s">
        <v>107</v>
      </c>
      <c r="F61" s="305"/>
      <c r="G61" s="305"/>
      <c r="H61" s="305"/>
      <c r="I61" s="305"/>
      <c r="J61" s="9"/>
      <c r="K61" s="305" t="s">
        <v>108</v>
      </c>
      <c r="L61" s="305"/>
      <c r="M61" s="305"/>
      <c r="N61" s="305"/>
      <c r="O61" s="305"/>
      <c r="P61" s="305"/>
      <c r="Q61" s="305"/>
      <c r="R61" s="305"/>
      <c r="S61" s="305"/>
      <c r="T61" s="305"/>
      <c r="U61" s="305"/>
      <c r="V61" s="305"/>
      <c r="W61" s="305"/>
      <c r="X61" s="305"/>
      <c r="Y61" s="305"/>
      <c r="Z61" s="305"/>
      <c r="AA61" s="305"/>
      <c r="AB61" s="305"/>
      <c r="AC61" s="305"/>
      <c r="AD61" s="305"/>
      <c r="AE61" s="305"/>
      <c r="AF61" s="305"/>
      <c r="AG61" s="319">
        <f>ROUND(SUM(AG62:AG64),2)</f>
        <v>0</v>
      </c>
      <c r="AH61" s="320"/>
      <c r="AI61" s="320"/>
      <c r="AJ61" s="320"/>
      <c r="AK61" s="320"/>
      <c r="AL61" s="320"/>
      <c r="AM61" s="320"/>
      <c r="AN61" s="321">
        <f t="shared" si="0"/>
        <v>0</v>
      </c>
      <c r="AO61" s="320"/>
      <c r="AP61" s="320"/>
      <c r="AQ61" s="82" t="s">
        <v>93</v>
      </c>
      <c r="AR61" s="47"/>
      <c r="AS61" s="83">
        <f>ROUND(SUM(AS62:AS64),2)</f>
        <v>0</v>
      </c>
      <c r="AT61" s="84">
        <f t="shared" si="1"/>
        <v>0</v>
      </c>
      <c r="AU61" s="85">
        <f>ROUND(SUM(AU62:AU64),5)</f>
        <v>0</v>
      </c>
      <c r="AV61" s="84">
        <f>ROUND(AZ61*L29,2)</f>
        <v>0</v>
      </c>
      <c r="AW61" s="84">
        <f>ROUND(BA61*L30,2)</f>
        <v>0</v>
      </c>
      <c r="AX61" s="84">
        <f>ROUND(BB61*L29,2)</f>
        <v>0</v>
      </c>
      <c r="AY61" s="84">
        <f>ROUND(BC61*L30,2)</f>
        <v>0</v>
      </c>
      <c r="AZ61" s="84">
        <f>ROUND(SUM(AZ62:AZ64),2)</f>
        <v>0</v>
      </c>
      <c r="BA61" s="84">
        <f>ROUND(SUM(BA62:BA64),2)</f>
        <v>0</v>
      </c>
      <c r="BB61" s="84">
        <f>ROUND(SUM(BB62:BB64),2)</f>
        <v>0</v>
      </c>
      <c r="BC61" s="84">
        <f>ROUND(SUM(BC62:BC64),2)</f>
        <v>0</v>
      </c>
      <c r="BD61" s="86">
        <f>ROUND(SUM(BD62:BD64),2)</f>
        <v>0</v>
      </c>
      <c r="BS61" s="26" t="s">
        <v>80</v>
      </c>
      <c r="BT61" s="26" t="s">
        <v>90</v>
      </c>
      <c r="BU61" s="26" t="s">
        <v>82</v>
      </c>
      <c r="BV61" s="26" t="s">
        <v>83</v>
      </c>
      <c r="BW61" s="26" t="s">
        <v>109</v>
      </c>
      <c r="BX61" s="26" t="s">
        <v>89</v>
      </c>
      <c r="CL61" s="26" t="s">
        <v>19</v>
      </c>
    </row>
    <row r="62" spans="1:91" s="3" customFormat="1" ht="16.5" customHeight="1">
      <c r="A62" s="87" t="s">
        <v>95</v>
      </c>
      <c r="B62" s="47"/>
      <c r="C62" s="9"/>
      <c r="D62" s="9"/>
      <c r="E62" s="9"/>
      <c r="F62" s="305" t="s">
        <v>110</v>
      </c>
      <c r="G62" s="305"/>
      <c r="H62" s="305"/>
      <c r="I62" s="305"/>
      <c r="J62" s="305"/>
      <c r="K62" s="9"/>
      <c r="L62" s="305" t="s">
        <v>108</v>
      </c>
      <c r="M62" s="305"/>
      <c r="N62" s="305"/>
      <c r="O62" s="305"/>
      <c r="P62" s="305"/>
      <c r="Q62" s="305"/>
      <c r="R62" s="305"/>
      <c r="S62" s="305"/>
      <c r="T62" s="305"/>
      <c r="U62" s="305"/>
      <c r="V62" s="305"/>
      <c r="W62" s="305"/>
      <c r="X62" s="305"/>
      <c r="Y62" s="305"/>
      <c r="Z62" s="305"/>
      <c r="AA62" s="305"/>
      <c r="AB62" s="305"/>
      <c r="AC62" s="305"/>
      <c r="AD62" s="305"/>
      <c r="AE62" s="305"/>
      <c r="AF62" s="305"/>
      <c r="AG62" s="321">
        <f>'SO04a - Jímky'!J34</f>
        <v>0</v>
      </c>
      <c r="AH62" s="320"/>
      <c r="AI62" s="320"/>
      <c r="AJ62" s="320"/>
      <c r="AK62" s="320"/>
      <c r="AL62" s="320"/>
      <c r="AM62" s="320"/>
      <c r="AN62" s="321">
        <f t="shared" si="0"/>
        <v>0</v>
      </c>
      <c r="AO62" s="320"/>
      <c r="AP62" s="320"/>
      <c r="AQ62" s="82" t="s">
        <v>93</v>
      </c>
      <c r="AR62" s="47"/>
      <c r="AS62" s="83">
        <v>0</v>
      </c>
      <c r="AT62" s="84">
        <f t="shared" si="1"/>
        <v>0</v>
      </c>
      <c r="AU62" s="85">
        <f>'SO04a - Jímky'!P95</f>
        <v>0</v>
      </c>
      <c r="AV62" s="84">
        <f>'SO04a - Jímky'!J37</f>
        <v>0</v>
      </c>
      <c r="AW62" s="84">
        <f>'SO04a - Jímky'!J38</f>
        <v>0</v>
      </c>
      <c r="AX62" s="84">
        <f>'SO04a - Jímky'!J39</f>
        <v>0</v>
      </c>
      <c r="AY62" s="84">
        <f>'SO04a - Jímky'!J40</f>
        <v>0</v>
      </c>
      <c r="AZ62" s="84">
        <f>'SO04a - Jímky'!F37</f>
        <v>0</v>
      </c>
      <c r="BA62" s="84">
        <f>'SO04a - Jímky'!F38</f>
        <v>0</v>
      </c>
      <c r="BB62" s="84">
        <f>'SO04a - Jímky'!F39</f>
        <v>0</v>
      </c>
      <c r="BC62" s="84">
        <f>'SO04a - Jímky'!F40</f>
        <v>0</v>
      </c>
      <c r="BD62" s="86">
        <f>'SO04a - Jímky'!F41</f>
        <v>0</v>
      </c>
      <c r="BT62" s="26" t="s">
        <v>96</v>
      </c>
      <c r="BV62" s="26" t="s">
        <v>83</v>
      </c>
      <c r="BW62" s="26" t="s">
        <v>111</v>
      </c>
      <c r="BX62" s="26" t="s">
        <v>109</v>
      </c>
      <c r="CL62" s="26" t="s">
        <v>19</v>
      </c>
    </row>
    <row r="63" spans="1:91" s="3" customFormat="1" ht="16.5" customHeight="1">
      <c r="A63" s="87" t="s">
        <v>95</v>
      </c>
      <c r="B63" s="47"/>
      <c r="C63" s="9"/>
      <c r="D63" s="9"/>
      <c r="E63" s="9"/>
      <c r="F63" s="305" t="s">
        <v>112</v>
      </c>
      <c r="G63" s="305"/>
      <c r="H63" s="305"/>
      <c r="I63" s="305"/>
      <c r="J63" s="305"/>
      <c r="K63" s="9"/>
      <c r="L63" s="305" t="s">
        <v>113</v>
      </c>
      <c r="M63" s="305"/>
      <c r="N63" s="305"/>
      <c r="O63" s="305"/>
      <c r="P63" s="305"/>
      <c r="Q63" s="305"/>
      <c r="R63" s="305"/>
      <c r="S63" s="305"/>
      <c r="T63" s="305"/>
      <c r="U63" s="305"/>
      <c r="V63" s="305"/>
      <c r="W63" s="305"/>
      <c r="X63" s="305"/>
      <c r="Y63" s="305"/>
      <c r="Z63" s="305"/>
      <c r="AA63" s="305"/>
      <c r="AB63" s="305"/>
      <c r="AC63" s="305"/>
      <c r="AD63" s="305"/>
      <c r="AE63" s="305"/>
      <c r="AF63" s="305"/>
      <c r="AG63" s="321">
        <f>'SO04b - Křídla'!J34</f>
        <v>0</v>
      </c>
      <c r="AH63" s="320"/>
      <c r="AI63" s="320"/>
      <c r="AJ63" s="320"/>
      <c r="AK63" s="320"/>
      <c r="AL63" s="320"/>
      <c r="AM63" s="320"/>
      <c r="AN63" s="321">
        <f t="shared" si="0"/>
        <v>0</v>
      </c>
      <c r="AO63" s="320"/>
      <c r="AP63" s="320"/>
      <c r="AQ63" s="82" t="s">
        <v>93</v>
      </c>
      <c r="AR63" s="47"/>
      <c r="AS63" s="83">
        <v>0</v>
      </c>
      <c r="AT63" s="84">
        <f t="shared" si="1"/>
        <v>0</v>
      </c>
      <c r="AU63" s="85">
        <f>'SO04b - Křídla'!P97</f>
        <v>0</v>
      </c>
      <c r="AV63" s="84">
        <f>'SO04b - Křídla'!J37</f>
        <v>0</v>
      </c>
      <c r="AW63" s="84">
        <f>'SO04b - Křídla'!J38</f>
        <v>0</v>
      </c>
      <c r="AX63" s="84">
        <f>'SO04b - Křídla'!J39</f>
        <v>0</v>
      </c>
      <c r="AY63" s="84">
        <f>'SO04b - Křídla'!J40</f>
        <v>0</v>
      </c>
      <c r="AZ63" s="84">
        <f>'SO04b - Křídla'!F37</f>
        <v>0</v>
      </c>
      <c r="BA63" s="84">
        <f>'SO04b - Křídla'!F38</f>
        <v>0</v>
      </c>
      <c r="BB63" s="84">
        <f>'SO04b - Křídla'!F39</f>
        <v>0</v>
      </c>
      <c r="BC63" s="84">
        <f>'SO04b - Křídla'!F40</f>
        <v>0</v>
      </c>
      <c r="BD63" s="86">
        <f>'SO04b - Křídla'!F41</f>
        <v>0</v>
      </c>
      <c r="BT63" s="26" t="s">
        <v>96</v>
      </c>
      <c r="BV63" s="26" t="s">
        <v>83</v>
      </c>
      <c r="BW63" s="26" t="s">
        <v>114</v>
      </c>
      <c r="BX63" s="26" t="s">
        <v>109</v>
      </c>
      <c r="CL63" s="26" t="s">
        <v>19</v>
      </c>
    </row>
    <row r="64" spans="1:91" s="3" customFormat="1" ht="16.5" customHeight="1">
      <c r="A64" s="87" t="s">
        <v>95</v>
      </c>
      <c r="B64" s="47"/>
      <c r="C64" s="9"/>
      <c r="D64" s="9"/>
      <c r="E64" s="9"/>
      <c r="F64" s="305" t="s">
        <v>115</v>
      </c>
      <c r="G64" s="305"/>
      <c r="H64" s="305"/>
      <c r="I64" s="305"/>
      <c r="J64" s="305"/>
      <c r="K64" s="9"/>
      <c r="L64" s="305" t="s">
        <v>116</v>
      </c>
      <c r="M64" s="305"/>
      <c r="N64" s="305"/>
      <c r="O64" s="305"/>
      <c r="P64" s="305"/>
      <c r="Q64" s="305"/>
      <c r="R64" s="305"/>
      <c r="S64" s="305"/>
      <c r="T64" s="305"/>
      <c r="U64" s="305"/>
      <c r="V64" s="305"/>
      <c r="W64" s="305"/>
      <c r="X64" s="305"/>
      <c r="Y64" s="305"/>
      <c r="Z64" s="305"/>
      <c r="AA64" s="305"/>
      <c r="AB64" s="305"/>
      <c r="AC64" s="305"/>
      <c r="AD64" s="305"/>
      <c r="AE64" s="305"/>
      <c r="AF64" s="305"/>
      <c r="AG64" s="321">
        <f>'SO04c - Přehrazení'!J34</f>
        <v>0</v>
      </c>
      <c r="AH64" s="320"/>
      <c r="AI64" s="320"/>
      <c r="AJ64" s="320"/>
      <c r="AK64" s="320"/>
      <c r="AL64" s="320"/>
      <c r="AM64" s="320"/>
      <c r="AN64" s="321">
        <f t="shared" si="0"/>
        <v>0</v>
      </c>
      <c r="AO64" s="320"/>
      <c r="AP64" s="320"/>
      <c r="AQ64" s="82" t="s">
        <v>93</v>
      </c>
      <c r="AR64" s="47"/>
      <c r="AS64" s="83">
        <v>0</v>
      </c>
      <c r="AT64" s="84">
        <f t="shared" si="1"/>
        <v>0</v>
      </c>
      <c r="AU64" s="85">
        <f>'SO04c - Přehrazení'!P95</f>
        <v>0</v>
      </c>
      <c r="AV64" s="84">
        <f>'SO04c - Přehrazení'!J37</f>
        <v>0</v>
      </c>
      <c r="AW64" s="84">
        <f>'SO04c - Přehrazení'!J38</f>
        <v>0</v>
      </c>
      <c r="AX64" s="84">
        <f>'SO04c - Přehrazení'!J39</f>
        <v>0</v>
      </c>
      <c r="AY64" s="84">
        <f>'SO04c - Přehrazení'!J40</f>
        <v>0</v>
      </c>
      <c r="AZ64" s="84">
        <f>'SO04c - Přehrazení'!F37</f>
        <v>0</v>
      </c>
      <c r="BA64" s="84">
        <f>'SO04c - Přehrazení'!F38</f>
        <v>0</v>
      </c>
      <c r="BB64" s="84">
        <f>'SO04c - Přehrazení'!F39</f>
        <v>0</v>
      </c>
      <c r="BC64" s="84">
        <f>'SO04c - Přehrazení'!F40</f>
        <v>0</v>
      </c>
      <c r="BD64" s="86">
        <f>'SO04c - Přehrazení'!F41</f>
        <v>0</v>
      </c>
      <c r="BT64" s="26" t="s">
        <v>96</v>
      </c>
      <c r="BV64" s="26" t="s">
        <v>83</v>
      </c>
      <c r="BW64" s="26" t="s">
        <v>117</v>
      </c>
      <c r="BX64" s="26" t="s">
        <v>109</v>
      </c>
      <c r="CL64" s="26" t="s">
        <v>19</v>
      </c>
    </row>
    <row r="65" spans="1:91" s="3" customFormat="1" ht="16.5" customHeight="1">
      <c r="A65" s="87" t="s">
        <v>95</v>
      </c>
      <c r="B65" s="47"/>
      <c r="C65" s="9"/>
      <c r="D65" s="9"/>
      <c r="E65" s="305" t="s">
        <v>118</v>
      </c>
      <c r="F65" s="305"/>
      <c r="G65" s="305"/>
      <c r="H65" s="305"/>
      <c r="I65" s="305"/>
      <c r="J65" s="9"/>
      <c r="K65" s="305" t="s">
        <v>119</v>
      </c>
      <c r="L65" s="305"/>
      <c r="M65" s="305"/>
      <c r="N65" s="305"/>
      <c r="O65" s="305"/>
      <c r="P65" s="305"/>
      <c r="Q65" s="305"/>
      <c r="R65" s="305"/>
      <c r="S65" s="305"/>
      <c r="T65" s="305"/>
      <c r="U65" s="305"/>
      <c r="V65" s="305"/>
      <c r="W65" s="305"/>
      <c r="X65" s="305"/>
      <c r="Y65" s="305"/>
      <c r="Z65" s="305"/>
      <c r="AA65" s="305"/>
      <c r="AB65" s="305"/>
      <c r="AC65" s="305"/>
      <c r="AD65" s="305"/>
      <c r="AE65" s="305"/>
      <c r="AF65" s="305"/>
      <c r="AG65" s="321">
        <f>'SO05 - Přípojky a areálov...'!J32</f>
        <v>0</v>
      </c>
      <c r="AH65" s="320"/>
      <c r="AI65" s="320"/>
      <c r="AJ65" s="320"/>
      <c r="AK65" s="320"/>
      <c r="AL65" s="320"/>
      <c r="AM65" s="320"/>
      <c r="AN65" s="321">
        <f t="shared" si="0"/>
        <v>0</v>
      </c>
      <c r="AO65" s="320"/>
      <c r="AP65" s="320"/>
      <c r="AQ65" s="82" t="s">
        <v>93</v>
      </c>
      <c r="AR65" s="47"/>
      <c r="AS65" s="83">
        <v>0</v>
      </c>
      <c r="AT65" s="84">
        <f t="shared" si="1"/>
        <v>0</v>
      </c>
      <c r="AU65" s="85">
        <f>'SO05 - Přípojky a areálov...'!P91</f>
        <v>0</v>
      </c>
      <c r="AV65" s="84">
        <f>'SO05 - Přípojky a areálov...'!J35</f>
        <v>0</v>
      </c>
      <c r="AW65" s="84">
        <f>'SO05 - Přípojky a areálov...'!J36</f>
        <v>0</v>
      </c>
      <c r="AX65" s="84">
        <f>'SO05 - Přípojky a areálov...'!J37</f>
        <v>0</v>
      </c>
      <c r="AY65" s="84">
        <f>'SO05 - Přípojky a areálov...'!J38</f>
        <v>0</v>
      </c>
      <c r="AZ65" s="84">
        <f>'SO05 - Přípojky a areálov...'!F35</f>
        <v>0</v>
      </c>
      <c r="BA65" s="84">
        <f>'SO05 - Přípojky a areálov...'!F36</f>
        <v>0</v>
      </c>
      <c r="BB65" s="84">
        <f>'SO05 - Přípojky a areálov...'!F37</f>
        <v>0</v>
      </c>
      <c r="BC65" s="84">
        <f>'SO05 - Přípojky a areálov...'!F38</f>
        <v>0</v>
      </c>
      <c r="BD65" s="86">
        <f>'SO05 - Přípojky a areálov...'!F39</f>
        <v>0</v>
      </c>
      <c r="BT65" s="26" t="s">
        <v>90</v>
      </c>
      <c r="BV65" s="26" t="s">
        <v>83</v>
      </c>
      <c r="BW65" s="26" t="s">
        <v>120</v>
      </c>
      <c r="BX65" s="26" t="s">
        <v>89</v>
      </c>
      <c r="CL65" s="26" t="s">
        <v>19</v>
      </c>
    </row>
    <row r="66" spans="1:91" s="3" customFormat="1" ht="16.5" customHeight="1">
      <c r="A66" s="87" t="s">
        <v>95</v>
      </c>
      <c r="B66" s="47"/>
      <c r="C66" s="9"/>
      <c r="D66" s="9"/>
      <c r="E66" s="305" t="s">
        <v>121</v>
      </c>
      <c r="F66" s="305"/>
      <c r="G66" s="305"/>
      <c r="H66" s="305"/>
      <c r="I66" s="305"/>
      <c r="J66" s="9"/>
      <c r="K66" s="305" t="s">
        <v>122</v>
      </c>
      <c r="L66" s="305"/>
      <c r="M66" s="305"/>
      <c r="N66" s="305"/>
      <c r="O66" s="305"/>
      <c r="P66" s="305"/>
      <c r="Q66" s="305"/>
      <c r="R66" s="305"/>
      <c r="S66" s="305"/>
      <c r="T66" s="305"/>
      <c r="U66" s="305"/>
      <c r="V66" s="305"/>
      <c r="W66" s="305"/>
      <c r="X66" s="305"/>
      <c r="Y66" s="305"/>
      <c r="Z66" s="305"/>
      <c r="AA66" s="305"/>
      <c r="AB66" s="305"/>
      <c r="AC66" s="305"/>
      <c r="AD66" s="305"/>
      <c r="AE66" s="305"/>
      <c r="AF66" s="305"/>
      <c r="AG66" s="321">
        <f>'SO07 - Ocelové konstrukce'!J32</f>
        <v>0</v>
      </c>
      <c r="AH66" s="320"/>
      <c r="AI66" s="320"/>
      <c r="AJ66" s="320"/>
      <c r="AK66" s="320"/>
      <c r="AL66" s="320"/>
      <c r="AM66" s="320"/>
      <c r="AN66" s="321">
        <f t="shared" si="0"/>
        <v>0</v>
      </c>
      <c r="AO66" s="320"/>
      <c r="AP66" s="320"/>
      <c r="AQ66" s="82" t="s">
        <v>93</v>
      </c>
      <c r="AR66" s="47"/>
      <c r="AS66" s="83">
        <v>0</v>
      </c>
      <c r="AT66" s="84">
        <f t="shared" si="1"/>
        <v>0</v>
      </c>
      <c r="AU66" s="85">
        <f>'SO07 - Ocelové konstrukce'!P90</f>
        <v>0</v>
      </c>
      <c r="AV66" s="84">
        <f>'SO07 - Ocelové konstrukce'!J35</f>
        <v>0</v>
      </c>
      <c r="AW66" s="84">
        <f>'SO07 - Ocelové konstrukce'!J36</f>
        <v>0</v>
      </c>
      <c r="AX66" s="84">
        <f>'SO07 - Ocelové konstrukce'!J37</f>
        <v>0</v>
      </c>
      <c r="AY66" s="84">
        <f>'SO07 - Ocelové konstrukce'!J38</f>
        <v>0</v>
      </c>
      <c r="AZ66" s="84">
        <f>'SO07 - Ocelové konstrukce'!F35</f>
        <v>0</v>
      </c>
      <c r="BA66" s="84">
        <f>'SO07 - Ocelové konstrukce'!F36</f>
        <v>0</v>
      </c>
      <c r="BB66" s="84">
        <f>'SO07 - Ocelové konstrukce'!F37</f>
        <v>0</v>
      </c>
      <c r="BC66" s="84">
        <f>'SO07 - Ocelové konstrukce'!F38</f>
        <v>0</v>
      </c>
      <c r="BD66" s="86">
        <f>'SO07 - Ocelové konstrukce'!F39</f>
        <v>0</v>
      </c>
      <c r="BT66" s="26" t="s">
        <v>90</v>
      </c>
      <c r="BV66" s="26" t="s">
        <v>83</v>
      </c>
      <c r="BW66" s="26" t="s">
        <v>123</v>
      </c>
      <c r="BX66" s="26" t="s">
        <v>89</v>
      </c>
      <c r="CL66" s="26" t="s">
        <v>19</v>
      </c>
    </row>
    <row r="67" spans="1:91" s="3" customFormat="1" ht="16.5" customHeight="1">
      <c r="B67" s="47"/>
      <c r="C67" s="9"/>
      <c r="D67" s="9"/>
      <c r="E67" s="305" t="s">
        <v>124</v>
      </c>
      <c r="F67" s="305"/>
      <c r="G67" s="305"/>
      <c r="H67" s="305"/>
      <c r="I67" s="305"/>
      <c r="J67" s="9"/>
      <c r="K67" s="305" t="s">
        <v>125</v>
      </c>
      <c r="L67" s="305"/>
      <c r="M67" s="305"/>
      <c r="N67" s="305"/>
      <c r="O67" s="305"/>
      <c r="P67" s="305"/>
      <c r="Q67" s="305"/>
      <c r="R67" s="305"/>
      <c r="S67" s="305"/>
      <c r="T67" s="305"/>
      <c r="U67" s="305"/>
      <c r="V67" s="305"/>
      <c r="W67" s="305"/>
      <c r="X67" s="305"/>
      <c r="Y67" s="305"/>
      <c r="Z67" s="305"/>
      <c r="AA67" s="305"/>
      <c r="AB67" s="305"/>
      <c r="AC67" s="305"/>
      <c r="AD67" s="305"/>
      <c r="AE67" s="305"/>
      <c r="AF67" s="305"/>
      <c r="AG67" s="319">
        <f>ROUND(SUM(AG68:AG69),2)</f>
        <v>0</v>
      </c>
      <c r="AH67" s="320"/>
      <c r="AI67" s="320"/>
      <c r="AJ67" s="320"/>
      <c r="AK67" s="320"/>
      <c r="AL67" s="320"/>
      <c r="AM67" s="320"/>
      <c r="AN67" s="321">
        <f t="shared" si="0"/>
        <v>0</v>
      </c>
      <c r="AO67" s="320"/>
      <c r="AP67" s="320"/>
      <c r="AQ67" s="82" t="s">
        <v>93</v>
      </c>
      <c r="AR67" s="47"/>
      <c r="AS67" s="83">
        <f>ROUND(SUM(AS68:AS69),2)</f>
        <v>0</v>
      </c>
      <c r="AT67" s="84">
        <f t="shared" si="1"/>
        <v>0</v>
      </c>
      <c r="AU67" s="85">
        <f>ROUND(SUM(AU68:AU69),5)</f>
        <v>0</v>
      </c>
      <c r="AV67" s="84">
        <f>ROUND(AZ67*L29,2)</f>
        <v>0</v>
      </c>
      <c r="AW67" s="84">
        <f>ROUND(BA67*L30,2)</f>
        <v>0</v>
      </c>
      <c r="AX67" s="84">
        <f>ROUND(BB67*L29,2)</f>
        <v>0</v>
      </c>
      <c r="AY67" s="84">
        <f>ROUND(BC67*L30,2)</f>
        <v>0</v>
      </c>
      <c r="AZ67" s="84">
        <f>ROUND(SUM(AZ68:AZ69),2)</f>
        <v>0</v>
      </c>
      <c r="BA67" s="84">
        <f>ROUND(SUM(BA68:BA69),2)</f>
        <v>0</v>
      </c>
      <c r="BB67" s="84">
        <f>ROUND(SUM(BB68:BB69),2)</f>
        <v>0</v>
      </c>
      <c r="BC67" s="84">
        <f>ROUND(SUM(BC68:BC69),2)</f>
        <v>0</v>
      </c>
      <c r="BD67" s="86">
        <f>ROUND(SUM(BD68:BD69),2)</f>
        <v>0</v>
      </c>
      <c r="BS67" s="26" t="s">
        <v>80</v>
      </c>
      <c r="BT67" s="26" t="s">
        <v>90</v>
      </c>
      <c r="BV67" s="26" t="s">
        <v>83</v>
      </c>
      <c r="BW67" s="26" t="s">
        <v>126</v>
      </c>
      <c r="BX67" s="26" t="s">
        <v>89</v>
      </c>
      <c r="CL67" s="26" t="s">
        <v>19</v>
      </c>
    </row>
    <row r="68" spans="1:91" s="3" customFormat="1" ht="16.5" customHeight="1">
      <c r="A68" s="87" t="s">
        <v>95</v>
      </c>
      <c r="B68" s="47"/>
      <c r="C68" s="9"/>
      <c r="D68" s="9"/>
      <c r="E68" s="9"/>
      <c r="F68" s="305" t="s">
        <v>124</v>
      </c>
      <c r="G68" s="305"/>
      <c r="H68" s="305"/>
      <c r="I68" s="305"/>
      <c r="J68" s="305"/>
      <c r="K68" s="9"/>
      <c r="L68" s="305" t="s">
        <v>125</v>
      </c>
      <c r="M68" s="305"/>
      <c r="N68" s="305"/>
      <c r="O68" s="305"/>
      <c r="P68" s="305"/>
      <c r="Q68" s="305"/>
      <c r="R68" s="305"/>
      <c r="S68" s="305"/>
      <c r="T68" s="305"/>
      <c r="U68" s="305"/>
      <c r="V68" s="305"/>
      <c r="W68" s="305"/>
      <c r="X68" s="305"/>
      <c r="Y68" s="305"/>
      <c r="Z68" s="305"/>
      <c r="AA68" s="305"/>
      <c r="AB68" s="305"/>
      <c r="AC68" s="305"/>
      <c r="AD68" s="305"/>
      <c r="AE68" s="305"/>
      <c r="AF68" s="305"/>
      <c r="AG68" s="321">
        <f>'SO08 - Zpevněné plochy'!J32</f>
        <v>0</v>
      </c>
      <c r="AH68" s="320"/>
      <c r="AI68" s="320"/>
      <c r="AJ68" s="320"/>
      <c r="AK68" s="320"/>
      <c r="AL68" s="320"/>
      <c r="AM68" s="320"/>
      <c r="AN68" s="321">
        <f t="shared" si="0"/>
        <v>0</v>
      </c>
      <c r="AO68" s="320"/>
      <c r="AP68" s="320"/>
      <c r="AQ68" s="82" t="s">
        <v>93</v>
      </c>
      <c r="AR68" s="47"/>
      <c r="AS68" s="83">
        <v>0</v>
      </c>
      <c r="AT68" s="84">
        <f t="shared" si="1"/>
        <v>0</v>
      </c>
      <c r="AU68" s="85">
        <f>'SO08 - Zpevněné plochy'!P97</f>
        <v>0</v>
      </c>
      <c r="AV68" s="84">
        <f>'SO08 - Zpevněné plochy'!J35</f>
        <v>0</v>
      </c>
      <c r="AW68" s="84">
        <f>'SO08 - Zpevněné plochy'!J36</f>
        <v>0</v>
      </c>
      <c r="AX68" s="84">
        <f>'SO08 - Zpevněné plochy'!J37</f>
        <v>0</v>
      </c>
      <c r="AY68" s="84">
        <f>'SO08 - Zpevněné plochy'!J38</f>
        <v>0</v>
      </c>
      <c r="AZ68" s="84">
        <f>'SO08 - Zpevněné plochy'!F35</f>
        <v>0</v>
      </c>
      <c r="BA68" s="84">
        <f>'SO08 - Zpevněné plochy'!F36</f>
        <v>0</v>
      </c>
      <c r="BB68" s="84">
        <f>'SO08 - Zpevněné plochy'!F37</f>
        <v>0</v>
      </c>
      <c r="BC68" s="84">
        <f>'SO08 - Zpevněné plochy'!F38</f>
        <v>0</v>
      </c>
      <c r="BD68" s="86">
        <f>'SO08 - Zpevněné plochy'!F39</f>
        <v>0</v>
      </c>
      <c r="BT68" s="26" t="s">
        <v>96</v>
      </c>
      <c r="BU68" s="26" t="s">
        <v>97</v>
      </c>
      <c r="BV68" s="26" t="s">
        <v>83</v>
      </c>
      <c r="BW68" s="26" t="s">
        <v>126</v>
      </c>
      <c r="BX68" s="26" t="s">
        <v>89</v>
      </c>
      <c r="CL68" s="26" t="s">
        <v>19</v>
      </c>
    </row>
    <row r="69" spans="1:91" s="3" customFormat="1" ht="16.5" customHeight="1">
      <c r="A69" s="87" t="s">
        <v>95</v>
      </c>
      <c r="B69" s="47"/>
      <c r="C69" s="9"/>
      <c r="D69" s="9"/>
      <c r="E69" s="9"/>
      <c r="F69" s="305" t="s">
        <v>127</v>
      </c>
      <c r="G69" s="305"/>
      <c r="H69" s="305"/>
      <c r="I69" s="305"/>
      <c r="J69" s="305"/>
      <c r="K69" s="9"/>
      <c r="L69" s="305" t="s">
        <v>128</v>
      </c>
      <c r="M69" s="305"/>
      <c r="N69" s="305"/>
      <c r="O69" s="305"/>
      <c r="P69" s="305"/>
      <c r="Q69" s="305"/>
      <c r="R69" s="305"/>
      <c r="S69" s="305"/>
      <c r="T69" s="305"/>
      <c r="U69" s="305"/>
      <c r="V69" s="305"/>
      <c r="W69" s="305"/>
      <c r="X69" s="305"/>
      <c r="Y69" s="305"/>
      <c r="Z69" s="305"/>
      <c r="AA69" s="305"/>
      <c r="AB69" s="305"/>
      <c r="AC69" s="305"/>
      <c r="AD69" s="305"/>
      <c r="AE69" s="305"/>
      <c r="AF69" s="305"/>
      <c r="AG69" s="321">
        <f>'SO08a - Sanace zemní pláně'!J34</f>
        <v>0</v>
      </c>
      <c r="AH69" s="320"/>
      <c r="AI69" s="320"/>
      <c r="AJ69" s="320"/>
      <c r="AK69" s="320"/>
      <c r="AL69" s="320"/>
      <c r="AM69" s="320"/>
      <c r="AN69" s="321">
        <f t="shared" si="0"/>
        <v>0</v>
      </c>
      <c r="AO69" s="320"/>
      <c r="AP69" s="320"/>
      <c r="AQ69" s="82" t="s">
        <v>93</v>
      </c>
      <c r="AR69" s="47"/>
      <c r="AS69" s="83">
        <v>0</v>
      </c>
      <c r="AT69" s="84">
        <f t="shared" si="1"/>
        <v>0</v>
      </c>
      <c r="AU69" s="85">
        <f>'SO08a - Sanace zemní pláně'!P98</f>
        <v>0</v>
      </c>
      <c r="AV69" s="84">
        <f>'SO08a - Sanace zemní pláně'!J37</f>
        <v>0</v>
      </c>
      <c r="AW69" s="84">
        <f>'SO08a - Sanace zemní pláně'!J38</f>
        <v>0</v>
      </c>
      <c r="AX69" s="84">
        <f>'SO08a - Sanace zemní pláně'!J39</f>
        <v>0</v>
      </c>
      <c r="AY69" s="84">
        <f>'SO08a - Sanace zemní pláně'!J40</f>
        <v>0</v>
      </c>
      <c r="AZ69" s="84">
        <f>'SO08a - Sanace zemní pláně'!F37</f>
        <v>0</v>
      </c>
      <c r="BA69" s="84">
        <f>'SO08a - Sanace zemní pláně'!F38</f>
        <v>0</v>
      </c>
      <c r="BB69" s="84">
        <f>'SO08a - Sanace zemní pláně'!F39</f>
        <v>0</v>
      </c>
      <c r="BC69" s="84">
        <f>'SO08a - Sanace zemní pláně'!F40</f>
        <v>0</v>
      </c>
      <c r="BD69" s="86">
        <f>'SO08a - Sanace zemní pláně'!F41</f>
        <v>0</v>
      </c>
      <c r="BT69" s="26" t="s">
        <v>96</v>
      </c>
      <c r="BV69" s="26" t="s">
        <v>83</v>
      </c>
      <c r="BW69" s="26" t="s">
        <v>129</v>
      </c>
      <c r="BX69" s="26" t="s">
        <v>126</v>
      </c>
      <c r="CL69" s="26" t="s">
        <v>19</v>
      </c>
    </row>
    <row r="70" spans="1:91" s="3" customFormat="1" ht="16.5" customHeight="1">
      <c r="B70" s="47"/>
      <c r="C70" s="9"/>
      <c r="D70" s="9"/>
      <c r="E70" s="305" t="s">
        <v>130</v>
      </c>
      <c r="F70" s="305"/>
      <c r="G70" s="305"/>
      <c r="H70" s="305"/>
      <c r="I70" s="305"/>
      <c r="J70" s="9"/>
      <c r="K70" s="305" t="s">
        <v>131</v>
      </c>
      <c r="L70" s="305"/>
      <c r="M70" s="305"/>
      <c r="N70" s="305"/>
      <c r="O70" s="305"/>
      <c r="P70" s="305"/>
      <c r="Q70" s="305"/>
      <c r="R70" s="305"/>
      <c r="S70" s="305"/>
      <c r="T70" s="305"/>
      <c r="U70" s="305"/>
      <c r="V70" s="305"/>
      <c r="W70" s="305"/>
      <c r="X70" s="305"/>
      <c r="Y70" s="305"/>
      <c r="Z70" s="305"/>
      <c r="AA70" s="305"/>
      <c r="AB70" s="305"/>
      <c r="AC70" s="305"/>
      <c r="AD70" s="305"/>
      <c r="AE70" s="305"/>
      <c r="AF70" s="305"/>
      <c r="AG70" s="319">
        <f>ROUND(SUM(AG71:AG72),2)</f>
        <v>0</v>
      </c>
      <c r="AH70" s="320"/>
      <c r="AI70" s="320"/>
      <c r="AJ70" s="320"/>
      <c r="AK70" s="320"/>
      <c r="AL70" s="320"/>
      <c r="AM70" s="320"/>
      <c r="AN70" s="321">
        <f t="shared" si="0"/>
        <v>0</v>
      </c>
      <c r="AO70" s="320"/>
      <c r="AP70" s="320"/>
      <c r="AQ70" s="82" t="s">
        <v>93</v>
      </c>
      <c r="AR70" s="47"/>
      <c r="AS70" s="83">
        <f>ROUND(SUM(AS71:AS72),2)</f>
        <v>0</v>
      </c>
      <c r="AT70" s="84">
        <f t="shared" si="1"/>
        <v>0</v>
      </c>
      <c r="AU70" s="85">
        <f>ROUND(SUM(AU71:AU72),5)</f>
        <v>0</v>
      </c>
      <c r="AV70" s="84">
        <f>ROUND(AZ70*L29,2)</f>
        <v>0</v>
      </c>
      <c r="AW70" s="84">
        <f>ROUND(BA70*L30,2)</f>
        <v>0</v>
      </c>
      <c r="AX70" s="84">
        <f>ROUND(BB70*L29,2)</f>
        <v>0</v>
      </c>
      <c r="AY70" s="84">
        <f>ROUND(BC70*L30,2)</f>
        <v>0</v>
      </c>
      <c r="AZ70" s="84">
        <f>ROUND(SUM(AZ71:AZ72),2)</f>
        <v>0</v>
      </c>
      <c r="BA70" s="84">
        <f>ROUND(SUM(BA71:BA72),2)</f>
        <v>0</v>
      </c>
      <c r="BB70" s="84">
        <f>ROUND(SUM(BB71:BB72),2)</f>
        <v>0</v>
      </c>
      <c r="BC70" s="84">
        <f>ROUND(SUM(BC71:BC72),2)</f>
        <v>0</v>
      </c>
      <c r="BD70" s="86">
        <f>ROUND(SUM(BD71:BD72),2)</f>
        <v>0</v>
      </c>
      <c r="BS70" s="26" t="s">
        <v>80</v>
      </c>
      <c r="BT70" s="26" t="s">
        <v>90</v>
      </c>
      <c r="BV70" s="26" t="s">
        <v>83</v>
      </c>
      <c r="BW70" s="26" t="s">
        <v>132</v>
      </c>
      <c r="BX70" s="26" t="s">
        <v>89</v>
      </c>
      <c r="CL70" s="26" t="s">
        <v>19</v>
      </c>
    </row>
    <row r="71" spans="1:91" s="3" customFormat="1" ht="16.5" customHeight="1">
      <c r="A71" s="87" t="s">
        <v>95</v>
      </c>
      <c r="B71" s="47"/>
      <c r="C71" s="9"/>
      <c r="D71" s="9"/>
      <c r="E71" s="9"/>
      <c r="F71" s="305" t="s">
        <v>130</v>
      </c>
      <c r="G71" s="305"/>
      <c r="H71" s="305"/>
      <c r="I71" s="305"/>
      <c r="J71" s="305"/>
      <c r="K71" s="9"/>
      <c r="L71" s="305" t="s">
        <v>131</v>
      </c>
      <c r="M71" s="305"/>
      <c r="N71" s="305"/>
      <c r="O71" s="305"/>
      <c r="P71" s="305"/>
      <c r="Q71" s="305"/>
      <c r="R71" s="305"/>
      <c r="S71" s="305"/>
      <c r="T71" s="305"/>
      <c r="U71" s="305"/>
      <c r="V71" s="305"/>
      <c r="W71" s="305"/>
      <c r="X71" s="305"/>
      <c r="Y71" s="305"/>
      <c r="Z71" s="305"/>
      <c r="AA71" s="305"/>
      <c r="AB71" s="305"/>
      <c r="AC71" s="305"/>
      <c r="AD71" s="305"/>
      <c r="AE71" s="305"/>
      <c r="AF71" s="305"/>
      <c r="AG71" s="321">
        <f>'SO09 - Příjezdová komunikace'!J32</f>
        <v>0</v>
      </c>
      <c r="AH71" s="320"/>
      <c r="AI71" s="320"/>
      <c r="AJ71" s="320"/>
      <c r="AK71" s="320"/>
      <c r="AL71" s="320"/>
      <c r="AM71" s="320"/>
      <c r="AN71" s="321">
        <f t="shared" si="0"/>
        <v>0</v>
      </c>
      <c r="AO71" s="320"/>
      <c r="AP71" s="320"/>
      <c r="AQ71" s="82" t="s">
        <v>93</v>
      </c>
      <c r="AR71" s="47"/>
      <c r="AS71" s="83">
        <v>0</v>
      </c>
      <c r="AT71" s="84">
        <f t="shared" si="1"/>
        <v>0</v>
      </c>
      <c r="AU71" s="85">
        <f>'SO09 - Příjezdová komunikace'!P94</f>
        <v>0</v>
      </c>
      <c r="AV71" s="84">
        <f>'SO09 - Příjezdová komunikace'!J35</f>
        <v>0</v>
      </c>
      <c r="AW71" s="84">
        <f>'SO09 - Příjezdová komunikace'!J36</f>
        <v>0</v>
      </c>
      <c r="AX71" s="84">
        <f>'SO09 - Příjezdová komunikace'!J37</f>
        <v>0</v>
      </c>
      <c r="AY71" s="84">
        <f>'SO09 - Příjezdová komunikace'!J38</f>
        <v>0</v>
      </c>
      <c r="AZ71" s="84">
        <f>'SO09 - Příjezdová komunikace'!F35</f>
        <v>0</v>
      </c>
      <c r="BA71" s="84">
        <f>'SO09 - Příjezdová komunikace'!F36</f>
        <v>0</v>
      </c>
      <c r="BB71" s="84">
        <f>'SO09 - Příjezdová komunikace'!F37</f>
        <v>0</v>
      </c>
      <c r="BC71" s="84">
        <f>'SO09 - Příjezdová komunikace'!F38</f>
        <v>0</v>
      </c>
      <c r="BD71" s="86">
        <f>'SO09 - Příjezdová komunikace'!F39</f>
        <v>0</v>
      </c>
      <c r="BT71" s="26" t="s">
        <v>96</v>
      </c>
      <c r="BU71" s="26" t="s">
        <v>97</v>
      </c>
      <c r="BV71" s="26" t="s">
        <v>83</v>
      </c>
      <c r="BW71" s="26" t="s">
        <v>132</v>
      </c>
      <c r="BX71" s="26" t="s">
        <v>89</v>
      </c>
      <c r="CL71" s="26" t="s">
        <v>19</v>
      </c>
    </row>
    <row r="72" spans="1:91" s="3" customFormat="1" ht="16.5" customHeight="1">
      <c r="A72" s="87" t="s">
        <v>95</v>
      </c>
      <c r="B72" s="47"/>
      <c r="C72" s="9"/>
      <c r="D72" s="9"/>
      <c r="E72" s="9"/>
      <c r="F72" s="305" t="s">
        <v>133</v>
      </c>
      <c r="G72" s="305"/>
      <c r="H72" s="305"/>
      <c r="I72" s="305"/>
      <c r="J72" s="305"/>
      <c r="K72" s="9"/>
      <c r="L72" s="305" t="s">
        <v>128</v>
      </c>
      <c r="M72" s="305"/>
      <c r="N72" s="305"/>
      <c r="O72" s="305"/>
      <c r="P72" s="305"/>
      <c r="Q72" s="305"/>
      <c r="R72" s="305"/>
      <c r="S72" s="305"/>
      <c r="T72" s="305"/>
      <c r="U72" s="305"/>
      <c r="V72" s="305"/>
      <c r="W72" s="305"/>
      <c r="X72" s="305"/>
      <c r="Y72" s="305"/>
      <c r="Z72" s="305"/>
      <c r="AA72" s="305"/>
      <c r="AB72" s="305"/>
      <c r="AC72" s="305"/>
      <c r="AD72" s="305"/>
      <c r="AE72" s="305"/>
      <c r="AF72" s="305"/>
      <c r="AG72" s="321">
        <f>'SO09a - Sanace zemní pláně'!J34</f>
        <v>0</v>
      </c>
      <c r="AH72" s="320"/>
      <c r="AI72" s="320"/>
      <c r="AJ72" s="320"/>
      <c r="AK72" s="320"/>
      <c r="AL72" s="320"/>
      <c r="AM72" s="320"/>
      <c r="AN72" s="321">
        <f t="shared" si="0"/>
        <v>0</v>
      </c>
      <c r="AO72" s="320"/>
      <c r="AP72" s="320"/>
      <c r="AQ72" s="82" t="s">
        <v>93</v>
      </c>
      <c r="AR72" s="47"/>
      <c r="AS72" s="83">
        <v>0</v>
      </c>
      <c r="AT72" s="84">
        <f t="shared" si="1"/>
        <v>0</v>
      </c>
      <c r="AU72" s="85">
        <f>'SO09a - Sanace zemní pláně'!P98</f>
        <v>0</v>
      </c>
      <c r="AV72" s="84">
        <f>'SO09a - Sanace zemní pláně'!J37</f>
        <v>0</v>
      </c>
      <c r="AW72" s="84">
        <f>'SO09a - Sanace zemní pláně'!J38</f>
        <v>0</v>
      </c>
      <c r="AX72" s="84">
        <f>'SO09a - Sanace zemní pláně'!J39</f>
        <v>0</v>
      </c>
      <c r="AY72" s="84">
        <f>'SO09a - Sanace zemní pláně'!J40</f>
        <v>0</v>
      </c>
      <c r="AZ72" s="84">
        <f>'SO09a - Sanace zemní pláně'!F37</f>
        <v>0</v>
      </c>
      <c r="BA72" s="84">
        <f>'SO09a - Sanace zemní pláně'!F38</f>
        <v>0</v>
      </c>
      <c r="BB72" s="84">
        <f>'SO09a - Sanace zemní pláně'!F39</f>
        <v>0</v>
      </c>
      <c r="BC72" s="84">
        <f>'SO09a - Sanace zemní pláně'!F40</f>
        <v>0</v>
      </c>
      <c r="BD72" s="86">
        <f>'SO09a - Sanace zemní pláně'!F41</f>
        <v>0</v>
      </c>
      <c r="BT72" s="26" t="s">
        <v>96</v>
      </c>
      <c r="BV72" s="26" t="s">
        <v>83</v>
      </c>
      <c r="BW72" s="26" t="s">
        <v>134</v>
      </c>
      <c r="BX72" s="26" t="s">
        <v>132</v>
      </c>
      <c r="CL72" s="26" t="s">
        <v>19</v>
      </c>
    </row>
    <row r="73" spans="1:91" s="3" customFormat="1" ht="16.5" customHeight="1">
      <c r="A73" s="87" t="s">
        <v>95</v>
      </c>
      <c r="B73" s="47"/>
      <c r="C73" s="9"/>
      <c r="D73" s="9"/>
      <c r="E73" s="305" t="s">
        <v>135</v>
      </c>
      <c r="F73" s="305"/>
      <c r="G73" s="305"/>
      <c r="H73" s="305"/>
      <c r="I73" s="305"/>
      <c r="J73" s="9"/>
      <c r="K73" s="305" t="s">
        <v>136</v>
      </c>
      <c r="L73" s="305"/>
      <c r="M73" s="305"/>
      <c r="N73" s="305"/>
      <c r="O73" s="305"/>
      <c r="P73" s="305"/>
      <c r="Q73" s="305"/>
      <c r="R73" s="305"/>
      <c r="S73" s="305"/>
      <c r="T73" s="305"/>
      <c r="U73" s="305"/>
      <c r="V73" s="305"/>
      <c r="W73" s="305"/>
      <c r="X73" s="305"/>
      <c r="Y73" s="305"/>
      <c r="Z73" s="305"/>
      <c r="AA73" s="305"/>
      <c r="AB73" s="305"/>
      <c r="AC73" s="305"/>
      <c r="AD73" s="305"/>
      <c r="AE73" s="305"/>
      <c r="AF73" s="305"/>
      <c r="AG73" s="321">
        <f>'SO10 - Plavební značení'!J32</f>
        <v>0</v>
      </c>
      <c r="AH73" s="320"/>
      <c r="AI73" s="320"/>
      <c r="AJ73" s="320"/>
      <c r="AK73" s="320"/>
      <c r="AL73" s="320"/>
      <c r="AM73" s="320"/>
      <c r="AN73" s="321">
        <f t="shared" si="0"/>
        <v>0</v>
      </c>
      <c r="AO73" s="320"/>
      <c r="AP73" s="320"/>
      <c r="AQ73" s="82" t="s">
        <v>93</v>
      </c>
      <c r="AR73" s="47"/>
      <c r="AS73" s="83">
        <v>0</v>
      </c>
      <c r="AT73" s="84">
        <f t="shared" si="1"/>
        <v>0</v>
      </c>
      <c r="AU73" s="85">
        <f>'SO10 - Plavební značení'!P86</f>
        <v>0</v>
      </c>
      <c r="AV73" s="84">
        <f>'SO10 - Plavební značení'!J35</f>
        <v>0</v>
      </c>
      <c r="AW73" s="84">
        <f>'SO10 - Plavební značení'!J36</f>
        <v>0</v>
      </c>
      <c r="AX73" s="84">
        <f>'SO10 - Plavební značení'!J37</f>
        <v>0</v>
      </c>
      <c r="AY73" s="84">
        <f>'SO10 - Plavební značení'!J38</f>
        <v>0</v>
      </c>
      <c r="AZ73" s="84">
        <f>'SO10 - Plavební značení'!F35</f>
        <v>0</v>
      </c>
      <c r="BA73" s="84">
        <f>'SO10 - Plavební značení'!F36</f>
        <v>0</v>
      </c>
      <c r="BB73" s="84">
        <f>'SO10 - Plavební značení'!F37</f>
        <v>0</v>
      </c>
      <c r="BC73" s="84">
        <f>'SO10 - Plavební značení'!F38</f>
        <v>0</v>
      </c>
      <c r="BD73" s="86">
        <f>'SO10 - Plavební značení'!F39</f>
        <v>0</v>
      </c>
      <c r="BT73" s="26" t="s">
        <v>90</v>
      </c>
      <c r="BV73" s="26" t="s">
        <v>83</v>
      </c>
      <c r="BW73" s="26" t="s">
        <v>137</v>
      </c>
      <c r="BX73" s="26" t="s">
        <v>89</v>
      </c>
      <c r="CL73" s="26" t="s">
        <v>19</v>
      </c>
    </row>
    <row r="74" spans="1:91" s="6" customFormat="1" ht="16.5" customHeight="1">
      <c r="B74" s="73"/>
      <c r="C74" s="74"/>
      <c r="D74" s="327" t="s">
        <v>138</v>
      </c>
      <c r="E74" s="327"/>
      <c r="F74" s="327"/>
      <c r="G74" s="327"/>
      <c r="H74" s="327"/>
      <c r="I74" s="75"/>
      <c r="J74" s="327" t="s">
        <v>139</v>
      </c>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16">
        <f>ROUND(SUM(AG75:AG77),2)</f>
        <v>0</v>
      </c>
      <c r="AH74" s="317"/>
      <c r="AI74" s="317"/>
      <c r="AJ74" s="317"/>
      <c r="AK74" s="317"/>
      <c r="AL74" s="317"/>
      <c r="AM74" s="317"/>
      <c r="AN74" s="318">
        <f t="shared" si="0"/>
        <v>0</v>
      </c>
      <c r="AO74" s="317"/>
      <c r="AP74" s="317"/>
      <c r="AQ74" s="76" t="s">
        <v>87</v>
      </c>
      <c r="AR74" s="73"/>
      <c r="AS74" s="77">
        <f>ROUND(SUM(AS75:AS77),2)</f>
        <v>0</v>
      </c>
      <c r="AT74" s="78">
        <f t="shared" si="1"/>
        <v>0</v>
      </c>
      <c r="AU74" s="79">
        <f>ROUND(SUM(AU75:AU77),5)</f>
        <v>0</v>
      </c>
      <c r="AV74" s="78">
        <f>ROUND(AZ74*L29,2)</f>
        <v>0</v>
      </c>
      <c r="AW74" s="78">
        <f>ROUND(BA74*L30,2)</f>
        <v>0</v>
      </c>
      <c r="AX74" s="78">
        <f>ROUND(BB74*L29,2)</f>
        <v>0</v>
      </c>
      <c r="AY74" s="78">
        <f>ROUND(BC74*L30,2)</f>
        <v>0</v>
      </c>
      <c r="AZ74" s="78">
        <f>ROUND(SUM(AZ75:AZ77),2)</f>
        <v>0</v>
      </c>
      <c r="BA74" s="78">
        <f>ROUND(SUM(BA75:BA77),2)</f>
        <v>0</v>
      </c>
      <c r="BB74" s="78">
        <f>ROUND(SUM(BB75:BB77),2)</f>
        <v>0</v>
      </c>
      <c r="BC74" s="78">
        <f>ROUND(SUM(BC75:BC77),2)</f>
        <v>0</v>
      </c>
      <c r="BD74" s="80">
        <f>ROUND(SUM(BD75:BD77),2)</f>
        <v>0</v>
      </c>
      <c r="BS74" s="81" t="s">
        <v>80</v>
      </c>
      <c r="BT74" s="81" t="s">
        <v>88</v>
      </c>
      <c r="BU74" s="81" t="s">
        <v>82</v>
      </c>
      <c r="BV74" s="81" t="s">
        <v>83</v>
      </c>
      <c r="BW74" s="81" t="s">
        <v>140</v>
      </c>
      <c r="BX74" s="81" t="s">
        <v>5</v>
      </c>
      <c r="CL74" s="81" t="s">
        <v>19</v>
      </c>
      <c r="CM74" s="81" t="s">
        <v>90</v>
      </c>
    </row>
    <row r="75" spans="1:91" s="3" customFormat="1" ht="16.5" customHeight="1">
      <c r="A75" s="87" t="s">
        <v>95</v>
      </c>
      <c r="B75" s="47"/>
      <c r="C75" s="9"/>
      <c r="D75" s="9"/>
      <c r="E75" s="305" t="s">
        <v>141</v>
      </c>
      <c r="F75" s="305"/>
      <c r="G75" s="305"/>
      <c r="H75" s="305"/>
      <c r="I75" s="305"/>
      <c r="J75" s="9"/>
      <c r="K75" s="305" t="s">
        <v>142</v>
      </c>
      <c r="L75" s="305"/>
      <c r="M75" s="305"/>
      <c r="N75" s="305"/>
      <c r="O75" s="305"/>
      <c r="P75" s="305"/>
      <c r="Q75" s="305"/>
      <c r="R75" s="305"/>
      <c r="S75" s="305"/>
      <c r="T75" s="305"/>
      <c r="U75" s="305"/>
      <c r="V75" s="305"/>
      <c r="W75" s="305"/>
      <c r="X75" s="305"/>
      <c r="Y75" s="305"/>
      <c r="Z75" s="305"/>
      <c r="AA75" s="305"/>
      <c r="AB75" s="305"/>
      <c r="AC75" s="305"/>
      <c r="AD75" s="305"/>
      <c r="AE75" s="305"/>
      <c r="AF75" s="305"/>
      <c r="AG75" s="321">
        <f>'PS01 - Těleso uzávěru'!J32</f>
        <v>0</v>
      </c>
      <c r="AH75" s="320"/>
      <c r="AI75" s="320"/>
      <c r="AJ75" s="320"/>
      <c r="AK75" s="320"/>
      <c r="AL75" s="320"/>
      <c r="AM75" s="320"/>
      <c r="AN75" s="321">
        <f t="shared" si="0"/>
        <v>0</v>
      </c>
      <c r="AO75" s="320"/>
      <c r="AP75" s="320"/>
      <c r="AQ75" s="82" t="s">
        <v>93</v>
      </c>
      <c r="AR75" s="47"/>
      <c r="AS75" s="83">
        <v>0</v>
      </c>
      <c r="AT75" s="84">
        <f t="shared" si="1"/>
        <v>0</v>
      </c>
      <c r="AU75" s="85">
        <f>'PS01 - Těleso uzávěru'!P103</f>
        <v>0</v>
      </c>
      <c r="AV75" s="84">
        <f>'PS01 - Těleso uzávěru'!J35</f>
        <v>0</v>
      </c>
      <c r="AW75" s="84">
        <f>'PS01 - Těleso uzávěru'!J36</f>
        <v>0</v>
      </c>
      <c r="AX75" s="84">
        <f>'PS01 - Těleso uzávěru'!J37</f>
        <v>0</v>
      </c>
      <c r="AY75" s="84">
        <f>'PS01 - Těleso uzávěru'!J38</f>
        <v>0</v>
      </c>
      <c r="AZ75" s="84">
        <f>'PS01 - Těleso uzávěru'!F35</f>
        <v>0</v>
      </c>
      <c r="BA75" s="84">
        <f>'PS01 - Těleso uzávěru'!F36</f>
        <v>0</v>
      </c>
      <c r="BB75" s="84">
        <f>'PS01 - Těleso uzávěru'!F37</f>
        <v>0</v>
      </c>
      <c r="BC75" s="84">
        <f>'PS01 - Těleso uzávěru'!F38</f>
        <v>0</v>
      </c>
      <c r="BD75" s="86">
        <f>'PS01 - Těleso uzávěru'!F39</f>
        <v>0</v>
      </c>
      <c r="BT75" s="26" t="s">
        <v>90</v>
      </c>
      <c r="BV75" s="26" t="s">
        <v>83</v>
      </c>
      <c r="BW75" s="26" t="s">
        <v>143</v>
      </c>
      <c r="BX75" s="26" t="s">
        <v>140</v>
      </c>
      <c r="CL75" s="26" t="s">
        <v>19</v>
      </c>
    </row>
    <row r="76" spans="1:91" s="3" customFormat="1" ht="16.5" customHeight="1">
      <c r="A76" s="87" t="s">
        <v>95</v>
      </c>
      <c r="B76" s="47"/>
      <c r="C76" s="9"/>
      <c r="D76" s="9"/>
      <c r="E76" s="305" t="s">
        <v>144</v>
      </c>
      <c r="F76" s="305"/>
      <c r="G76" s="305"/>
      <c r="H76" s="305"/>
      <c r="I76" s="305"/>
      <c r="J76" s="9"/>
      <c r="K76" s="305" t="s">
        <v>145</v>
      </c>
      <c r="L76" s="305"/>
      <c r="M76" s="305"/>
      <c r="N76" s="305"/>
      <c r="O76" s="305"/>
      <c r="P76" s="305"/>
      <c r="Q76" s="305"/>
      <c r="R76" s="305"/>
      <c r="S76" s="305"/>
      <c r="T76" s="305"/>
      <c r="U76" s="305"/>
      <c r="V76" s="305"/>
      <c r="W76" s="305"/>
      <c r="X76" s="305"/>
      <c r="Y76" s="305"/>
      <c r="Z76" s="305"/>
      <c r="AA76" s="305"/>
      <c r="AB76" s="305"/>
      <c r="AC76" s="305"/>
      <c r="AD76" s="305"/>
      <c r="AE76" s="305"/>
      <c r="AF76" s="305"/>
      <c r="AG76" s="321">
        <f>'PS03 - Provizorní hrazení'!J32</f>
        <v>0</v>
      </c>
      <c r="AH76" s="320"/>
      <c r="AI76" s="320"/>
      <c r="AJ76" s="320"/>
      <c r="AK76" s="320"/>
      <c r="AL76" s="320"/>
      <c r="AM76" s="320"/>
      <c r="AN76" s="321">
        <f t="shared" si="0"/>
        <v>0</v>
      </c>
      <c r="AO76" s="320"/>
      <c r="AP76" s="320"/>
      <c r="AQ76" s="82" t="s">
        <v>93</v>
      </c>
      <c r="AR76" s="47"/>
      <c r="AS76" s="83">
        <v>0</v>
      </c>
      <c r="AT76" s="84">
        <f t="shared" si="1"/>
        <v>0</v>
      </c>
      <c r="AU76" s="85">
        <f>'PS03 - Provizorní hrazení'!P91</f>
        <v>0</v>
      </c>
      <c r="AV76" s="84">
        <f>'PS03 - Provizorní hrazení'!J35</f>
        <v>0</v>
      </c>
      <c r="AW76" s="84">
        <f>'PS03 - Provizorní hrazení'!J36</f>
        <v>0</v>
      </c>
      <c r="AX76" s="84">
        <f>'PS03 - Provizorní hrazení'!J37</f>
        <v>0</v>
      </c>
      <c r="AY76" s="84">
        <f>'PS03 - Provizorní hrazení'!J38</f>
        <v>0</v>
      </c>
      <c r="AZ76" s="84">
        <f>'PS03 - Provizorní hrazení'!F35</f>
        <v>0</v>
      </c>
      <c r="BA76" s="84">
        <f>'PS03 - Provizorní hrazení'!F36</f>
        <v>0</v>
      </c>
      <c r="BB76" s="84">
        <f>'PS03 - Provizorní hrazení'!F37</f>
        <v>0</v>
      </c>
      <c r="BC76" s="84">
        <f>'PS03 - Provizorní hrazení'!F38</f>
        <v>0</v>
      </c>
      <c r="BD76" s="86">
        <f>'PS03 - Provizorní hrazení'!F39</f>
        <v>0</v>
      </c>
      <c r="BT76" s="26" t="s">
        <v>90</v>
      </c>
      <c r="BV76" s="26" t="s">
        <v>83</v>
      </c>
      <c r="BW76" s="26" t="s">
        <v>146</v>
      </c>
      <c r="BX76" s="26" t="s">
        <v>140</v>
      </c>
      <c r="CL76" s="26" t="s">
        <v>19</v>
      </c>
    </row>
    <row r="77" spans="1:91" s="3" customFormat="1" ht="16.5" customHeight="1">
      <c r="A77" s="87" t="s">
        <v>95</v>
      </c>
      <c r="B77" s="47"/>
      <c r="C77" s="9"/>
      <c r="D77" s="9"/>
      <c r="E77" s="305" t="s">
        <v>147</v>
      </c>
      <c r="F77" s="305"/>
      <c r="G77" s="305"/>
      <c r="H77" s="305"/>
      <c r="I77" s="305"/>
      <c r="J77" s="9"/>
      <c r="K77" s="305" t="s">
        <v>148</v>
      </c>
      <c r="L77" s="305"/>
      <c r="M77" s="305"/>
      <c r="N77" s="305"/>
      <c r="O77" s="305"/>
      <c r="P77" s="305"/>
      <c r="Q77" s="305"/>
      <c r="R77" s="305"/>
      <c r="S77" s="305"/>
      <c r="T77" s="305"/>
      <c r="U77" s="305"/>
      <c r="V77" s="305"/>
      <c r="W77" s="305"/>
      <c r="X77" s="305"/>
      <c r="Y77" s="305"/>
      <c r="Z77" s="305"/>
      <c r="AA77" s="305"/>
      <c r="AB77" s="305"/>
      <c r="AC77" s="305"/>
      <c r="AD77" s="305"/>
      <c r="AE77" s="305"/>
      <c r="AF77" s="305"/>
      <c r="AG77" s="321">
        <f>'PS05 - Elektrotechnologic...'!J32</f>
        <v>0</v>
      </c>
      <c r="AH77" s="320"/>
      <c r="AI77" s="320"/>
      <c r="AJ77" s="320"/>
      <c r="AK77" s="320"/>
      <c r="AL77" s="320"/>
      <c r="AM77" s="320"/>
      <c r="AN77" s="321">
        <f t="shared" si="0"/>
        <v>0</v>
      </c>
      <c r="AO77" s="320"/>
      <c r="AP77" s="320"/>
      <c r="AQ77" s="82" t="s">
        <v>93</v>
      </c>
      <c r="AR77" s="47"/>
      <c r="AS77" s="83">
        <v>0</v>
      </c>
      <c r="AT77" s="84">
        <f t="shared" si="1"/>
        <v>0</v>
      </c>
      <c r="AU77" s="85">
        <f>'PS05 - Elektrotechnologic...'!P86</f>
        <v>0</v>
      </c>
      <c r="AV77" s="84">
        <f>'PS05 - Elektrotechnologic...'!J35</f>
        <v>0</v>
      </c>
      <c r="AW77" s="84">
        <f>'PS05 - Elektrotechnologic...'!J36</f>
        <v>0</v>
      </c>
      <c r="AX77" s="84">
        <f>'PS05 - Elektrotechnologic...'!J37</f>
        <v>0</v>
      </c>
      <c r="AY77" s="84">
        <f>'PS05 - Elektrotechnologic...'!J38</f>
        <v>0</v>
      </c>
      <c r="AZ77" s="84">
        <f>'PS05 - Elektrotechnologic...'!F35</f>
        <v>0</v>
      </c>
      <c r="BA77" s="84">
        <f>'PS05 - Elektrotechnologic...'!F36</f>
        <v>0</v>
      </c>
      <c r="BB77" s="84">
        <f>'PS05 - Elektrotechnologic...'!F37</f>
        <v>0</v>
      </c>
      <c r="BC77" s="84">
        <f>'PS05 - Elektrotechnologic...'!F38</f>
        <v>0</v>
      </c>
      <c r="BD77" s="86">
        <f>'PS05 - Elektrotechnologic...'!F39</f>
        <v>0</v>
      </c>
      <c r="BT77" s="26" t="s">
        <v>90</v>
      </c>
      <c r="BV77" s="26" t="s">
        <v>83</v>
      </c>
      <c r="BW77" s="26" t="s">
        <v>149</v>
      </c>
      <c r="BX77" s="26" t="s">
        <v>140</v>
      </c>
      <c r="CL77" s="26" t="s">
        <v>19</v>
      </c>
    </row>
    <row r="78" spans="1:91" s="6" customFormat="1" ht="16.5" customHeight="1">
      <c r="A78" s="87" t="s">
        <v>95</v>
      </c>
      <c r="B78" s="73"/>
      <c r="C78" s="74"/>
      <c r="D78" s="327" t="s">
        <v>150</v>
      </c>
      <c r="E78" s="327"/>
      <c r="F78" s="327"/>
      <c r="G78" s="327"/>
      <c r="H78" s="327"/>
      <c r="I78" s="75"/>
      <c r="J78" s="327" t="s">
        <v>151</v>
      </c>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18">
        <f>'Z - ZOV'!J30</f>
        <v>0</v>
      </c>
      <c r="AH78" s="317"/>
      <c r="AI78" s="317"/>
      <c r="AJ78" s="317"/>
      <c r="AK78" s="317"/>
      <c r="AL78" s="317"/>
      <c r="AM78" s="317"/>
      <c r="AN78" s="318">
        <f t="shared" si="0"/>
        <v>0</v>
      </c>
      <c r="AO78" s="317"/>
      <c r="AP78" s="317"/>
      <c r="AQ78" s="76" t="s">
        <v>87</v>
      </c>
      <c r="AR78" s="73"/>
      <c r="AS78" s="77">
        <v>0</v>
      </c>
      <c r="AT78" s="78">
        <f t="shared" si="1"/>
        <v>0</v>
      </c>
      <c r="AU78" s="79">
        <f>'Z - ZOV'!P87</f>
        <v>0</v>
      </c>
      <c r="AV78" s="78">
        <f>'Z - ZOV'!J33</f>
        <v>0</v>
      </c>
      <c r="AW78" s="78">
        <f>'Z - ZOV'!J34</f>
        <v>0</v>
      </c>
      <c r="AX78" s="78">
        <f>'Z - ZOV'!J35</f>
        <v>0</v>
      </c>
      <c r="AY78" s="78">
        <f>'Z - ZOV'!J36</f>
        <v>0</v>
      </c>
      <c r="AZ78" s="78">
        <f>'Z - ZOV'!F33</f>
        <v>0</v>
      </c>
      <c r="BA78" s="78">
        <f>'Z - ZOV'!F34</f>
        <v>0</v>
      </c>
      <c r="BB78" s="78">
        <f>'Z - ZOV'!F35</f>
        <v>0</v>
      </c>
      <c r="BC78" s="78">
        <f>'Z - ZOV'!F36</f>
        <v>0</v>
      </c>
      <c r="BD78" s="80">
        <f>'Z - ZOV'!F37</f>
        <v>0</v>
      </c>
      <c r="BT78" s="81" t="s">
        <v>88</v>
      </c>
      <c r="BV78" s="81" t="s">
        <v>83</v>
      </c>
      <c r="BW78" s="81" t="s">
        <v>152</v>
      </c>
      <c r="BX78" s="81" t="s">
        <v>5</v>
      </c>
      <c r="CL78" s="81" t="s">
        <v>19</v>
      </c>
      <c r="CM78" s="81" t="s">
        <v>90</v>
      </c>
    </row>
    <row r="79" spans="1:91" s="6" customFormat="1" ht="16.5" customHeight="1">
      <c r="A79" s="87" t="s">
        <v>95</v>
      </c>
      <c r="B79" s="73"/>
      <c r="C79" s="74"/>
      <c r="D79" s="327" t="s">
        <v>153</v>
      </c>
      <c r="E79" s="327"/>
      <c r="F79" s="327"/>
      <c r="G79" s="327"/>
      <c r="H79" s="327"/>
      <c r="I79" s="75"/>
      <c r="J79" s="327" t="s">
        <v>154</v>
      </c>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18">
        <f>'V1 - VRN'!J30</f>
        <v>0</v>
      </c>
      <c r="AH79" s="317"/>
      <c r="AI79" s="317"/>
      <c r="AJ79" s="317"/>
      <c r="AK79" s="317"/>
      <c r="AL79" s="317"/>
      <c r="AM79" s="317"/>
      <c r="AN79" s="318">
        <f t="shared" si="0"/>
        <v>0</v>
      </c>
      <c r="AO79" s="317"/>
      <c r="AP79" s="317"/>
      <c r="AQ79" s="76" t="s">
        <v>155</v>
      </c>
      <c r="AR79" s="73"/>
      <c r="AS79" s="77">
        <v>0</v>
      </c>
      <c r="AT79" s="78">
        <f t="shared" si="1"/>
        <v>0</v>
      </c>
      <c r="AU79" s="79">
        <f>'V1 - VRN'!P83</f>
        <v>0</v>
      </c>
      <c r="AV79" s="78">
        <f>'V1 - VRN'!J33</f>
        <v>0</v>
      </c>
      <c r="AW79" s="78">
        <f>'V1 - VRN'!J34</f>
        <v>0</v>
      </c>
      <c r="AX79" s="78">
        <f>'V1 - VRN'!J35</f>
        <v>0</v>
      </c>
      <c r="AY79" s="78">
        <f>'V1 - VRN'!J36</f>
        <v>0</v>
      </c>
      <c r="AZ79" s="78">
        <f>'V1 - VRN'!F33</f>
        <v>0</v>
      </c>
      <c r="BA79" s="78">
        <f>'V1 - VRN'!F34</f>
        <v>0</v>
      </c>
      <c r="BB79" s="78">
        <f>'V1 - VRN'!F35</f>
        <v>0</v>
      </c>
      <c r="BC79" s="78">
        <f>'V1 - VRN'!F36</f>
        <v>0</v>
      </c>
      <c r="BD79" s="80">
        <f>'V1 - VRN'!F37</f>
        <v>0</v>
      </c>
      <c r="BT79" s="81" t="s">
        <v>88</v>
      </c>
      <c r="BV79" s="81" t="s">
        <v>83</v>
      </c>
      <c r="BW79" s="81" t="s">
        <v>156</v>
      </c>
      <c r="BX79" s="81" t="s">
        <v>5</v>
      </c>
      <c r="CL79" s="81" t="s">
        <v>19</v>
      </c>
      <c r="CM79" s="81" t="s">
        <v>90</v>
      </c>
    </row>
    <row r="80" spans="1:91" s="6" customFormat="1" ht="16.5" customHeight="1">
      <c r="A80" s="87" t="s">
        <v>95</v>
      </c>
      <c r="B80" s="73"/>
      <c r="C80" s="74"/>
      <c r="D80" s="327" t="s">
        <v>157</v>
      </c>
      <c r="E80" s="327"/>
      <c r="F80" s="327"/>
      <c r="G80" s="327"/>
      <c r="H80" s="327"/>
      <c r="I80" s="75"/>
      <c r="J80" s="327" t="s">
        <v>158</v>
      </c>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18">
        <f>'V2 - Ostatní náklady'!J30</f>
        <v>0</v>
      </c>
      <c r="AH80" s="317"/>
      <c r="AI80" s="317"/>
      <c r="AJ80" s="317"/>
      <c r="AK80" s="317"/>
      <c r="AL80" s="317"/>
      <c r="AM80" s="317"/>
      <c r="AN80" s="318">
        <f t="shared" si="0"/>
        <v>0</v>
      </c>
      <c r="AO80" s="317"/>
      <c r="AP80" s="317"/>
      <c r="AQ80" s="76" t="s">
        <v>159</v>
      </c>
      <c r="AR80" s="73"/>
      <c r="AS80" s="88">
        <v>0</v>
      </c>
      <c r="AT80" s="89">
        <f t="shared" si="1"/>
        <v>0</v>
      </c>
      <c r="AU80" s="90">
        <f>'V2 - Ostatní náklady'!P82</f>
        <v>0</v>
      </c>
      <c r="AV80" s="89">
        <f>'V2 - Ostatní náklady'!J33</f>
        <v>0</v>
      </c>
      <c r="AW80" s="89">
        <f>'V2 - Ostatní náklady'!J34</f>
        <v>0</v>
      </c>
      <c r="AX80" s="89">
        <f>'V2 - Ostatní náklady'!J35</f>
        <v>0</v>
      </c>
      <c r="AY80" s="89">
        <f>'V2 - Ostatní náklady'!J36</f>
        <v>0</v>
      </c>
      <c r="AZ80" s="89">
        <f>'V2 - Ostatní náklady'!F33</f>
        <v>0</v>
      </c>
      <c r="BA80" s="89">
        <f>'V2 - Ostatní náklady'!F34</f>
        <v>0</v>
      </c>
      <c r="BB80" s="89">
        <f>'V2 - Ostatní náklady'!F35</f>
        <v>0</v>
      </c>
      <c r="BC80" s="89">
        <f>'V2 - Ostatní náklady'!F36</f>
        <v>0</v>
      </c>
      <c r="BD80" s="91">
        <f>'V2 - Ostatní náklady'!F37</f>
        <v>0</v>
      </c>
      <c r="BT80" s="81" t="s">
        <v>88</v>
      </c>
      <c r="BV80" s="81" t="s">
        <v>83</v>
      </c>
      <c r="BW80" s="81" t="s">
        <v>160</v>
      </c>
      <c r="BX80" s="81" t="s">
        <v>5</v>
      </c>
      <c r="CL80" s="81" t="s">
        <v>19</v>
      </c>
      <c r="CM80" s="81" t="s">
        <v>90</v>
      </c>
    </row>
    <row r="81" spans="2:44" s="1" customFormat="1" ht="30" customHeight="1">
      <c r="B81" s="34"/>
      <c r="AR81" s="34"/>
    </row>
    <row r="82" spans="2:44" s="1" customFormat="1" ht="6.95" customHeight="1">
      <c r="B82" s="43"/>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34"/>
    </row>
  </sheetData>
  <sheetProtection algorithmName="SHA-512" hashValue="cZlkC8V1NQSi2Lrp/tjvragEmhE8Jmmhhls8WRxAQFT1mvokFLPvrEAPl009PhmD+L7nrO5ED85u7cOnMvcSqA==" saltValue="fmXbb6B/yyP5Rx5+0UQVQnCdykZYg7JMXePWXAtCWbUZeiRKmMbiubPCLflWqo2q6fRIZNSyzu03+Kwp1EJe5Q==" spinCount="100000" sheet="1" objects="1" scenarios="1" formatColumns="0" formatRows="0"/>
  <mergeCells count="142">
    <mergeCell ref="F64:J64"/>
    <mergeCell ref="L64:AF64"/>
    <mergeCell ref="K65:AF65"/>
    <mergeCell ref="E65:I65"/>
    <mergeCell ref="E66:I66"/>
    <mergeCell ref="K66:AF66"/>
    <mergeCell ref="E67:I67"/>
    <mergeCell ref="K67:AF67"/>
    <mergeCell ref="F68:J68"/>
    <mergeCell ref="L68:AF68"/>
    <mergeCell ref="F69:J69"/>
    <mergeCell ref="L69:AF69"/>
    <mergeCell ref="K70:AF70"/>
    <mergeCell ref="E70:I70"/>
    <mergeCell ref="F71:J71"/>
    <mergeCell ref="L71:AF71"/>
    <mergeCell ref="F72:J72"/>
    <mergeCell ref="L72:AF72"/>
    <mergeCell ref="K73:AF73"/>
    <mergeCell ref="E73:I73"/>
    <mergeCell ref="J74:AF74"/>
    <mergeCell ref="D74:H74"/>
    <mergeCell ref="E75:I75"/>
    <mergeCell ref="K75:AF75"/>
    <mergeCell ref="K76:AF76"/>
    <mergeCell ref="E76:I76"/>
    <mergeCell ref="K77:AF77"/>
    <mergeCell ref="E77:I77"/>
    <mergeCell ref="J78:AF78"/>
    <mergeCell ref="D78:H78"/>
    <mergeCell ref="D79:H79"/>
    <mergeCell ref="J79:AF79"/>
    <mergeCell ref="D80:H80"/>
    <mergeCell ref="J80:AF80"/>
    <mergeCell ref="AG61:AM61"/>
    <mergeCell ref="AN61:AP61"/>
    <mergeCell ref="AG62:AM62"/>
    <mergeCell ref="AN62:AP62"/>
    <mergeCell ref="AN63:AP63"/>
    <mergeCell ref="AG63:AM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L62:AF62"/>
    <mergeCell ref="F62:J62"/>
    <mergeCell ref="L45:AO45"/>
    <mergeCell ref="C52:G52"/>
    <mergeCell ref="I52:AF52"/>
    <mergeCell ref="J55:AF55"/>
    <mergeCell ref="D55:H55"/>
    <mergeCell ref="K56:AF56"/>
    <mergeCell ref="E56:I56"/>
    <mergeCell ref="F57:J57"/>
    <mergeCell ref="L57:AF57"/>
    <mergeCell ref="AN54:AP54"/>
    <mergeCell ref="L58:AF58"/>
    <mergeCell ref="F58:J58"/>
    <mergeCell ref="L59:AF59"/>
    <mergeCell ref="F59:J59"/>
    <mergeCell ref="E60:I60"/>
    <mergeCell ref="K60:AF60"/>
    <mergeCell ref="K61:AF61"/>
    <mergeCell ref="E61:I61"/>
    <mergeCell ref="L32:P32"/>
    <mergeCell ref="W32:AE32"/>
    <mergeCell ref="AK32:AO32"/>
    <mergeCell ref="L63:AF63"/>
    <mergeCell ref="F63:J63"/>
    <mergeCell ref="AM47:AN47"/>
    <mergeCell ref="AM49:AP49"/>
    <mergeCell ref="AS49:AT51"/>
    <mergeCell ref="AM50:AP50"/>
    <mergeCell ref="AG52:AM52"/>
    <mergeCell ref="AN52:AP52"/>
    <mergeCell ref="AG55:AM55"/>
    <mergeCell ref="AN55:AP55"/>
    <mergeCell ref="AG56:AM56"/>
    <mergeCell ref="AN56:AP56"/>
    <mergeCell ref="AN57:AP57"/>
    <mergeCell ref="AG57:AM57"/>
    <mergeCell ref="AN58:AP58"/>
    <mergeCell ref="AG58:AM58"/>
    <mergeCell ref="AN59:AP59"/>
    <mergeCell ref="AG59:AM59"/>
    <mergeCell ref="AG60:AM60"/>
    <mergeCell ref="AN60:AP60"/>
    <mergeCell ref="AG54:AM54"/>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s>
  <hyperlinks>
    <hyperlink ref="A57" location="'SO01 - Objekt DU'!C2" display="/" xr:uid="{00000000-0004-0000-0000-000000000000}"/>
    <hyperlink ref="A58" location="'SO01_D1_3 - PBŘ'!C2" display="/" xr:uid="{00000000-0004-0000-0000-000001000000}"/>
    <hyperlink ref="A59" location="'SO01_D1_4_1 - Elektroinst...'!C2" display="/" xr:uid="{00000000-0004-0000-0000-000002000000}"/>
    <hyperlink ref="A60" location="'SO03 - Opevnění koryta'!C2" display="/" xr:uid="{00000000-0004-0000-0000-000003000000}"/>
    <hyperlink ref="A62" location="'SO04a - Jímky'!C2" display="/" xr:uid="{00000000-0004-0000-0000-000004000000}"/>
    <hyperlink ref="A63" location="'SO04b - Křídla'!C2" display="/" xr:uid="{00000000-0004-0000-0000-000005000000}"/>
    <hyperlink ref="A64" location="'SO04c - Přehrazení'!C2" display="/" xr:uid="{00000000-0004-0000-0000-000006000000}"/>
    <hyperlink ref="A65" location="'SO05 - Přípojky a areálov...'!C2" display="/" xr:uid="{00000000-0004-0000-0000-000007000000}"/>
    <hyperlink ref="A66" location="'SO07 - Ocelové konstrukce'!C2" display="/" xr:uid="{00000000-0004-0000-0000-000008000000}"/>
    <hyperlink ref="A68" location="'SO08 - Zpevněné plochy'!C2" display="/" xr:uid="{00000000-0004-0000-0000-000009000000}"/>
    <hyperlink ref="A69" location="'SO08a - Sanace zemní pláně'!C2" display="/" xr:uid="{00000000-0004-0000-0000-00000A000000}"/>
    <hyperlink ref="A71" location="'SO09 - Příjezdová komunikace'!C2" display="/" xr:uid="{00000000-0004-0000-0000-00000B000000}"/>
    <hyperlink ref="A72" location="'SO09a - Sanace zemní pláně'!C2" display="/" xr:uid="{00000000-0004-0000-0000-00000C000000}"/>
    <hyperlink ref="A73" location="'SO10 - Plavební značení'!C2" display="/" xr:uid="{00000000-0004-0000-0000-00000D000000}"/>
    <hyperlink ref="A75" location="'PS01 - Těleso uzávěru'!C2" display="/" xr:uid="{00000000-0004-0000-0000-00000E000000}"/>
    <hyperlink ref="A76" location="'PS03 - Provizorní hrazení'!C2" display="/" xr:uid="{00000000-0004-0000-0000-00000F000000}"/>
    <hyperlink ref="A77" location="'PS05 - Elektrotechnologic...'!C2" display="/" xr:uid="{00000000-0004-0000-0000-000010000000}"/>
    <hyperlink ref="A78" location="'Z - ZOV'!C2" display="/" xr:uid="{00000000-0004-0000-0000-000011000000}"/>
    <hyperlink ref="A79" location="'V1 - VRN'!C2" display="/" xr:uid="{00000000-0004-0000-0000-000012000000}"/>
    <hyperlink ref="A80" location="'V2 - Ostatní náklady'!C2" display="/" xr:uid="{00000000-0004-0000-00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16"/>
  <sheetViews>
    <sheetView showGridLines="0" topLeftCell="A466"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40"/>
      <c r="M2" s="340"/>
      <c r="N2" s="340"/>
      <c r="O2" s="340"/>
      <c r="P2" s="340"/>
      <c r="Q2" s="340"/>
      <c r="R2" s="340"/>
      <c r="S2" s="340"/>
      <c r="T2" s="340"/>
      <c r="U2" s="340"/>
      <c r="V2" s="340"/>
      <c r="AT2" s="18" t="s">
        <v>94</v>
      </c>
      <c r="AZ2" s="92" t="s">
        <v>161</v>
      </c>
      <c r="BA2" s="92" t="s">
        <v>162</v>
      </c>
      <c r="BB2" s="92" t="s">
        <v>163</v>
      </c>
      <c r="BC2" s="92" t="s">
        <v>164</v>
      </c>
      <c r="BD2" s="92" t="s">
        <v>90</v>
      </c>
    </row>
    <row r="3" spans="2:56" ht="6.95" customHeight="1">
      <c r="B3" s="19"/>
      <c r="C3" s="20"/>
      <c r="D3" s="20"/>
      <c r="E3" s="20"/>
      <c r="F3" s="20"/>
      <c r="G3" s="20"/>
      <c r="H3" s="20"/>
      <c r="I3" s="20"/>
      <c r="J3" s="20"/>
      <c r="K3" s="20"/>
      <c r="L3" s="21"/>
      <c r="AT3" s="18" t="s">
        <v>90</v>
      </c>
      <c r="AZ3" s="92" t="s">
        <v>165</v>
      </c>
      <c r="BA3" s="92" t="s">
        <v>166</v>
      </c>
      <c r="BB3" s="92" t="s">
        <v>167</v>
      </c>
      <c r="BC3" s="92" t="s">
        <v>168</v>
      </c>
      <c r="BD3" s="92" t="s">
        <v>90</v>
      </c>
    </row>
    <row r="4" spans="2:56" ht="24.95" customHeight="1">
      <c r="B4" s="21"/>
      <c r="D4" s="22" t="s">
        <v>169</v>
      </c>
      <c r="L4" s="21"/>
      <c r="M4" s="93" t="s">
        <v>10</v>
      </c>
      <c r="AT4" s="18" t="s">
        <v>4</v>
      </c>
      <c r="AZ4" s="92" t="s">
        <v>170</v>
      </c>
      <c r="BA4" s="92" t="s">
        <v>171</v>
      </c>
      <c r="BB4" s="92" t="s">
        <v>167</v>
      </c>
      <c r="BC4" s="92" t="s">
        <v>172</v>
      </c>
      <c r="BD4" s="92" t="s">
        <v>90</v>
      </c>
    </row>
    <row r="5" spans="2:56" ht="6.95" customHeight="1">
      <c r="B5" s="21"/>
      <c r="L5" s="21"/>
      <c r="AZ5" s="92" t="s">
        <v>173</v>
      </c>
      <c r="BA5" s="92" t="s">
        <v>174</v>
      </c>
      <c r="BB5" s="92" t="s">
        <v>167</v>
      </c>
      <c r="BC5" s="92" t="s">
        <v>175</v>
      </c>
      <c r="BD5" s="92" t="s">
        <v>90</v>
      </c>
    </row>
    <row r="6" spans="2:56" ht="12" customHeight="1">
      <c r="B6" s="21"/>
      <c r="D6" s="28" t="s">
        <v>16</v>
      </c>
      <c r="L6" s="21"/>
      <c r="AZ6" s="92" t="s">
        <v>176</v>
      </c>
      <c r="BA6" s="92" t="s">
        <v>177</v>
      </c>
      <c r="BB6" s="92" t="s">
        <v>178</v>
      </c>
      <c r="BC6" s="92" t="s">
        <v>179</v>
      </c>
      <c r="BD6" s="92" t="s">
        <v>90</v>
      </c>
    </row>
    <row r="7" spans="2:56" ht="16.5" customHeight="1">
      <c r="B7" s="21"/>
      <c r="E7" s="329" t="str">
        <f>'Rekapitulace stavby'!K6</f>
        <v>Stavba č. 6963, etapa č. 0008 – Kompenzační opatření, Definitivní uzávěr plavebního kanálu Troja</v>
      </c>
      <c r="F7" s="330"/>
      <c r="G7" s="330"/>
      <c r="H7" s="330"/>
      <c r="L7" s="21"/>
      <c r="AZ7" s="92" t="s">
        <v>180</v>
      </c>
      <c r="BA7" s="92" t="s">
        <v>181</v>
      </c>
      <c r="BB7" s="92" t="s">
        <v>178</v>
      </c>
      <c r="BC7" s="92" t="s">
        <v>182</v>
      </c>
      <c r="BD7" s="92" t="s">
        <v>90</v>
      </c>
    </row>
    <row r="8" spans="2:56" ht="12" customHeight="1">
      <c r="B8" s="21"/>
      <c r="D8" s="28" t="s">
        <v>183</v>
      </c>
      <c r="L8" s="21"/>
      <c r="AZ8" s="92" t="s">
        <v>184</v>
      </c>
      <c r="BA8" s="92" t="s">
        <v>185</v>
      </c>
      <c r="BB8" s="92" t="s">
        <v>178</v>
      </c>
      <c r="BC8" s="92" t="s">
        <v>186</v>
      </c>
      <c r="BD8" s="92" t="s">
        <v>90</v>
      </c>
    </row>
    <row r="9" spans="2:56" s="1" customFormat="1" ht="16.5" customHeight="1">
      <c r="B9" s="34"/>
      <c r="E9" s="329" t="s">
        <v>187</v>
      </c>
      <c r="F9" s="328"/>
      <c r="G9" s="328"/>
      <c r="H9" s="328"/>
      <c r="L9" s="34"/>
      <c r="AZ9" s="92" t="s">
        <v>188</v>
      </c>
      <c r="BA9" s="92" t="s">
        <v>189</v>
      </c>
      <c r="BB9" s="92" t="s">
        <v>178</v>
      </c>
      <c r="BC9" s="92" t="s">
        <v>190</v>
      </c>
      <c r="BD9" s="92" t="s">
        <v>90</v>
      </c>
    </row>
    <row r="10" spans="2:56" s="1" customFormat="1" ht="12" customHeight="1">
      <c r="B10" s="34"/>
      <c r="D10" s="28" t="s">
        <v>191</v>
      </c>
      <c r="L10" s="34"/>
      <c r="AZ10" s="92" t="s">
        <v>192</v>
      </c>
      <c r="BA10" s="92" t="s">
        <v>193</v>
      </c>
      <c r="BB10" s="92" t="s">
        <v>178</v>
      </c>
      <c r="BC10" s="92" t="s">
        <v>194</v>
      </c>
      <c r="BD10" s="92" t="s">
        <v>90</v>
      </c>
    </row>
    <row r="11" spans="2:56" s="1" customFormat="1" ht="16.5" customHeight="1">
      <c r="B11" s="34"/>
      <c r="E11" s="324" t="s">
        <v>195</v>
      </c>
      <c r="F11" s="328"/>
      <c r="G11" s="328"/>
      <c r="H11" s="328"/>
      <c r="L11" s="34"/>
      <c r="AZ11" s="92" t="s">
        <v>196</v>
      </c>
      <c r="BA11" s="92" t="s">
        <v>197</v>
      </c>
      <c r="BB11" s="92" t="s">
        <v>178</v>
      </c>
      <c r="BC11" s="92" t="s">
        <v>198</v>
      </c>
      <c r="BD11" s="92" t="s">
        <v>90</v>
      </c>
    </row>
    <row r="12" spans="2:56" s="1" customFormat="1" ht="11.25">
      <c r="B12" s="34"/>
      <c r="L12" s="34"/>
      <c r="AZ12" s="92" t="s">
        <v>199</v>
      </c>
      <c r="BA12" s="92" t="s">
        <v>200</v>
      </c>
      <c r="BB12" s="92" t="s">
        <v>178</v>
      </c>
      <c r="BC12" s="92" t="s">
        <v>201</v>
      </c>
      <c r="BD12" s="92" t="s">
        <v>90</v>
      </c>
    </row>
    <row r="13" spans="2:56" s="1" customFormat="1" ht="12" customHeight="1">
      <c r="B13" s="34"/>
      <c r="D13" s="28" t="s">
        <v>18</v>
      </c>
      <c r="F13" s="26" t="s">
        <v>19</v>
      </c>
      <c r="I13" s="28" t="s">
        <v>20</v>
      </c>
      <c r="J13" s="26" t="s">
        <v>19</v>
      </c>
      <c r="L13" s="34"/>
      <c r="AZ13" s="92" t="s">
        <v>202</v>
      </c>
      <c r="BA13" s="92" t="s">
        <v>203</v>
      </c>
      <c r="BB13" s="92" t="s">
        <v>178</v>
      </c>
      <c r="BC13" s="92" t="s">
        <v>204</v>
      </c>
      <c r="BD13" s="92" t="s">
        <v>90</v>
      </c>
    </row>
    <row r="14" spans="2:56" s="1" customFormat="1" ht="12" customHeight="1">
      <c r="B14" s="34"/>
      <c r="D14" s="28" t="s">
        <v>22</v>
      </c>
      <c r="F14" s="26" t="s">
        <v>23</v>
      </c>
      <c r="I14" s="28" t="s">
        <v>24</v>
      </c>
      <c r="J14" s="51" t="str">
        <f>'Rekapitulace stavby'!AN8</f>
        <v>19. 8. 2022</v>
      </c>
      <c r="L14" s="34"/>
    </row>
    <row r="15" spans="2:56" s="1" customFormat="1" ht="10.9" customHeight="1">
      <c r="B15" s="34"/>
      <c r="L15" s="34"/>
    </row>
    <row r="16" spans="2:56" s="1" customFormat="1" ht="12" customHeight="1">
      <c r="B16" s="34"/>
      <c r="D16" s="28" t="s">
        <v>30</v>
      </c>
      <c r="I16" s="28" t="s">
        <v>31</v>
      </c>
      <c r="J16" s="26" t="s">
        <v>32</v>
      </c>
      <c r="L16" s="34"/>
    </row>
    <row r="17" spans="2:12" s="1" customFormat="1" ht="18" customHeight="1">
      <c r="B17" s="34"/>
      <c r="E17" s="26" t="s">
        <v>33</v>
      </c>
      <c r="I17" s="28" t="s">
        <v>34</v>
      </c>
      <c r="J17" s="26" t="s">
        <v>35</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
        <v>39</v>
      </c>
      <c r="L22" s="34"/>
    </row>
    <row r="23" spans="2:12" s="1" customFormat="1" ht="18" customHeight="1">
      <c r="B23" s="34"/>
      <c r="E23" s="26" t="s">
        <v>40</v>
      </c>
      <c r="I23" s="28" t="s">
        <v>34</v>
      </c>
      <c r="J23" s="26" t="s">
        <v>41</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ROUND(J100,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ROUND((SUM(BE100:BE515)),  2)</f>
        <v>0</v>
      </c>
      <c r="I35" s="96">
        <v>0.21</v>
      </c>
      <c r="J35" s="84">
        <f>ROUND(((SUM(BE100:BE515))*I35),  2)</f>
        <v>0</v>
      </c>
      <c r="L35" s="34"/>
    </row>
    <row r="36" spans="2:12" s="1" customFormat="1" ht="14.45" customHeight="1">
      <c r="B36" s="34"/>
      <c r="E36" s="28" t="s">
        <v>53</v>
      </c>
      <c r="F36" s="84">
        <f>ROUND((SUM(BF100:BF515)),  2)</f>
        <v>0</v>
      </c>
      <c r="I36" s="96">
        <v>0.15</v>
      </c>
      <c r="J36" s="84">
        <f>ROUND(((SUM(BF100:BF515))*I36),  2)</f>
        <v>0</v>
      </c>
      <c r="L36" s="34"/>
    </row>
    <row r="37" spans="2:12" s="1" customFormat="1" ht="14.45" hidden="1" customHeight="1">
      <c r="B37" s="34"/>
      <c r="E37" s="28" t="s">
        <v>54</v>
      </c>
      <c r="F37" s="84">
        <f>ROUND((SUM(BG100:BG515)),  2)</f>
        <v>0</v>
      </c>
      <c r="I37" s="96">
        <v>0.21</v>
      </c>
      <c r="J37" s="84">
        <f>0</f>
        <v>0</v>
      </c>
      <c r="L37" s="34"/>
    </row>
    <row r="38" spans="2:12" s="1" customFormat="1" ht="14.45" hidden="1" customHeight="1">
      <c r="B38" s="34"/>
      <c r="E38" s="28" t="s">
        <v>55</v>
      </c>
      <c r="F38" s="84">
        <f>ROUND((SUM(BH100:BH515)),  2)</f>
        <v>0</v>
      </c>
      <c r="I38" s="96">
        <v>0.15</v>
      </c>
      <c r="J38" s="84">
        <f>0</f>
        <v>0</v>
      </c>
      <c r="L38" s="34"/>
    </row>
    <row r="39" spans="2:12" s="1" customFormat="1" ht="14.45" hidden="1" customHeight="1">
      <c r="B39" s="34"/>
      <c r="E39" s="28" t="s">
        <v>56</v>
      </c>
      <c r="F39" s="84">
        <f>ROUND((SUM(BI100:BI515)),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187</v>
      </c>
      <c r="F52" s="328"/>
      <c r="G52" s="328"/>
      <c r="H52" s="328"/>
      <c r="L52" s="34"/>
    </row>
    <row r="53" spans="2:47" s="1" customFormat="1" ht="12" customHeight="1">
      <c r="B53" s="34"/>
      <c r="C53" s="28" t="s">
        <v>191</v>
      </c>
      <c r="L53" s="34"/>
    </row>
    <row r="54" spans="2:47" s="1" customFormat="1" ht="16.5" customHeight="1">
      <c r="B54" s="34"/>
      <c r="E54" s="324" t="str">
        <f>E11</f>
        <v>SO01 - Objekt DU</v>
      </c>
      <c r="F54" s="328"/>
      <c r="G54" s="328"/>
      <c r="H54" s="328"/>
      <c r="L54" s="34"/>
    </row>
    <row r="55" spans="2:47" s="1" customFormat="1" ht="6.95" customHeight="1">
      <c r="B55" s="34"/>
      <c r="L55" s="34"/>
    </row>
    <row r="56" spans="2:47" s="1" customFormat="1" ht="12" customHeight="1">
      <c r="B56" s="34"/>
      <c r="C56" s="28" t="s">
        <v>22</v>
      </c>
      <c r="F56" s="26" t="str">
        <f>F14</f>
        <v>Praha</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J100</f>
        <v>0</v>
      </c>
      <c r="L63" s="34"/>
      <c r="AU63" s="18" t="s">
        <v>208</v>
      </c>
    </row>
    <row r="64" spans="2:47" s="8" customFormat="1" ht="24.95" customHeight="1">
      <c r="B64" s="106"/>
      <c r="D64" s="107" t="s">
        <v>209</v>
      </c>
      <c r="E64" s="108"/>
      <c r="F64" s="108"/>
      <c r="G64" s="108"/>
      <c r="H64" s="108"/>
      <c r="I64" s="108"/>
      <c r="J64" s="109">
        <f>J101</f>
        <v>0</v>
      </c>
      <c r="L64" s="106"/>
    </row>
    <row r="65" spans="2:12" s="9" customFormat="1" ht="19.899999999999999" customHeight="1">
      <c r="B65" s="110"/>
      <c r="D65" s="111" t="s">
        <v>210</v>
      </c>
      <c r="E65" s="112"/>
      <c r="F65" s="112"/>
      <c r="G65" s="112"/>
      <c r="H65" s="112"/>
      <c r="I65" s="112"/>
      <c r="J65" s="113">
        <f>J102</f>
        <v>0</v>
      </c>
      <c r="L65" s="110"/>
    </row>
    <row r="66" spans="2:12" s="9" customFormat="1" ht="19.899999999999999" customHeight="1">
      <c r="B66" s="110"/>
      <c r="D66" s="111" t="s">
        <v>211</v>
      </c>
      <c r="E66" s="112"/>
      <c r="F66" s="112"/>
      <c r="G66" s="112"/>
      <c r="H66" s="112"/>
      <c r="I66" s="112"/>
      <c r="J66" s="113">
        <f>J196</f>
        <v>0</v>
      </c>
      <c r="L66" s="110"/>
    </row>
    <row r="67" spans="2:12" s="9" customFormat="1" ht="19.899999999999999" customHeight="1">
      <c r="B67" s="110"/>
      <c r="D67" s="111" t="s">
        <v>212</v>
      </c>
      <c r="E67" s="112"/>
      <c r="F67" s="112"/>
      <c r="G67" s="112"/>
      <c r="H67" s="112"/>
      <c r="I67" s="112"/>
      <c r="J67" s="113">
        <f>J239</f>
        <v>0</v>
      </c>
      <c r="L67" s="110"/>
    </row>
    <row r="68" spans="2:12" s="9" customFormat="1" ht="19.899999999999999" customHeight="1">
      <c r="B68" s="110"/>
      <c r="D68" s="111" t="s">
        <v>213</v>
      </c>
      <c r="E68" s="112"/>
      <c r="F68" s="112"/>
      <c r="G68" s="112"/>
      <c r="H68" s="112"/>
      <c r="I68" s="112"/>
      <c r="J68" s="113">
        <f>J343</f>
        <v>0</v>
      </c>
      <c r="L68" s="110"/>
    </row>
    <row r="69" spans="2:12" s="9" customFormat="1" ht="19.899999999999999" customHeight="1">
      <c r="B69" s="110"/>
      <c r="D69" s="111" t="s">
        <v>214</v>
      </c>
      <c r="E69" s="112"/>
      <c r="F69" s="112"/>
      <c r="G69" s="112"/>
      <c r="H69" s="112"/>
      <c r="I69" s="112"/>
      <c r="J69" s="113">
        <f>J355</f>
        <v>0</v>
      </c>
      <c r="L69" s="110"/>
    </row>
    <row r="70" spans="2:12" s="9" customFormat="1" ht="19.899999999999999" customHeight="1">
      <c r="B70" s="110"/>
      <c r="D70" s="111" t="s">
        <v>215</v>
      </c>
      <c r="E70" s="112"/>
      <c r="F70" s="112"/>
      <c r="G70" s="112"/>
      <c r="H70" s="112"/>
      <c r="I70" s="112"/>
      <c r="J70" s="113">
        <f>J361</f>
        <v>0</v>
      </c>
      <c r="L70" s="110"/>
    </row>
    <row r="71" spans="2:12" s="9" customFormat="1" ht="19.899999999999999" customHeight="1">
      <c r="B71" s="110"/>
      <c r="D71" s="111" t="s">
        <v>216</v>
      </c>
      <c r="E71" s="112"/>
      <c r="F71" s="112"/>
      <c r="G71" s="112"/>
      <c r="H71" s="112"/>
      <c r="I71" s="112"/>
      <c r="J71" s="113">
        <f>J370</f>
        <v>0</v>
      </c>
      <c r="L71" s="110"/>
    </row>
    <row r="72" spans="2:12" s="9" customFormat="1" ht="19.899999999999999" customHeight="1">
      <c r="B72" s="110"/>
      <c r="D72" s="111" t="s">
        <v>217</v>
      </c>
      <c r="E72" s="112"/>
      <c r="F72" s="112"/>
      <c r="G72" s="112"/>
      <c r="H72" s="112"/>
      <c r="I72" s="112"/>
      <c r="J72" s="113">
        <f>J437</f>
        <v>0</v>
      </c>
      <c r="L72" s="110"/>
    </row>
    <row r="73" spans="2:12" s="9" customFormat="1" ht="14.85" customHeight="1">
      <c r="B73" s="110"/>
      <c r="D73" s="111" t="s">
        <v>218</v>
      </c>
      <c r="E73" s="112"/>
      <c r="F73" s="112"/>
      <c r="G73" s="112"/>
      <c r="H73" s="112"/>
      <c r="I73" s="112"/>
      <c r="J73" s="113">
        <f>J441</f>
        <v>0</v>
      </c>
      <c r="L73" s="110"/>
    </row>
    <row r="74" spans="2:12" s="9" customFormat="1" ht="19.899999999999999" customHeight="1">
      <c r="B74" s="110"/>
      <c r="D74" s="111" t="s">
        <v>219</v>
      </c>
      <c r="E74" s="112"/>
      <c r="F74" s="112"/>
      <c r="G74" s="112"/>
      <c r="H74" s="112"/>
      <c r="I74" s="112"/>
      <c r="J74" s="113">
        <f>J452</f>
        <v>0</v>
      </c>
      <c r="L74" s="110"/>
    </row>
    <row r="75" spans="2:12" s="8" customFormat="1" ht="24.95" customHeight="1">
      <c r="B75" s="106"/>
      <c r="D75" s="107" t="s">
        <v>220</v>
      </c>
      <c r="E75" s="108"/>
      <c r="F75" s="108"/>
      <c r="G75" s="108"/>
      <c r="H75" s="108"/>
      <c r="I75" s="108"/>
      <c r="J75" s="109">
        <f>J455</f>
        <v>0</v>
      </c>
      <c r="L75" s="106"/>
    </row>
    <row r="76" spans="2:12" s="9" customFormat="1" ht="19.899999999999999" customHeight="1">
      <c r="B76" s="110"/>
      <c r="D76" s="111" t="s">
        <v>221</v>
      </c>
      <c r="E76" s="112"/>
      <c r="F76" s="112"/>
      <c r="G76" s="112"/>
      <c r="H76" s="112"/>
      <c r="I76" s="112"/>
      <c r="J76" s="113">
        <f>J456</f>
        <v>0</v>
      </c>
      <c r="L76" s="110"/>
    </row>
    <row r="77" spans="2:12" s="9" customFormat="1" ht="19.899999999999999" customHeight="1">
      <c r="B77" s="110"/>
      <c r="D77" s="111" t="s">
        <v>222</v>
      </c>
      <c r="E77" s="112"/>
      <c r="F77" s="112"/>
      <c r="G77" s="112"/>
      <c r="H77" s="112"/>
      <c r="I77" s="112"/>
      <c r="J77" s="113">
        <f>J491</f>
        <v>0</v>
      </c>
      <c r="L77" s="110"/>
    </row>
    <row r="78" spans="2:12" s="9" customFormat="1" ht="19.899999999999999" customHeight="1">
      <c r="B78" s="110"/>
      <c r="D78" s="111" t="s">
        <v>223</v>
      </c>
      <c r="E78" s="112"/>
      <c r="F78" s="112"/>
      <c r="G78" s="112"/>
      <c r="H78" s="112"/>
      <c r="I78" s="112"/>
      <c r="J78" s="113">
        <f>J499</f>
        <v>0</v>
      </c>
      <c r="L78" s="110"/>
    </row>
    <row r="79" spans="2:12" s="1" customFormat="1" ht="21.75" customHeight="1">
      <c r="B79" s="34"/>
      <c r="L79" s="34"/>
    </row>
    <row r="80" spans="2:12" s="1" customFormat="1" ht="6.95" customHeight="1">
      <c r="B80" s="43"/>
      <c r="C80" s="44"/>
      <c r="D80" s="44"/>
      <c r="E80" s="44"/>
      <c r="F80" s="44"/>
      <c r="G80" s="44"/>
      <c r="H80" s="44"/>
      <c r="I80" s="44"/>
      <c r="J80" s="44"/>
      <c r="K80" s="44"/>
      <c r="L80" s="34"/>
    </row>
    <row r="84" spans="2:12" s="1" customFormat="1" ht="6.95" customHeight="1">
      <c r="B84" s="45"/>
      <c r="C84" s="46"/>
      <c r="D84" s="46"/>
      <c r="E84" s="46"/>
      <c r="F84" s="46"/>
      <c r="G84" s="46"/>
      <c r="H84" s="46"/>
      <c r="I84" s="46"/>
      <c r="J84" s="46"/>
      <c r="K84" s="46"/>
      <c r="L84" s="34"/>
    </row>
    <row r="85" spans="2:12" s="1" customFormat="1" ht="24.95" customHeight="1">
      <c r="B85" s="34"/>
      <c r="C85" s="22" t="s">
        <v>224</v>
      </c>
      <c r="L85" s="34"/>
    </row>
    <row r="86" spans="2:12" s="1" customFormat="1" ht="6.95" customHeight="1">
      <c r="B86" s="34"/>
      <c r="L86" s="34"/>
    </row>
    <row r="87" spans="2:12" s="1" customFormat="1" ht="12" customHeight="1">
      <c r="B87" s="34"/>
      <c r="C87" s="28" t="s">
        <v>16</v>
      </c>
      <c r="L87" s="34"/>
    </row>
    <row r="88" spans="2:12" s="1" customFormat="1" ht="16.5" customHeight="1">
      <c r="B88" s="34"/>
      <c r="E88" s="329" t="str">
        <f>E7</f>
        <v>Stavba č. 6963, etapa č. 0008 – Kompenzační opatření, Definitivní uzávěr plavebního kanálu Troja</v>
      </c>
      <c r="F88" s="330"/>
      <c r="G88" s="330"/>
      <c r="H88" s="330"/>
      <c r="L88" s="34"/>
    </row>
    <row r="89" spans="2:12" ht="12" customHeight="1">
      <c r="B89" s="21"/>
      <c r="C89" s="28" t="s">
        <v>183</v>
      </c>
      <c r="L89" s="21"/>
    </row>
    <row r="90" spans="2:12" s="1" customFormat="1" ht="16.5" customHeight="1">
      <c r="B90" s="34"/>
      <c r="E90" s="329" t="s">
        <v>187</v>
      </c>
      <c r="F90" s="328"/>
      <c r="G90" s="328"/>
      <c r="H90" s="328"/>
      <c r="L90" s="34"/>
    </row>
    <row r="91" spans="2:12" s="1" customFormat="1" ht="12" customHeight="1">
      <c r="B91" s="34"/>
      <c r="C91" s="28" t="s">
        <v>191</v>
      </c>
      <c r="L91" s="34"/>
    </row>
    <row r="92" spans="2:12" s="1" customFormat="1" ht="16.5" customHeight="1">
      <c r="B92" s="34"/>
      <c r="E92" s="324" t="str">
        <f>E11</f>
        <v>SO01 - Objekt DU</v>
      </c>
      <c r="F92" s="328"/>
      <c r="G92" s="328"/>
      <c r="H92" s="328"/>
      <c r="L92" s="34"/>
    </row>
    <row r="93" spans="2:12" s="1" customFormat="1" ht="6.95" customHeight="1">
      <c r="B93" s="34"/>
      <c r="L93" s="34"/>
    </row>
    <row r="94" spans="2:12" s="1" customFormat="1" ht="12" customHeight="1">
      <c r="B94" s="34"/>
      <c r="C94" s="28" t="s">
        <v>22</v>
      </c>
      <c r="F94" s="26" t="str">
        <f>F14</f>
        <v>Praha</v>
      </c>
      <c r="I94" s="28" t="s">
        <v>24</v>
      </c>
      <c r="J94" s="51" t="str">
        <f>IF(J14="","",J14)</f>
        <v>19. 8. 2022</v>
      </c>
      <c r="L94" s="34"/>
    </row>
    <row r="95" spans="2:12" s="1" customFormat="1" ht="6.95" customHeight="1">
      <c r="B95" s="34"/>
      <c r="L95" s="34"/>
    </row>
    <row r="96" spans="2:12" s="1" customFormat="1" ht="25.7" customHeight="1">
      <c r="B96" s="34"/>
      <c r="C96" s="28" t="s">
        <v>30</v>
      </c>
      <c r="F96" s="26" t="str">
        <f>E17</f>
        <v>Hlavní město Praha</v>
      </c>
      <c r="I96" s="28" t="s">
        <v>38</v>
      </c>
      <c r="J96" s="32" t="str">
        <f>E23</f>
        <v>d plus projektová a inženýrská a.s.</v>
      </c>
      <c r="L96" s="34"/>
    </row>
    <row r="97" spans="2:65" s="1" customFormat="1" ht="15.2" customHeight="1">
      <c r="B97" s="34"/>
      <c r="C97" s="28" t="s">
        <v>36</v>
      </c>
      <c r="F97" s="26" t="str">
        <f>IF(E20="","",E20)</f>
        <v>Vyplň údaj</v>
      </c>
      <c r="I97" s="28" t="s">
        <v>43</v>
      </c>
      <c r="J97" s="32" t="str">
        <f>E26</f>
        <v xml:space="preserve"> </v>
      </c>
      <c r="L97" s="34"/>
    </row>
    <row r="98" spans="2:65" s="1" customFormat="1" ht="10.35" customHeight="1">
      <c r="B98" s="34"/>
      <c r="L98" s="34"/>
    </row>
    <row r="99" spans="2:65" s="10" customFormat="1" ht="29.25" customHeight="1">
      <c r="B99" s="114"/>
      <c r="C99" s="115" t="s">
        <v>225</v>
      </c>
      <c r="D99" s="116" t="s">
        <v>66</v>
      </c>
      <c r="E99" s="116" t="s">
        <v>62</v>
      </c>
      <c r="F99" s="116" t="s">
        <v>63</v>
      </c>
      <c r="G99" s="116" t="s">
        <v>226</v>
      </c>
      <c r="H99" s="116" t="s">
        <v>227</v>
      </c>
      <c r="I99" s="116" t="s">
        <v>228</v>
      </c>
      <c r="J99" s="116" t="s">
        <v>207</v>
      </c>
      <c r="K99" s="117" t="s">
        <v>229</v>
      </c>
      <c r="L99" s="114"/>
      <c r="M99" s="58" t="s">
        <v>19</v>
      </c>
      <c r="N99" s="59" t="s">
        <v>51</v>
      </c>
      <c r="O99" s="59" t="s">
        <v>230</v>
      </c>
      <c r="P99" s="59" t="s">
        <v>231</v>
      </c>
      <c r="Q99" s="59" t="s">
        <v>232</v>
      </c>
      <c r="R99" s="59" t="s">
        <v>233</v>
      </c>
      <c r="S99" s="59" t="s">
        <v>234</v>
      </c>
      <c r="T99" s="60" t="s">
        <v>235</v>
      </c>
    </row>
    <row r="100" spans="2:65" s="1" customFormat="1" ht="22.9" customHeight="1">
      <c r="B100" s="34"/>
      <c r="C100" s="63" t="s">
        <v>236</v>
      </c>
      <c r="J100" s="118">
        <f>BK100</f>
        <v>0</v>
      </c>
      <c r="L100" s="34"/>
      <c r="M100" s="61"/>
      <c r="N100" s="52"/>
      <c r="O100" s="52"/>
      <c r="P100" s="119">
        <f>P101+P455</f>
        <v>0</v>
      </c>
      <c r="Q100" s="52"/>
      <c r="R100" s="119">
        <f>R101+R455</f>
        <v>5213.1401364900003</v>
      </c>
      <c r="S100" s="52"/>
      <c r="T100" s="120">
        <f>T101+T455</f>
        <v>503.34177000000005</v>
      </c>
      <c r="AT100" s="18" t="s">
        <v>80</v>
      </c>
      <c r="AU100" s="18" t="s">
        <v>208</v>
      </c>
      <c r="BK100" s="121">
        <f>BK101+BK455</f>
        <v>0</v>
      </c>
    </row>
    <row r="101" spans="2:65" s="11" customFormat="1" ht="25.9" customHeight="1">
      <c r="B101" s="122"/>
      <c r="D101" s="123" t="s">
        <v>80</v>
      </c>
      <c r="E101" s="124" t="s">
        <v>237</v>
      </c>
      <c r="F101" s="124" t="s">
        <v>238</v>
      </c>
      <c r="I101" s="125"/>
      <c r="J101" s="126">
        <f>BK101</f>
        <v>0</v>
      </c>
      <c r="L101" s="122"/>
      <c r="M101" s="127"/>
      <c r="P101" s="128">
        <f>P102+P196+P239+P343+P355+P361+P370+P437+P452</f>
        <v>0</v>
      </c>
      <c r="R101" s="128">
        <f>R102+R196+R239+R343+R355+R361+R370+R437+R452</f>
        <v>5211.3359729900003</v>
      </c>
      <c r="T101" s="129">
        <f>T102+T196+T239+T343+T355+T361+T370+T437+T452</f>
        <v>503.34177000000005</v>
      </c>
      <c r="AR101" s="123" t="s">
        <v>88</v>
      </c>
      <c r="AT101" s="130" t="s">
        <v>80</v>
      </c>
      <c r="AU101" s="130" t="s">
        <v>81</v>
      </c>
      <c r="AY101" s="123" t="s">
        <v>239</v>
      </c>
      <c r="BK101" s="131">
        <f>BK102+BK196+BK239+BK343+BK355+BK361+BK370+BK437+BK452</f>
        <v>0</v>
      </c>
    </row>
    <row r="102" spans="2:65" s="11" customFormat="1" ht="22.9" customHeight="1">
      <c r="B102" s="122"/>
      <c r="D102" s="123" t="s">
        <v>80</v>
      </c>
      <c r="E102" s="132" t="s">
        <v>88</v>
      </c>
      <c r="F102" s="132" t="s">
        <v>240</v>
      </c>
      <c r="I102" s="125"/>
      <c r="J102" s="133">
        <f>BK102</f>
        <v>0</v>
      </c>
      <c r="L102" s="122"/>
      <c r="M102" s="127"/>
      <c r="P102" s="128">
        <f>SUM(P103:P195)</f>
        <v>0</v>
      </c>
      <c r="R102" s="128">
        <f>SUM(R103:R195)</f>
        <v>4323.3837999999996</v>
      </c>
      <c r="T102" s="129">
        <f>SUM(T103:T195)</f>
        <v>503.02177000000006</v>
      </c>
      <c r="AR102" s="123" t="s">
        <v>88</v>
      </c>
      <c r="AT102" s="130" t="s">
        <v>80</v>
      </c>
      <c r="AU102" s="130" t="s">
        <v>88</v>
      </c>
      <c r="AY102" s="123" t="s">
        <v>239</v>
      </c>
      <c r="BK102" s="131">
        <f>SUM(BK103:BK195)</f>
        <v>0</v>
      </c>
    </row>
    <row r="103" spans="2:65" s="1" customFormat="1" ht="21.75" customHeight="1">
      <c r="B103" s="34"/>
      <c r="C103" s="134" t="s">
        <v>88</v>
      </c>
      <c r="D103" s="134" t="s">
        <v>241</v>
      </c>
      <c r="E103" s="135" t="s">
        <v>242</v>
      </c>
      <c r="F103" s="136" t="s">
        <v>243</v>
      </c>
      <c r="G103" s="137" t="s">
        <v>244</v>
      </c>
      <c r="H103" s="138">
        <v>8</v>
      </c>
      <c r="I103" s="139"/>
      <c r="J103" s="140">
        <f>ROUND(I103*H103,2)</f>
        <v>0</v>
      </c>
      <c r="K103" s="136" t="s">
        <v>245</v>
      </c>
      <c r="L103" s="34"/>
      <c r="M103" s="141" t="s">
        <v>19</v>
      </c>
      <c r="N103" s="142" t="s">
        <v>52</v>
      </c>
      <c r="P103" s="143">
        <f>O103*H103</f>
        <v>0</v>
      </c>
      <c r="Q103" s="143">
        <v>0</v>
      </c>
      <c r="R103" s="143">
        <f>Q103*H103</f>
        <v>0</v>
      </c>
      <c r="S103" s="143">
        <v>0</v>
      </c>
      <c r="T103" s="144">
        <f>S103*H103</f>
        <v>0</v>
      </c>
      <c r="AR103" s="145" t="s">
        <v>246</v>
      </c>
      <c r="AT103" s="145" t="s">
        <v>241</v>
      </c>
      <c r="AU103" s="145" t="s">
        <v>90</v>
      </c>
      <c r="AY103" s="18" t="s">
        <v>239</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246</v>
      </c>
      <c r="BM103" s="145" t="s">
        <v>247</v>
      </c>
    </row>
    <row r="104" spans="2:65" s="1" customFormat="1" ht="11.25">
      <c r="B104" s="34"/>
      <c r="D104" s="147" t="s">
        <v>248</v>
      </c>
      <c r="F104" s="148" t="s">
        <v>249</v>
      </c>
      <c r="I104" s="149"/>
      <c r="L104" s="34"/>
      <c r="M104" s="150"/>
      <c r="T104" s="55"/>
      <c r="AT104" s="18" t="s">
        <v>248</v>
      </c>
      <c r="AU104" s="18" t="s">
        <v>90</v>
      </c>
    </row>
    <row r="105" spans="2:65" s="1" customFormat="1" ht="16.5" customHeight="1">
      <c r="B105" s="34"/>
      <c r="C105" s="134" t="s">
        <v>90</v>
      </c>
      <c r="D105" s="134" t="s">
        <v>241</v>
      </c>
      <c r="E105" s="135" t="s">
        <v>250</v>
      </c>
      <c r="F105" s="136" t="s">
        <v>251</v>
      </c>
      <c r="G105" s="137" t="s">
        <v>244</v>
      </c>
      <c r="H105" s="138">
        <v>8</v>
      </c>
      <c r="I105" s="139"/>
      <c r="J105" s="140">
        <f>ROUND(I105*H105,2)</f>
        <v>0</v>
      </c>
      <c r="K105" s="136" t="s">
        <v>245</v>
      </c>
      <c r="L105" s="34"/>
      <c r="M105" s="141" t="s">
        <v>19</v>
      </c>
      <c r="N105" s="142" t="s">
        <v>52</v>
      </c>
      <c r="P105" s="143">
        <f>O105*H105</f>
        <v>0</v>
      </c>
      <c r="Q105" s="143">
        <v>0</v>
      </c>
      <c r="R105" s="143">
        <f>Q105*H105</f>
        <v>0</v>
      </c>
      <c r="S105" s="143">
        <v>0</v>
      </c>
      <c r="T105" s="144">
        <f>S105*H105</f>
        <v>0</v>
      </c>
      <c r="AR105" s="145" t="s">
        <v>246</v>
      </c>
      <c r="AT105" s="145" t="s">
        <v>241</v>
      </c>
      <c r="AU105" s="145" t="s">
        <v>90</v>
      </c>
      <c r="AY105" s="18" t="s">
        <v>239</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246</v>
      </c>
      <c r="BM105" s="145" t="s">
        <v>252</v>
      </c>
    </row>
    <row r="106" spans="2:65" s="1" customFormat="1" ht="11.25">
      <c r="B106" s="34"/>
      <c r="D106" s="147" t="s">
        <v>248</v>
      </c>
      <c r="F106" s="148" t="s">
        <v>253</v>
      </c>
      <c r="I106" s="149"/>
      <c r="L106" s="34"/>
      <c r="M106" s="150"/>
      <c r="T106" s="55"/>
      <c r="AT106" s="18" t="s">
        <v>248</v>
      </c>
      <c r="AU106" s="18" t="s">
        <v>90</v>
      </c>
    </row>
    <row r="107" spans="2:65" s="1" customFormat="1" ht="37.9" customHeight="1">
      <c r="B107" s="34"/>
      <c r="C107" s="134" t="s">
        <v>96</v>
      </c>
      <c r="D107" s="134" t="s">
        <v>241</v>
      </c>
      <c r="E107" s="135" t="s">
        <v>254</v>
      </c>
      <c r="F107" s="136" t="s">
        <v>255</v>
      </c>
      <c r="G107" s="137" t="s">
        <v>167</v>
      </c>
      <c r="H107" s="138">
        <v>105.71299999999999</v>
      </c>
      <c r="I107" s="139"/>
      <c r="J107" s="140">
        <f>ROUND(I107*H107,2)</f>
        <v>0</v>
      </c>
      <c r="K107" s="136" t="s">
        <v>245</v>
      </c>
      <c r="L107" s="34"/>
      <c r="M107" s="141" t="s">
        <v>19</v>
      </c>
      <c r="N107" s="142" t="s">
        <v>52</v>
      </c>
      <c r="P107" s="143">
        <f>O107*H107</f>
        <v>0</v>
      </c>
      <c r="Q107" s="143">
        <v>0</v>
      </c>
      <c r="R107" s="143">
        <f>Q107*H107</f>
        <v>0</v>
      </c>
      <c r="S107" s="143">
        <v>0.28999999999999998</v>
      </c>
      <c r="T107" s="144">
        <f>S107*H107</f>
        <v>30.656769999999995</v>
      </c>
      <c r="AR107" s="145" t="s">
        <v>246</v>
      </c>
      <c r="AT107" s="145" t="s">
        <v>241</v>
      </c>
      <c r="AU107" s="145" t="s">
        <v>90</v>
      </c>
      <c r="AY107" s="18" t="s">
        <v>239</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246</v>
      </c>
      <c r="BM107" s="145" t="s">
        <v>256</v>
      </c>
    </row>
    <row r="108" spans="2:65" s="1" customFormat="1" ht="11.25">
      <c r="B108" s="34"/>
      <c r="D108" s="147" t="s">
        <v>248</v>
      </c>
      <c r="F108" s="148" t="s">
        <v>257</v>
      </c>
      <c r="I108" s="149"/>
      <c r="L108" s="34"/>
      <c r="M108" s="150"/>
      <c r="T108" s="55"/>
      <c r="AT108" s="18" t="s">
        <v>248</v>
      </c>
      <c r="AU108" s="18" t="s">
        <v>90</v>
      </c>
    </row>
    <row r="109" spans="2:65" s="12" customFormat="1" ht="11.25">
      <c r="B109" s="151"/>
      <c r="D109" s="152" t="s">
        <v>258</v>
      </c>
      <c r="E109" s="153" t="s">
        <v>19</v>
      </c>
      <c r="F109" s="154" t="s">
        <v>259</v>
      </c>
      <c r="H109" s="155">
        <v>68.212999999999994</v>
      </c>
      <c r="I109" s="156"/>
      <c r="L109" s="151"/>
      <c r="M109" s="157"/>
      <c r="T109" s="158"/>
      <c r="AT109" s="153" t="s">
        <v>258</v>
      </c>
      <c r="AU109" s="153" t="s">
        <v>90</v>
      </c>
      <c r="AV109" s="12" t="s">
        <v>90</v>
      </c>
      <c r="AW109" s="12" t="s">
        <v>42</v>
      </c>
      <c r="AX109" s="12" t="s">
        <v>81</v>
      </c>
      <c r="AY109" s="153" t="s">
        <v>239</v>
      </c>
    </row>
    <row r="110" spans="2:65" s="12" customFormat="1" ht="11.25">
      <c r="B110" s="151"/>
      <c r="D110" s="152" t="s">
        <v>258</v>
      </c>
      <c r="E110" s="153" t="s">
        <v>19</v>
      </c>
      <c r="F110" s="154" t="s">
        <v>260</v>
      </c>
      <c r="H110" s="155">
        <v>37.5</v>
      </c>
      <c r="I110" s="156"/>
      <c r="L110" s="151"/>
      <c r="M110" s="157"/>
      <c r="T110" s="158"/>
      <c r="AT110" s="153" t="s">
        <v>258</v>
      </c>
      <c r="AU110" s="153" t="s">
        <v>90</v>
      </c>
      <c r="AV110" s="12" t="s">
        <v>90</v>
      </c>
      <c r="AW110" s="12" t="s">
        <v>42</v>
      </c>
      <c r="AX110" s="12" t="s">
        <v>81</v>
      </c>
      <c r="AY110" s="153" t="s">
        <v>239</v>
      </c>
    </row>
    <row r="111" spans="2:65" s="13" customFormat="1" ht="11.25">
      <c r="B111" s="159"/>
      <c r="D111" s="152" t="s">
        <v>258</v>
      </c>
      <c r="E111" s="160" t="s">
        <v>19</v>
      </c>
      <c r="F111" s="161" t="s">
        <v>261</v>
      </c>
      <c r="H111" s="162">
        <v>105.71299999999999</v>
      </c>
      <c r="I111" s="163"/>
      <c r="L111" s="159"/>
      <c r="M111" s="164"/>
      <c r="T111" s="165"/>
      <c r="AT111" s="160" t="s">
        <v>258</v>
      </c>
      <c r="AU111" s="160" t="s">
        <v>90</v>
      </c>
      <c r="AV111" s="13" t="s">
        <v>246</v>
      </c>
      <c r="AW111" s="13" t="s">
        <v>42</v>
      </c>
      <c r="AX111" s="13" t="s">
        <v>88</v>
      </c>
      <c r="AY111" s="160" t="s">
        <v>239</v>
      </c>
    </row>
    <row r="112" spans="2:65" s="1" customFormat="1" ht="24.2" customHeight="1">
      <c r="B112" s="34"/>
      <c r="C112" s="134" t="s">
        <v>246</v>
      </c>
      <c r="D112" s="134" t="s">
        <v>241</v>
      </c>
      <c r="E112" s="135" t="s">
        <v>262</v>
      </c>
      <c r="F112" s="136" t="s">
        <v>263</v>
      </c>
      <c r="G112" s="137" t="s">
        <v>178</v>
      </c>
      <c r="H112" s="138">
        <v>211.42500000000001</v>
      </c>
      <c r="I112" s="139"/>
      <c r="J112" s="140">
        <f>ROUND(I112*H112,2)</f>
        <v>0</v>
      </c>
      <c r="K112" s="136" t="s">
        <v>245</v>
      </c>
      <c r="L112" s="34"/>
      <c r="M112" s="141" t="s">
        <v>19</v>
      </c>
      <c r="N112" s="142" t="s">
        <v>52</v>
      </c>
      <c r="P112" s="143">
        <f>O112*H112</f>
        <v>0</v>
      </c>
      <c r="Q112" s="143">
        <v>0</v>
      </c>
      <c r="R112" s="143">
        <f>Q112*H112</f>
        <v>0</v>
      </c>
      <c r="S112" s="143">
        <v>1.8</v>
      </c>
      <c r="T112" s="144">
        <f>S112*H112</f>
        <v>380.56500000000005</v>
      </c>
      <c r="AR112" s="145" t="s">
        <v>246</v>
      </c>
      <c r="AT112" s="145" t="s">
        <v>241</v>
      </c>
      <c r="AU112" s="145" t="s">
        <v>90</v>
      </c>
      <c r="AY112" s="18" t="s">
        <v>239</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246</v>
      </c>
      <c r="BM112" s="145" t="s">
        <v>264</v>
      </c>
    </row>
    <row r="113" spans="2:65" s="1" customFormat="1" ht="11.25">
      <c r="B113" s="34"/>
      <c r="D113" s="147" t="s">
        <v>248</v>
      </c>
      <c r="F113" s="148" t="s">
        <v>265</v>
      </c>
      <c r="I113" s="149"/>
      <c r="L113" s="34"/>
      <c r="M113" s="150"/>
      <c r="T113" s="55"/>
      <c r="AT113" s="18" t="s">
        <v>248</v>
      </c>
      <c r="AU113" s="18" t="s">
        <v>90</v>
      </c>
    </row>
    <row r="114" spans="2:65" s="12" customFormat="1" ht="11.25">
      <c r="B114" s="151"/>
      <c r="D114" s="152" t="s">
        <v>258</v>
      </c>
      <c r="E114" s="153" t="s">
        <v>19</v>
      </c>
      <c r="F114" s="154" t="s">
        <v>266</v>
      </c>
      <c r="H114" s="155">
        <v>136.42500000000001</v>
      </c>
      <c r="I114" s="156"/>
      <c r="L114" s="151"/>
      <c r="M114" s="157"/>
      <c r="T114" s="158"/>
      <c r="AT114" s="153" t="s">
        <v>258</v>
      </c>
      <c r="AU114" s="153" t="s">
        <v>90</v>
      </c>
      <c r="AV114" s="12" t="s">
        <v>90</v>
      </c>
      <c r="AW114" s="12" t="s">
        <v>42</v>
      </c>
      <c r="AX114" s="12" t="s">
        <v>81</v>
      </c>
      <c r="AY114" s="153" t="s">
        <v>239</v>
      </c>
    </row>
    <row r="115" spans="2:65" s="12" customFormat="1" ht="11.25">
      <c r="B115" s="151"/>
      <c r="D115" s="152" t="s">
        <v>258</v>
      </c>
      <c r="E115" s="153" t="s">
        <v>19</v>
      </c>
      <c r="F115" s="154" t="s">
        <v>267</v>
      </c>
      <c r="H115" s="155">
        <v>75</v>
      </c>
      <c r="I115" s="156"/>
      <c r="L115" s="151"/>
      <c r="M115" s="157"/>
      <c r="T115" s="158"/>
      <c r="AT115" s="153" t="s">
        <v>258</v>
      </c>
      <c r="AU115" s="153" t="s">
        <v>90</v>
      </c>
      <c r="AV115" s="12" t="s">
        <v>90</v>
      </c>
      <c r="AW115" s="12" t="s">
        <v>42</v>
      </c>
      <c r="AX115" s="12" t="s">
        <v>81</v>
      </c>
      <c r="AY115" s="153" t="s">
        <v>239</v>
      </c>
    </row>
    <row r="116" spans="2:65" s="13" customFormat="1" ht="11.25">
      <c r="B116" s="159"/>
      <c r="D116" s="152" t="s">
        <v>258</v>
      </c>
      <c r="E116" s="160" t="s">
        <v>19</v>
      </c>
      <c r="F116" s="161" t="s">
        <v>261</v>
      </c>
      <c r="H116" s="162">
        <v>211.42500000000001</v>
      </c>
      <c r="I116" s="163"/>
      <c r="L116" s="159"/>
      <c r="M116" s="164"/>
      <c r="T116" s="165"/>
      <c r="AT116" s="160" t="s">
        <v>258</v>
      </c>
      <c r="AU116" s="160" t="s">
        <v>90</v>
      </c>
      <c r="AV116" s="13" t="s">
        <v>246</v>
      </c>
      <c r="AW116" s="13" t="s">
        <v>42</v>
      </c>
      <c r="AX116" s="13" t="s">
        <v>88</v>
      </c>
      <c r="AY116" s="160" t="s">
        <v>239</v>
      </c>
    </row>
    <row r="117" spans="2:65" s="1" customFormat="1" ht="24.2" customHeight="1">
      <c r="B117" s="34"/>
      <c r="C117" s="134" t="s">
        <v>268</v>
      </c>
      <c r="D117" s="134" t="s">
        <v>241</v>
      </c>
      <c r="E117" s="135" t="s">
        <v>269</v>
      </c>
      <c r="F117" s="136" t="s">
        <v>270</v>
      </c>
      <c r="G117" s="137" t="s">
        <v>178</v>
      </c>
      <c r="H117" s="138">
        <v>51</v>
      </c>
      <c r="I117" s="139"/>
      <c r="J117" s="140">
        <f>ROUND(I117*H117,2)</f>
        <v>0</v>
      </c>
      <c r="K117" s="136" t="s">
        <v>245</v>
      </c>
      <c r="L117" s="34"/>
      <c r="M117" s="141" t="s">
        <v>19</v>
      </c>
      <c r="N117" s="142" t="s">
        <v>52</v>
      </c>
      <c r="P117" s="143">
        <f>O117*H117</f>
        <v>0</v>
      </c>
      <c r="Q117" s="143">
        <v>0</v>
      </c>
      <c r="R117" s="143">
        <f>Q117*H117</f>
        <v>0</v>
      </c>
      <c r="S117" s="143">
        <v>1.8</v>
      </c>
      <c r="T117" s="144">
        <f>S117*H117</f>
        <v>91.8</v>
      </c>
      <c r="AR117" s="145" t="s">
        <v>246</v>
      </c>
      <c r="AT117" s="145" t="s">
        <v>241</v>
      </c>
      <c r="AU117" s="145" t="s">
        <v>90</v>
      </c>
      <c r="AY117" s="18" t="s">
        <v>239</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246</v>
      </c>
      <c r="BM117" s="145" t="s">
        <v>271</v>
      </c>
    </row>
    <row r="118" spans="2:65" s="1" customFormat="1" ht="11.25">
      <c r="B118" s="34"/>
      <c r="D118" s="147" t="s">
        <v>248</v>
      </c>
      <c r="F118" s="148" t="s">
        <v>272</v>
      </c>
      <c r="I118" s="149"/>
      <c r="L118" s="34"/>
      <c r="M118" s="150"/>
      <c r="T118" s="55"/>
      <c r="AT118" s="18" t="s">
        <v>248</v>
      </c>
      <c r="AU118" s="18" t="s">
        <v>90</v>
      </c>
    </row>
    <row r="119" spans="2:65" s="12" customFormat="1" ht="11.25">
      <c r="B119" s="151"/>
      <c r="D119" s="152" t="s">
        <v>258</v>
      </c>
      <c r="E119" s="153" t="s">
        <v>19</v>
      </c>
      <c r="F119" s="154" t="s">
        <v>273</v>
      </c>
      <c r="H119" s="155">
        <v>51</v>
      </c>
      <c r="I119" s="156"/>
      <c r="L119" s="151"/>
      <c r="M119" s="157"/>
      <c r="T119" s="158"/>
      <c r="AT119" s="153" t="s">
        <v>258</v>
      </c>
      <c r="AU119" s="153" t="s">
        <v>90</v>
      </c>
      <c r="AV119" s="12" t="s">
        <v>90</v>
      </c>
      <c r="AW119" s="12" t="s">
        <v>42</v>
      </c>
      <c r="AX119" s="12" t="s">
        <v>88</v>
      </c>
      <c r="AY119" s="153" t="s">
        <v>239</v>
      </c>
    </row>
    <row r="120" spans="2:65" s="1" customFormat="1" ht="16.5" customHeight="1">
      <c r="B120" s="34"/>
      <c r="C120" s="134" t="s">
        <v>274</v>
      </c>
      <c r="D120" s="134" t="s">
        <v>241</v>
      </c>
      <c r="E120" s="135" t="s">
        <v>275</v>
      </c>
      <c r="F120" s="136" t="s">
        <v>276</v>
      </c>
      <c r="G120" s="137" t="s">
        <v>277</v>
      </c>
      <c r="H120" s="138">
        <v>2160</v>
      </c>
      <c r="I120" s="139"/>
      <c r="J120" s="140">
        <f>ROUND(I120*H120,2)</f>
        <v>0</v>
      </c>
      <c r="K120" s="136" t="s">
        <v>245</v>
      </c>
      <c r="L120" s="34"/>
      <c r="M120" s="141" t="s">
        <v>19</v>
      </c>
      <c r="N120" s="142" t="s">
        <v>52</v>
      </c>
      <c r="P120" s="143">
        <f>O120*H120</f>
        <v>0</v>
      </c>
      <c r="Q120" s="143">
        <v>3.0000000000000001E-5</v>
      </c>
      <c r="R120" s="143">
        <f>Q120*H120</f>
        <v>6.4799999999999996E-2</v>
      </c>
      <c r="S120" s="143">
        <v>0</v>
      </c>
      <c r="T120" s="144">
        <f>S120*H120</f>
        <v>0</v>
      </c>
      <c r="AR120" s="145" t="s">
        <v>246</v>
      </c>
      <c r="AT120" s="145" t="s">
        <v>241</v>
      </c>
      <c r="AU120" s="145" t="s">
        <v>90</v>
      </c>
      <c r="AY120" s="18" t="s">
        <v>239</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246</v>
      </c>
      <c r="BM120" s="145" t="s">
        <v>278</v>
      </c>
    </row>
    <row r="121" spans="2:65" s="1" customFormat="1" ht="11.25">
      <c r="B121" s="34"/>
      <c r="D121" s="147" t="s">
        <v>248</v>
      </c>
      <c r="F121" s="148" t="s">
        <v>279</v>
      </c>
      <c r="I121" s="149"/>
      <c r="L121" s="34"/>
      <c r="M121" s="150"/>
      <c r="T121" s="55"/>
      <c r="AT121" s="18" t="s">
        <v>248</v>
      </c>
      <c r="AU121" s="18" t="s">
        <v>90</v>
      </c>
    </row>
    <row r="122" spans="2:65" s="12" customFormat="1" ht="11.25">
      <c r="B122" s="151"/>
      <c r="D122" s="152" t="s">
        <v>258</v>
      </c>
      <c r="E122" s="153" t="s">
        <v>19</v>
      </c>
      <c r="F122" s="154" t="s">
        <v>280</v>
      </c>
      <c r="H122" s="155">
        <v>2160</v>
      </c>
      <c r="I122" s="156"/>
      <c r="L122" s="151"/>
      <c r="M122" s="157"/>
      <c r="T122" s="158"/>
      <c r="AT122" s="153" t="s">
        <v>258</v>
      </c>
      <c r="AU122" s="153" t="s">
        <v>90</v>
      </c>
      <c r="AV122" s="12" t="s">
        <v>90</v>
      </c>
      <c r="AW122" s="12" t="s">
        <v>42</v>
      </c>
      <c r="AX122" s="12" t="s">
        <v>88</v>
      </c>
      <c r="AY122" s="153" t="s">
        <v>239</v>
      </c>
    </row>
    <row r="123" spans="2:65" s="1" customFormat="1" ht="21.75" customHeight="1">
      <c r="B123" s="34"/>
      <c r="C123" s="134" t="s">
        <v>281</v>
      </c>
      <c r="D123" s="134" t="s">
        <v>241</v>
      </c>
      <c r="E123" s="135" t="s">
        <v>282</v>
      </c>
      <c r="F123" s="136" t="s">
        <v>283</v>
      </c>
      <c r="G123" s="137" t="s">
        <v>277</v>
      </c>
      <c r="H123" s="138">
        <v>2160</v>
      </c>
      <c r="I123" s="139"/>
      <c r="J123" s="140">
        <f>ROUND(I123*H123,2)</f>
        <v>0</v>
      </c>
      <c r="K123" s="136" t="s">
        <v>245</v>
      </c>
      <c r="L123" s="34"/>
      <c r="M123" s="141" t="s">
        <v>19</v>
      </c>
      <c r="N123" s="142" t="s">
        <v>52</v>
      </c>
      <c r="P123" s="143">
        <f>O123*H123</f>
        <v>0</v>
      </c>
      <c r="Q123" s="143">
        <v>5.0000000000000002E-5</v>
      </c>
      <c r="R123" s="143">
        <f>Q123*H123</f>
        <v>0.108</v>
      </c>
      <c r="S123" s="143">
        <v>0</v>
      </c>
      <c r="T123" s="144">
        <f>S123*H123</f>
        <v>0</v>
      </c>
      <c r="AR123" s="145" t="s">
        <v>246</v>
      </c>
      <c r="AT123" s="145" t="s">
        <v>241</v>
      </c>
      <c r="AU123" s="145" t="s">
        <v>90</v>
      </c>
      <c r="AY123" s="18" t="s">
        <v>239</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246</v>
      </c>
      <c r="BM123" s="145" t="s">
        <v>284</v>
      </c>
    </row>
    <row r="124" spans="2:65" s="1" customFormat="1" ht="11.25">
      <c r="B124" s="34"/>
      <c r="D124" s="147" t="s">
        <v>248</v>
      </c>
      <c r="F124" s="148" t="s">
        <v>285</v>
      </c>
      <c r="I124" s="149"/>
      <c r="L124" s="34"/>
      <c r="M124" s="150"/>
      <c r="T124" s="55"/>
      <c r="AT124" s="18" t="s">
        <v>248</v>
      </c>
      <c r="AU124" s="18" t="s">
        <v>90</v>
      </c>
    </row>
    <row r="125" spans="2:65" s="12" customFormat="1" ht="11.25">
      <c r="B125" s="151"/>
      <c r="D125" s="152" t="s">
        <v>258</v>
      </c>
      <c r="E125" s="153" t="s">
        <v>19</v>
      </c>
      <c r="F125" s="154" t="s">
        <v>286</v>
      </c>
      <c r="H125" s="155">
        <v>2160</v>
      </c>
      <c r="I125" s="156"/>
      <c r="L125" s="151"/>
      <c r="M125" s="157"/>
      <c r="T125" s="158"/>
      <c r="AT125" s="153" t="s">
        <v>258</v>
      </c>
      <c r="AU125" s="153" t="s">
        <v>90</v>
      </c>
      <c r="AV125" s="12" t="s">
        <v>90</v>
      </c>
      <c r="AW125" s="12" t="s">
        <v>42</v>
      </c>
      <c r="AX125" s="12" t="s">
        <v>88</v>
      </c>
      <c r="AY125" s="153" t="s">
        <v>239</v>
      </c>
    </row>
    <row r="126" spans="2:65" s="1" customFormat="1" ht="24.2" customHeight="1">
      <c r="B126" s="34"/>
      <c r="C126" s="134" t="s">
        <v>287</v>
      </c>
      <c r="D126" s="134" t="s">
        <v>241</v>
      </c>
      <c r="E126" s="135" t="s">
        <v>288</v>
      </c>
      <c r="F126" s="136" t="s">
        <v>289</v>
      </c>
      <c r="G126" s="137" t="s">
        <v>290</v>
      </c>
      <c r="H126" s="138">
        <v>90</v>
      </c>
      <c r="I126" s="139"/>
      <c r="J126" s="140">
        <f>ROUND(I126*H126,2)</f>
        <v>0</v>
      </c>
      <c r="K126" s="136" t="s">
        <v>245</v>
      </c>
      <c r="L126" s="34"/>
      <c r="M126" s="141" t="s">
        <v>19</v>
      </c>
      <c r="N126" s="142" t="s">
        <v>52</v>
      </c>
      <c r="P126" s="143">
        <f>O126*H126</f>
        <v>0</v>
      </c>
      <c r="Q126" s="143">
        <v>0</v>
      </c>
      <c r="R126" s="143">
        <f>Q126*H126</f>
        <v>0</v>
      </c>
      <c r="S126" s="143">
        <v>0</v>
      </c>
      <c r="T126" s="144">
        <f>S126*H126</f>
        <v>0</v>
      </c>
      <c r="AR126" s="145" t="s">
        <v>246</v>
      </c>
      <c r="AT126" s="145" t="s">
        <v>241</v>
      </c>
      <c r="AU126" s="145" t="s">
        <v>90</v>
      </c>
      <c r="AY126" s="18" t="s">
        <v>239</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246</v>
      </c>
      <c r="BM126" s="145" t="s">
        <v>291</v>
      </c>
    </row>
    <row r="127" spans="2:65" s="1" customFormat="1" ht="11.25">
      <c r="B127" s="34"/>
      <c r="D127" s="147" t="s">
        <v>248</v>
      </c>
      <c r="F127" s="148" t="s">
        <v>292</v>
      </c>
      <c r="I127" s="149"/>
      <c r="L127" s="34"/>
      <c r="M127" s="150"/>
      <c r="T127" s="55"/>
      <c r="AT127" s="18" t="s">
        <v>248</v>
      </c>
      <c r="AU127" s="18" t="s">
        <v>90</v>
      </c>
    </row>
    <row r="128" spans="2:65" s="12" customFormat="1" ht="11.25">
      <c r="B128" s="151"/>
      <c r="D128" s="152" t="s">
        <v>258</v>
      </c>
      <c r="E128" s="153" t="s">
        <v>19</v>
      </c>
      <c r="F128" s="154" t="s">
        <v>293</v>
      </c>
      <c r="H128" s="155">
        <v>90</v>
      </c>
      <c r="I128" s="156"/>
      <c r="L128" s="151"/>
      <c r="M128" s="157"/>
      <c r="T128" s="158"/>
      <c r="AT128" s="153" t="s">
        <v>258</v>
      </c>
      <c r="AU128" s="153" t="s">
        <v>90</v>
      </c>
      <c r="AV128" s="12" t="s">
        <v>90</v>
      </c>
      <c r="AW128" s="12" t="s">
        <v>42</v>
      </c>
      <c r="AX128" s="12" t="s">
        <v>88</v>
      </c>
      <c r="AY128" s="153" t="s">
        <v>239</v>
      </c>
    </row>
    <row r="129" spans="2:65" s="1" customFormat="1" ht="24.2" customHeight="1">
      <c r="B129" s="34"/>
      <c r="C129" s="134" t="s">
        <v>294</v>
      </c>
      <c r="D129" s="134" t="s">
        <v>241</v>
      </c>
      <c r="E129" s="135" t="s">
        <v>295</v>
      </c>
      <c r="F129" s="136" t="s">
        <v>296</v>
      </c>
      <c r="G129" s="137" t="s">
        <v>290</v>
      </c>
      <c r="H129" s="138">
        <v>90</v>
      </c>
      <c r="I129" s="139"/>
      <c r="J129" s="140">
        <f>ROUND(I129*H129,2)</f>
        <v>0</v>
      </c>
      <c r="K129" s="136" t="s">
        <v>245</v>
      </c>
      <c r="L129" s="34"/>
      <c r="M129" s="141" t="s">
        <v>19</v>
      </c>
      <c r="N129" s="142" t="s">
        <v>52</v>
      </c>
      <c r="P129" s="143">
        <f>O129*H129</f>
        <v>0</v>
      </c>
      <c r="Q129" s="143">
        <v>0</v>
      </c>
      <c r="R129" s="143">
        <f>Q129*H129</f>
        <v>0</v>
      </c>
      <c r="S129" s="143">
        <v>0</v>
      </c>
      <c r="T129" s="144">
        <f>S129*H129</f>
        <v>0</v>
      </c>
      <c r="AR129" s="145" t="s">
        <v>246</v>
      </c>
      <c r="AT129" s="145" t="s">
        <v>241</v>
      </c>
      <c r="AU129" s="145" t="s">
        <v>90</v>
      </c>
      <c r="AY129" s="18" t="s">
        <v>239</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246</v>
      </c>
      <c r="BM129" s="145" t="s">
        <v>297</v>
      </c>
    </row>
    <row r="130" spans="2:65" s="1" customFormat="1" ht="11.25">
      <c r="B130" s="34"/>
      <c r="D130" s="147" t="s">
        <v>248</v>
      </c>
      <c r="F130" s="148" t="s">
        <v>298</v>
      </c>
      <c r="I130" s="149"/>
      <c r="L130" s="34"/>
      <c r="M130" s="150"/>
      <c r="T130" s="55"/>
      <c r="AT130" s="18" t="s">
        <v>248</v>
      </c>
      <c r="AU130" s="18" t="s">
        <v>90</v>
      </c>
    </row>
    <row r="131" spans="2:65" s="12" customFormat="1" ht="11.25">
      <c r="B131" s="151"/>
      <c r="D131" s="152" t="s">
        <v>258</v>
      </c>
      <c r="E131" s="153" t="s">
        <v>19</v>
      </c>
      <c r="F131" s="154" t="s">
        <v>299</v>
      </c>
      <c r="H131" s="155">
        <v>90</v>
      </c>
      <c r="I131" s="156"/>
      <c r="L131" s="151"/>
      <c r="M131" s="157"/>
      <c r="T131" s="158"/>
      <c r="AT131" s="153" t="s">
        <v>258</v>
      </c>
      <c r="AU131" s="153" t="s">
        <v>90</v>
      </c>
      <c r="AV131" s="12" t="s">
        <v>90</v>
      </c>
      <c r="AW131" s="12" t="s">
        <v>42</v>
      </c>
      <c r="AX131" s="12" t="s">
        <v>88</v>
      </c>
      <c r="AY131" s="153" t="s">
        <v>239</v>
      </c>
    </row>
    <row r="132" spans="2:65" s="1" customFormat="1" ht="16.5" customHeight="1">
      <c r="B132" s="34"/>
      <c r="C132" s="134" t="s">
        <v>300</v>
      </c>
      <c r="D132" s="134" t="s">
        <v>241</v>
      </c>
      <c r="E132" s="135" t="s">
        <v>301</v>
      </c>
      <c r="F132" s="136" t="s">
        <v>302</v>
      </c>
      <c r="G132" s="137" t="s">
        <v>303</v>
      </c>
      <c r="H132" s="138">
        <v>2</v>
      </c>
      <c r="I132" s="139"/>
      <c r="J132" s="140">
        <f>ROUND(I132*H132,2)</f>
        <v>0</v>
      </c>
      <c r="K132" s="136" t="s">
        <v>304</v>
      </c>
      <c r="L132" s="34"/>
      <c r="M132" s="141" t="s">
        <v>19</v>
      </c>
      <c r="N132" s="142" t="s">
        <v>52</v>
      </c>
      <c r="P132" s="143">
        <f>O132*H132</f>
        <v>0</v>
      </c>
      <c r="Q132" s="143">
        <v>0</v>
      </c>
      <c r="R132" s="143">
        <f>Q132*H132</f>
        <v>0</v>
      </c>
      <c r="S132" s="143">
        <v>0</v>
      </c>
      <c r="T132" s="144">
        <f>S132*H132</f>
        <v>0</v>
      </c>
      <c r="AR132" s="145" t="s">
        <v>246</v>
      </c>
      <c r="AT132" s="145" t="s">
        <v>241</v>
      </c>
      <c r="AU132" s="145" t="s">
        <v>90</v>
      </c>
      <c r="AY132" s="18" t="s">
        <v>239</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246</v>
      </c>
      <c r="BM132" s="145" t="s">
        <v>305</v>
      </c>
    </row>
    <row r="133" spans="2:65" s="1" customFormat="1" ht="68.25">
      <c r="B133" s="34"/>
      <c r="D133" s="152" t="s">
        <v>306</v>
      </c>
      <c r="F133" s="166" t="s">
        <v>307</v>
      </c>
      <c r="I133" s="149"/>
      <c r="L133" s="34"/>
      <c r="M133" s="150"/>
      <c r="T133" s="55"/>
      <c r="AT133" s="18" t="s">
        <v>306</v>
      </c>
      <c r="AU133" s="18" t="s">
        <v>90</v>
      </c>
    </row>
    <row r="134" spans="2:65" s="1" customFormat="1" ht="24.2" customHeight="1">
      <c r="B134" s="34"/>
      <c r="C134" s="134" t="s">
        <v>308</v>
      </c>
      <c r="D134" s="134" t="s">
        <v>241</v>
      </c>
      <c r="E134" s="135" t="s">
        <v>309</v>
      </c>
      <c r="F134" s="136" t="s">
        <v>310</v>
      </c>
      <c r="G134" s="137" t="s">
        <v>178</v>
      </c>
      <c r="H134" s="138">
        <v>318.60000000000002</v>
      </c>
      <c r="I134" s="139"/>
      <c r="J134" s="140">
        <f>ROUND(I134*H134,2)</f>
        <v>0</v>
      </c>
      <c r="K134" s="136" t="s">
        <v>245</v>
      </c>
      <c r="L134" s="34"/>
      <c r="M134" s="141" t="s">
        <v>19</v>
      </c>
      <c r="N134" s="142" t="s">
        <v>52</v>
      </c>
      <c r="P134" s="143">
        <f>O134*H134</f>
        <v>0</v>
      </c>
      <c r="Q134" s="143">
        <v>0</v>
      </c>
      <c r="R134" s="143">
        <f>Q134*H134</f>
        <v>0</v>
      </c>
      <c r="S134" s="143">
        <v>0</v>
      </c>
      <c r="T134" s="144">
        <f>S134*H134</f>
        <v>0</v>
      </c>
      <c r="AR134" s="145" t="s">
        <v>246</v>
      </c>
      <c r="AT134" s="145" t="s">
        <v>241</v>
      </c>
      <c r="AU134" s="145" t="s">
        <v>90</v>
      </c>
      <c r="AY134" s="18" t="s">
        <v>239</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246</v>
      </c>
      <c r="BM134" s="145" t="s">
        <v>311</v>
      </c>
    </row>
    <row r="135" spans="2:65" s="1" customFormat="1" ht="11.25">
      <c r="B135" s="34"/>
      <c r="D135" s="147" t="s">
        <v>248</v>
      </c>
      <c r="F135" s="148" t="s">
        <v>312</v>
      </c>
      <c r="I135" s="149"/>
      <c r="L135" s="34"/>
      <c r="M135" s="150"/>
      <c r="T135" s="55"/>
      <c r="AT135" s="18" t="s">
        <v>248</v>
      </c>
      <c r="AU135" s="18" t="s">
        <v>90</v>
      </c>
    </row>
    <row r="136" spans="2:65" s="12" customFormat="1" ht="11.25">
      <c r="B136" s="151"/>
      <c r="D136" s="152" t="s">
        <v>258</v>
      </c>
      <c r="E136" s="153" t="s">
        <v>19</v>
      </c>
      <c r="F136" s="154" t="s">
        <v>313</v>
      </c>
      <c r="H136" s="155">
        <v>318.60000000000002</v>
      </c>
      <c r="I136" s="156"/>
      <c r="L136" s="151"/>
      <c r="M136" s="157"/>
      <c r="T136" s="158"/>
      <c r="AT136" s="153" t="s">
        <v>258</v>
      </c>
      <c r="AU136" s="153" t="s">
        <v>90</v>
      </c>
      <c r="AV136" s="12" t="s">
        <v>90</v>
      </c>
      <c r="AW136" s="12" t="s">
        <v>42</v>
      </c>
      <c r="AX136" s="12" t="s">
        <v>81</v>
      </c>
      <c r="AY136" s="153" t="s">
        <v>239</v>
      </c>
    </row>
    <row r="137" spans="2:65" s="13" customFormat="1" ht="11.25">
      <c r="B137" s="159"/>
      <c r="D137" s="152" t="s">
        <v>258</v>
      </c>
      <c r="E137" s="160" t="s">
        <v>176</v>
      </c>
      <c r="F137" s="161" t="s">
        <v>261</v>
      </c>
      <c r="H137" s="162">
        <v>318.60000000000002</v>
      </c>
      <c r="I137" s="163"/>
      <c r="L137" s="159"/>
      <c r="M137" s="164"/>
      <c r="T137" s="165"/>
      <c r="AT137" s="160" t="s">
        <v>258</v>
      </c>
      <c r="AU137" s="160" t="s">
        <v>90</v>
      </c>
      <c r="AV137" s="13" t="s">
        <v>246</v>
      </c>
      <c r="AW137" s="13" t="s">
        <v>42</v>
      </c>
      <c r="AX137" s="13" t="s">
        <v>88</v>
      </c>
      <c r="AY137" s="160" t="s">
        <v>239</v>
      </c>
    </row>
    <row r="138" spans="2:65" s="1" customFormat="1" ht="24.2" customHeight="1">
      <c r="B138" s="34"/>
      <c r="C138" s="134" t="s">
        <v>314</v>
      </c>
      <c r="D138" s="134" t="s">
        <v>241</v>
      </c>
      <c r="E138" s="135" t="s">
        <v>315</v>
      </c>
      <c r="F138" s="136" t="s">
        <v>316</v>
      </c>
      <c r="G138" s="137" t="s">
        <v>178</v>
      </c>
      <c r="H138" s="138">
        <v>1952.845</v>
      </c>
      <c r="I138" s="139"/>
      <c r="J138" s="140">
        <f>ROUND(I138*H138,2)</f>
        <v>0</v>
      </c>
      <c r="K138" s="136" t="s">
        <v>245</v>
      </c>
      <c r="L138" s="34"/>
      <c r="M138" s="141" t="s">
        <v>19</v>
      </c>
      <c r="N138" s="142" t="s">
        <v>52</v>
      </c>
      <c r="P138" s="143">
        <f>O138*H138</f>
        <v>0</v>
      </c>
      <c r="Q138" s="143">
        <v>0</v>
      </c>
      <c r="R138" s="143">
        <f>Q138*H138</f>
        <v>0</v>
      </c>
      <c r="S138" s="143">
        <v>0</v>
      </c>
      <c r="T138" s="144">
        <f>S138*H138</f>
        <v>0</v>
      </c>
      <c r="AR138" s="145" t="s">
        <v>246</v>
      </c>
      <c r="AT138" s="145" t="s">
        <v>241</v>
      </c>
      <c r="AU138" s="145" t="s">
        <v>90</v>
      </c>
      <c r="AY138" s="18" t="s">
        <v>239</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246</v>
      </c>
      <c r="BM138" s="145" t="s">
        <v>317</v>
      </c>
    </row>
    <row r="139" spans="2:65" s="1" customFormat="1" ht="11.25">
      <c r="B139" s="34"/>
      <c r="D139" s="147" t="s">
        <v>248</v>
      </c>
      <c r="F139" s="148" t="s">
        <v>318</v>
      </c>
      <c r="I139" s="149"/>
      <c r="L139" s="34"/>
      <c r="M139" s="150"/>
      <c r="T139" s="55"/>
      <c r="AT139" s="18" t="s">
        <v>248</v>
      </c>
      <c r="AU139" s="18" t="s">
        <v>90</v>
      </c>
    </row>
    <row r="140" spans="2:65" s="14" customFormat="1" ht="11.25">
      <c r="B140" s="167"/>
      <c r="D140" s="152" t="s">
        <v>258</v>
      </c>
      <c r="E140" s="168" t="s">
        <v>19</v>
      </c>
      <c r="F140" s="169" t="s">
        <v>319</v>
      </c>
      <c r="H140" s="168" t="s">
        <v>19</v>
      </c>
      <c r="I140" s="170"/>
      <c r="L140" s="167"/>
      <c r="M140" s="171"/>
      <c r="T140" s="172"/>
      <c r="AT140" s="168" t="s">
        <v>258</v>
      </c>
      <c r="AU140" s="168" t="s">
        <v>90</v>
      </c>
      <c r="AV140" s="14" t="s">
        <v>88</v>
      </c>
      <c r="AW140" s="14" t="s">
        <v>42</v>
      </c>
      <c r="AX140" s="14" t="s">
        <v>81</v>
      </c>
      <c r="AY140" s="168" t="s">
        <v>239</v>
      </c>
    </row>
    <row r="141" spans="2:65" s="12" customFormat="1" ht="11.25">
      <c r="B141" s="151"/>
      <c r="D141" s="152" t="s">
        <v>258</v>
      </c>
      <c r="E141" s="153" t="s">
        <v>19</v>
      </c>
      <c r="F141" s="154" t="s">
        <v>320</v>
      </c>
      <c r="H141" s="155">
        <v>479.375</v>
      </c>
      <c r="I141" s="156"/>
      <c r="L141" s="151"/>
      <c r="M141" s="157"/>
      <c r="T141" s="158"/>
      <c r="AT141" s="153" t="s">
        <v>258</v>
      </c>
      <c r="AU141" s="153" t="s">
        <v>90</v>
      </c>
      <c r="AV141" s="12" t="s">
        <v>90</v>
      </c>
      <c r="AW141" s="12" t="s">
        <v>42</v>
      </c>
      <c r="AX141" s="12" t="s">
        <v>81</v>
      </c>
      <c r="AY141" s="153" t="s">
        <v>239</v>
      </c>
    </row>
    <row r="142" spans="2:65" s="14" customFormat="1" ht="11.25">
      <c r="B142" s="167"/>
      <c r="D142" s="152" t="s">
        <v>258</v>
      </c>
      <c r="E142" s="168" t="s">
        <v>19</v>
      </c>
      <c r="F142" s="169" t="s">
        <v>321</v>
      </c>
      <c r="H142" s="168" t="s">
        <v>19</v>
      </c>
      <c r="I142" s="170"/>
      <c r="L142" s="167"/>
      <c r="M142" s="171"/>
      <c r="T142" s="172"/>
      <c r="AT142" s="168" t="s">
        <v>258</v>
      </c>
      <c r="AU142" s="168" t="s">
        <v>90</v>
      </c>
      <c r="AV142" s="14" t="s">
        <v>88</v>
      </c>
      <c r="AW142" s="14" t="s">
        <v>42</v>
      </c>
      <c r="AX142" s="14" t="s">
        <v>81</v>
      </c>
      <c r="AY142" s="168" t="s">
        <v>239</v>
      </c>
    </row>
    <row r="143" spans="2:65" s="12" customFormat="1" ht="11.25">
      <c r="B143" s="151"/>
      <c r="D143" s="152" t="s">
        <v>258</v>
      </c>
      <c r="E143" s="153" t="s">
        <v>19</v>
      </c>
      <c r="F143" s="154" t="s">
        <v>322</v>
      </c>
      <c r="H143" s="155">
        <v>576.22</v>
      </c>
      <c r="I143" s="156"/>
      <c r="L143" s="151"/>
      <c r="M143" s="157"/>
      <c r="T143" s="158"/>
      <c r="AT143" s="153" t="s">
        <v>258</v>
      </c>
      <c r="AU143" s="153" t="s">
        <v>90</v>
      </c>
      <c r="AV143" s="12" t="s">
        <v>90</v>
      </c>
      <c r="AW143" s="12" t="s">
        <v>42</v>
      </c>
      <c r="AX143" s="12" t="s">
        <v>81</v>
      </c>
      <c r="AY143" s="153" t="s">
        <v>239</v>
      </c>
    </row>
    <row r="144" spans="2:65" s="12" customFormat="1" ht="11.25">
      <c r="B144" s="151"/>
      <c r="D144" s="152" t="s">
        <v>258</v>
      </c>
      <c r="E144" s="153" t="s">
        <v>19</v>
      </c>
      <c r="F144" s="154" t="s">
        <v>323</v>
      </c>
      <c r="H144" s="155">
        <v>454.75</v>
      </c>
      <c r="I144" s="156"/>
      <c r="L144" s="151"/>
      <c r="M144" s="157"/>
      <c r="T144" s="158"/>
      <c r="AT144" s="153" t="s">
        <v>258</v>
      </c>
      <c r="AU144" s="153" t="s">
        <v>90</v>
      </c>
      <c r="AV144" s="12" t="s">
        <v>90</v>
      </c>
      <c r="AW144" s="12" t="s">
        <v>42</v>
      </c>
      <c r="AX144" s="12" t="s">
        <v>81</v>
      </c>
      <c r="AY144" s="153" t="s">
        <v>239</v>
      </c>
    </row>
    <row r="145" spans="2:65" s="14" customFormat="1" ht="11.25">
      <c r="B145" s="167"/>
      <c r="D145" s="152" t="s">
        <v>258</v>
      </c>
      <c r="E145" s="168" t="s">
        <v>19</v>
      </c>
      <c r="F145" s="169" t="s">
        <v>324</v>
      </c>
      <c r="H145" s="168" t="s">
        <v>19</v>
      </c>
      <c r="I145" s="170"/>
      <c r="L145" s="167"/>
      <c r="M145" s="171"/>
      <c r="T145" s="172"/>
      <c r="AT145" s="168" t="s">
        <v>258</v>
      </c>
      <c r="AU145" s="168" t="s">
        <v>90</v>
      </c>
      <c r="AV145" s="14" t="s">
        <v>88</v>
      </c>
      <c r="AW145" s="14" t="s">
        <v>42</v>
      </c>
      <c r="AX145" s="14" t="s">
        <v>81</v>
      </c>
      <c r="AY145" s="168" t="s">
        <v>239</v>
      </c>
    </row>
    <row r="146" spans="2:65" s="12" customFormat="1" ht="11.25">
      <c r="B146" s="151"/>
      <c r="D146" s="152" t="s">
        <v>258</v>
      </c>
      <c r="E146" s="153" t="s">
        <v>19</v>
      </c>
      <c r="F146" s="154" t="s">
        <v>325</v>
      </c>
      <c r="H146" s="155">
        <v>442.5</v>
      </c>
      <c r="I146" s="156"/>
      <c r="L146" s="151"/>
      <c r="M146" s="157"/>
      <c r="T146" s="158"/>
      <c r="AT146" s="153" t="s">
        <v>258</v>
      </c>
      <c r="AU146" s="153" t="s">
        <v>90</v>
      </c>
      <c r="AV146" s="12" t="s">
        <v>90</v>
      </c>
      <c r="AW146" s="12" t="s">
        <v>42</v>
      </c>
      <c r="AX146" s="12" t="s">
        <v>81</v>
      </c>
      <c r="AY146" s="153" t="s">
        <v>239</v>
      </c>
    </row>
    <row r="147" spans="2:65" s="13" customFormat="1" ht="11.25">
      <c r="B147" s="159"/>
      <c r="D147" s="152" t="s">
        <v>258</v>
      </c>
      <c r="E147" s="160" t="s">
        <v>192</v>
      </c>
      <c r="F147" s="161" t="s">
        <v>261</v>
      </c>
      <c r="H147" s="162">
        <v>1952.845</v>
      </c>
      <c r="I147" s="163"/>
      <c r="L147" s="159"/>
      <c r="M147" s="164"/>
      <c r="T147" s="165"/>
      <c r="AT147" s="160" t="s">
        <v>258</v>
      </c>
      <c r="AU147" s="160" t="s">
        <v>90</v>
      </c>
      <c r="AV147" s="13" t="s">
        <v>246</v>
      </c>
      <c r="AW147" s="13" t="s">
        <v>42</v>
      </c>
      <c r="AX147" s="13" t="s">
        <v>88</v>
      </c>
      <c r="AY147" s="160" t="s">
        <v>239</v>
      </c>
    </row>
    <row r="148" spans="2:65" s="1" customFormat="1" ht="33" customHeight="1">
      <c r="B148" s="34"/>
      <c r="C148" s="134" t="s">
        <v>326</v>
      </c>
      <c r="D148" s="134" t="s">
        <v>241</v>
      </c>
      <c r="E148" s="135" t="s">
        <v>327</v>
      </c>
      <c r="F148" s="136" t="s">
        <v>328</v>
      </c>
      <c r="G148" s="137" t="s">
        <v>178</v>
      </c>
      <c r="H148" s="138">
        <v>103.75</v>
      </c>
      <c r="I148" s="139"/>
      <c r="J148" s="140">
        <f>ROUND(I148*H148,2)</f>
        <v>0</v>
      </c>
      <c r="K148" s="136" t="s">
        <v>245</v>
      </c>
      <c r="L148" s="34"/>
      <c r="M148" s="141" t="s">
        <v>19</v>
      </c>
      <c r="N148" s="142" t="s">
        <v>52</v>
      </c>
      <c r="P148" s="143">
        <f>O148*H148</f>
        <v>0</v>
      </c>
      <c r="Q148" s="143">
        <v>0</v>
      </c>
      <c r="R148" s="143">
        <f>Q148*H148</f>
        <v>0</v>
      </c>
      <c r="S148" s="143">
        <v>0</v>
      </c>
      <c r="T148" s="144">
        <f>S148*H148</f>
        <v>0</v>
      </c>
      <c r="AR148" s="145" t="s">
        <v>246</v>
      </c>
      <c r="AT148" s="145" t="s">
        <v>241</v>
      </c>
      <c r="AU148" s="145" t="s">
        <v>90</v>
      </c>
      <c r="AY148" s="18" t="s">
        <v>239</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246</v>
      </c>
      <c r="BM148" s="145" t="s">
        <v>329</v>
      </c>
    </row>
    <row r="149" spans="2:65" s="1" customFormat="1" ht="11.25">
      <c r="B149" s="34"/>
      <c r="D149" s="147" t="s">
        <v>248</v>
      </c>
      <c r="F149" s="148" t="s">
        <v>330</v>
      </c>
      <c r="I149" s="149"/>
      <c r="L149" s="34"/>
      <c r="M149" s="150"/>
      <c r="T149" s="55"/>
      <c r="AT149" s="18" t="s">
        <v>248</v>
      </c>
      <c r="AU149" s="18" t="s">
        <v>90</v>
      </c>
    </row>
    <row r="150" spans="2:65" s="14" customFormat="1" ht="11.25">
      <c r="B150" s="167"/>
      <c r="D150" s="152" t="s">
        <v>258</v>
      </c>
      <c r="E150" s="168" t="s">
        <v>19</v>
      </c>
      <c r="F150" s="169" t="s">
        <v>331</v>
      </c>
      <c r="H150" s="168" t="s">
        <v>19</v>
      </c>
      <c r="I150" s="170"/>
      <c r="L150" s="167"/>
      <c r="M150" s="171"/>
      <c r="T150" s="172"/>
      <c r="AT150" s="168" t="s">
        <v>258</v>
      </c>
      <c r="AU150" s="168" t="s">
        <v>90</v>
      </c>
      <c r="AV150" s="14" t="s">
        <v>88</v>
      </c>
      <c r="AW150" s="14" t="s">
        <v>42</v>
      </c>
      <c r="AX150" s="14" t="s">
        <v>81</v>
      </c>
      <c r="AY150" s="168" t="s">
        <v>239</v>
      </c>
    </row>
    <row r="151" spans="2:65" s="12" customFormat="1" ht="11.25">
      <c r="B151" s="151"/>
      <c r="D151" s="152" t="s">
        <v>258</v>
      </c>
      <c r="E151" s="153" t="s">
        <v>19</v>
      </c>
      <c r="F151" s="154" t="s">
        <v>332</v>
      </c>
      <c r="H151" s="155">
        <v>103.75</v>
      </c>
      <c r="I151" s="156"/>
      <c r="L151" s="151"/>
      <c r="M151" s="157"/>
      <c r="T151" s="158"/>
      <c r="AT151" s="153" t="s">
        <v>258</v>
      </c>
      <c r="AU151" s="153" t="s">
        <v>90</v>
      </c>
      <c r="AV151" s="12" t="s">
        <v>90</v>
      </c>
      <c r="AW151" s="12" t="s">
        <v>42</v>
      </c>
      <c r="AX151" s="12" t="s">
        <v>81</v>
      </c>
      <c r="AY151" s="153" t="s">
        <v>239</v>
      </c>
    </row>
    <row r="152" spans="2:65" s="13" customFormat="1" ht="11.25">
      <c r="B152" s="159"/>
      <c r="D152" s="152" t="s">
        <v>258</v>
      </c>
      <c r="E152" s="160" t="s">
        <v>184</v>
      </c>
      <c r="F152" s="161" t="s">
        <v>261</v>
      </c>
      <c r="H152" s="162">
        <v>103.75</v>
      </c>
      <c r="I152" s="163"/>
      <c r="L152" s="159"/>
      <c r="M152" s="164"/>
      <c r="T152" s="165"/>
      <c r="AT152" s="160" t="s">
        <v>258</v>
      </c>
      <c r="AU152" s="160" t="s">
        <v>90</v>
      </c>
      <c r="AV152" s="13" t="s">
        <v>246</v>
      </c>
      <c r="AW152" s="13" t="s">
        <v>42</v>
      </c>
      <c r="AX152" s="13" t="s">
        <v>88</v>
      </c>
      <c r="AY152" s="160" t="s">
        <v>239</v>
      </c>
    </row>
    <row r="153" spans="2:65" s="1" customFormat="1" ht="33" customHeight="1">
      <c r="B153" s="34"/>
      <c r="C153" s="134" t="s">
        <v>333</v>
      </c>
      <c r="D153" s="134" t="s">
        <v>241</v>
      </c>
      <c r="E153" s="135" t="s">
        <v>334</v>
      </c>
      <c r="F153" s="136" t="s">
        <v>335</v>
      </c>
      <c r="G153" s="137" t="s">
        <v>178</v>
      </c>
      <c r="H153" s="138">
        <v>17.5</v>
      </c>
      <c r="I153" s="139"/>
      <c r="J153" s="140">
        <f>ROUND(I153*H153,2)</f>
        <v>0</v>
      </c>
      <c r="K153" s="136" t="s">
        <v>245</v>
      </c>
      <c r="L153" s="34"/>
      <c r="M153" s="141" t="s">
        <v>19</v>
      </c>
      <c r="N153" s="142" t="s">
        <v>52</v>
      </c>
      <c r="P153" s="143">
        <f>O153*H153</f>
        <v>0</v>
      </c>
      <c r="Q153" s="143">
        <v>0</v>
      </c>
      <c r="R153" s="143">
        <f>Q153*H153</f>
        <v>0</v>
      </c>
      <c r="S153" s="143">
        <v>0</v>
      </c>
      <c r="T153" s="144">
        <f>S153*H153</f>
        <v>0</v>
      </c>
      <c r="AR153" s="145" t="s">
        <v>246</v>
      </c>
      <c r="AT153" s="145" t="s">
        <v>241</v>
      </c>
      <c r="AU153" s="145" t="s">
        <v>90</v>
      </c>
      <c r="AY153" s="18" t="s">
        <v>239</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246</v>
      </c>
      <c r="BM153" s="145" t="s">
        <v>336</v>
      </c>
    </row>
    <row r="154" spans="2:65" s="1" customFormat="1" ht="11.25">
      <c r="B154" s="34"/>
      <c r="D154" s="147" t="s">
        <v>248</v>
      </c>
      <c r="F154" s="148" t="s">
        <v>337</v>
      </c>
      <c r="I154" s="149"/>
      <c r="L154" s="34"/>
      <c r="M154" s="150"/>
      <c r="T154" s="55"/>
      <c r="AT154" s="18" t="s">
        <v>248</v>
      </c>
      <c r="AU154" s="18" t="s">
        <v>90</v>
      </c>
    </row>
    <row r="155" spans="2:65" s="14" customFormat="1" ht="11.25">
      <c r="B155" s="167"/>
      <c r="D155" s="152" t="s">
        <v>258</v>
      </c>
      <c r="E155" s="168" t="s">
        <v>19</v>
      </c>
      <c r="F155" s="169" t="s">
        <v>331</v>
      </c>
      <c r="H155" s="168" t="s">
        <v>19</v>
      </c>
      <c r="I155" s="170"/>
      <c r="L155" s="167"/>
      <c r="M155" s="171"/>
      <c r="T155" s="172"/>
      <c r="AT155" s="168" t="s">
        <v>258</v>
      </c>
      <c r="AU155" s="168" t="s">
        <v>90</v>
      </c>
      <c r="AV155" s="14" t="s">
        <v>88</v>
      </c>
      <c r="AW155" s="14" t="s">
        <v>42</v>
      </c>
      <c r="AX155" s="14" t="s">
        <v>81</v>
      </c>
      <c r="AY155" s="168" t="s">
        <v>239</v>
      </c>
    </row>
    <row r="156" spans="2:65" s="12" customFormat="1" ht="11.25">
      <c r="B156" s="151"/>
      <c r="D156" s="152" t="s">
        <v>258</v>
      </c>
      <c r="E156" s="153" t="s">
        <v>19</v>
      </c>
      <c r="F156" s="154" t="s">
        <v>338</v>
      </c>
      <c r="H156" s="155">
        <v>17.5</v>
      </c>
      <c r="I156" s="156"/>
      <c r="L156" s="151"/>
      <c r="M156" s="157"/>
      <c r="T156" s="158"/>
      <c r="AT156" s="153" t="s">
        <v>258</v>
      </c>
      <c r="AU156" s="153" t="s">
        <v>90</v>
      </c>
      <c r="AV156" s="12" t="s">
        <v>90</v>
      </c>
      <c r="AW156" s="12" t="s">
        <v>42</v>
      </c>
      <c r="AX156" s="12" t="s">
        <v>81</v>
      </c>
      <c r="AY156" s="153" t="s">
        <v>239</v>
      </c>
    </row>
    <row r="157" spans="2:65" s="13" customFormat="1" ht="11.25">
      <c r="B157" s="159"/>
      <c r="D157" s="152" t="s">
        <v>258</v>
      </c>
      <c r="E157" s="160" t="s">
        <v>188</v>
      </c>
      <c r="F157" s="161" t="s">
        <v>261</v>
      </c>
      <c r="H157" s="162">
        <v>17.5</v>
      </c>
      <c r="I157" s="163"/>
      <c r="L157" s="159"/>
      <c r="M157" s="164"/>
      <c r="T157" s="165"/>
      <c r="AT157" s="160" t="s">
        <v>258</v>
      </c>
      <c r="AU157" s="160" t="s">
        <v>90</v>
      </c>
      <c r="AV157" s="13" t="s">
        <v>246</v>
      </c>
      <c r="AW157" s="13" t="s">
        <v>42</v>
      </c>
      <c r="AX157" s="13" t="s">
        <v>88</v>
      </c>
      <c r="AY157" s="160" t="s">
        <v>239</v>
      </c>
    </row>
    <row r="158" spans="2:65" s="1" customFormat="1" ht="37.9" customHeight="1">
      <c r="B158" s="34"/>
      <c r="C158" s="134" t="s">
        <v>8</v>
      </c>
      <c r="D158" s="134" t="s">
        <v>241</v>
      </c>
      <c r="E158" s="135" t="s">
        <v>339</v>
      </c>
      <c r="F158" s="136" t="s">
        <v>340</v>
      </c>
      <c r="G158" s="137" t="s">
        <v>178</v>
      </c>
      <c r="H158" s="138">
        <v>585.85400000000004</v>
      </c>
      <c r="I158" s="139"/>
      <c r="J158" s="140">
        <f>ROUND(I158*H158,2)</f>
        <v>0</v>
      </c>
      <c r="K158" s="136" t="s">
        <v>245</v>
      </c>
      <c r="L158" s="34"/>
      <c r="M158" s="141" t="s">
        <v>19</v>
      </c>
      <c r="N158" s="142" t="s">
        <v>52</v>
      </c>
      <c r="P158" s="143">
        <f>O158*H158</f>
        <v>0</v>
      </c>
      <c r="Q158" s="143">
        <v>0</v>
      </c>
      <c r="R158" s="143">
        <f>Q158*H158</f>
        <v>0</v>
      </c>
      <c r="S158" s="143">
        <v>0</v>
      </c>
      <c r="T158" s="144">
        <f>S158*H158</f>
        <v>0</v>
      </c>
      <c r="AR158" s="145" t="s">
        <v>246</v>
      </c>
      <c r="AT158" s="145" t="s">
        <v>241</v>
      </c>
      <c r="AU158" s="145" t="s">
        <v>90</v>
      </c>
      <c r="AY158" s="18" t="s">
        <v>239</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246</v>
      </c>
      <c r="BM158" s="145" t="s">
        <v>341</v>
      </c>
    </row>
    <row r="159" spans="2:65" s="1" customFormat="1" ht="11.25">
      <c r="B159" s="34"/>
      <c r="D159" s="147" t="s">
        <v>248</v>
      </c>
      <c r="F159" s="148" t="s">
        <v>342</v>
      </c>
      <c r="I159" s="149"/>
      <c r="L159" s="34"/>
      <c r="M159" s="150"/>
      <c r="T159" s="55"/>
      <c r="AT159" s="18" t="s">
        <v>248</v>
      </c>
      <c r="AU159" s="18" t="s">
        <v>90</v>
      </c>
    </row>
    <row r="160" spans="2:65" s="12" customFormat="1" ht="11.25">
      <c r="B160" s="151"/>
      <c r="D160" s="152" t="s">
        <v>258</v>
      </c>
      <c r="E160" s="153" t="s">
        <v>19</v>
      </c>
      <c r="F160" s="154" t="s">
        <v>343</v>
      </c>
      <c r="H160" s="155">
        <v>585.85400000000004</v>
      </c>
      <c r="I160" s="156"/>
      <c r="L160" s="151"/>
      <c r="M160" s="157"/>
      <c r="T160" s="158"/>
      <c r="AT160" s="153" t="s">
        <v>258</v>
      </c>
      <c r="AU160" s="153" t="s">
        <v>90</v>
      </c>
      <c r="AV160" s="12" t="s">
        <v>90</v>
      </c>
      <c r="AW160" s="12" t="s">
        <v>42</v>
      </c>
      <c r="AX160" s="12" t="s">
        <v>88</v>
      </c>
      <c r="AY160" s="153" t="s">
        <v>239</v>
      </c>
    </row>
    <row r="161" spans="2:65" s="1" customFormat="1" ht="37.9" customHeight="1">
      <c r="B161" s="34"/>
      <c r="C161" s="134" t="s">
        <v>344</v>
      </c>
      <c r="D161" s="134" t="s">
        <v>241</v>
      </c>
      <c r="E161" s="135" t="s">
        <v>345</v>
      </c>
      <c r="F161" s="136" t="s">
        <v>346</v>
      </c>
      <c r="G161" s="137" t="s">
        <v>178</v>
      </c>
      <c r="H161" s="138">
        <v>2655.7449999999999</v>
      </c>
      <c r="I161" s="139"/>
      <c r="J161" s="140">
        <f>ROUND(I161*H161,2)</f>
        <v>0</v>
      </c>
      <c r="K161" s="136" t="s">
        <v>245</v>
      </c>
      <c r="L161" s="34"/>
      <c r="M161" s="141" t="s">
        <v>19</v>
      </c>
      <c r="N161" s="142" t="s">
        <v>52</v>
      </c>
      <c r="P161" s="143">
        <f>O161*H161</f>
        <v>0</v>
      </c>
      <c r="Q161" s="143">
        <v>0</v>
      </c>
      <c r="R161" s="143">
        <f>Q161*H161</f>
        <v>0</v>
      </c>
      <c r="S161" s="143">
        <v>0</v>
      </c>
      <c r="T161" s="144">
        <f>S161*H161</f>
        <v>0</v>
      </c>
      <c r="AR161" s="145" t="s">
        <v>246</v>
      </c>
      <c r="AT161" s="145" t="s">
        <v>241</v>
      </c>
      <c r="AU161" s="145" t="s">
        <v>90</v>
      </c>
      <c r="AY161" s="18" t="s">
        <v>239</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246</v>
      </c>
      <c r="BM161" s="145" t="s">
        <v>347</v>
      </c>
    </row>
    <row r="162" spans="2:65" s="1" customFormat="1" ht="11.25">
      <c r="B162" s="34"/>
      <c r="D162" s="147" t="s">
        <v>248</v>
      </c>
      <c r="F162" s="148" t="s">
        <v>348</v>
      </c>
      <c r="I162" s="149"/>
      <c r="L162" s="34"/>
      <c r="M162" s="150"/>
      <c r="T162" s="55"/>
      <c r="AT162" s="18" t="s">
        <v>248</v>
      </c>
      <c r="AU162" s="18" t="s">
        <v>90</v>
      </c>
    </row>
    <row r="163" spans="2:65" s="12" customFormat="1" ht="11.25">
      <c r="B163" s="151"/>
      <c r="D163" s="152" t="s">
        <v>258</v>
      </c>
      <c r="E163" s="153" t="s">
        <v>19</v>
      </c>
      <c r="F163" s="154" t="s">
        <v>349</v>
      </c>
      <c r="H163" s="155">
        <v>2271.4450000000002</v>
      </c>
      <c r="I163" s="156"/>
      <c r="L163" s="151"/>
      <c r="M163" s="157"/>
      <c r="T163" s="158"/>
      <c r="AT163" s="153" t="s">
        <v>258</v>
      </c>
      <c r="AU163" s="153" t="s">
        <v>90</v>
      </c>
      <c r="AV163" s="12" t="s">
        <v>90</v>
      </c>
      <c r="AW163" s="12" t="s">
        <v>42</v>
      </c>
      <c r="AX163" s="12" t="s">
        <v>81</v>
      </c>
      <c r="AY163" s="153" t="s">
        <v>239</v>
      </c>
    </row>
    <row r="164" spans="2:65" s="12" customFormat="1" ht="11.25">
      <c r="B164" s="151"/>
      <c r="D164" s="152" t="s">
        <v>258</v>
      </c>
      <c r="E164" s="153" t="s">
        <v>19</v>
      </c>
      <c r="F164" s="154" t="s">
        <v>350</v>
      </c>
      <c r="H164" s="155">
        <v>384.3</v>
      </c>
      <c r="I164" s="156"/>
      <c r="L164" s="151"/>
      <c r="M164" s="157"/>
      <c r="T164" s="158"/>
      <c r="AT164" s="153" t="s">
        <v>258</v>
      </c>
      <c r="AU164" s="153" t="s">
        <v>90</v>
      </c>
      <c r="AV164" s="12" t="s">
        <v>90</v>
      </c>
      <c r="AW164" s="12" t="s">
        <v>42</v>
      </c>
      <c r="AX164" s="12" t="s">
        <v>81</v>
      </c>
      <c r="AY164" s="153" t="s">
        <v>239</v>
      </c>
    </row>
    <row r="165" spans="2:65" s="13" customFormat="1" ht="11.25">
      <c r="B165" s="159"/>
      <c r="D165" s="152" t="s">
        <v>258</v>
      </c>
      <c r="E165" s="160" t="s">
        <v>19</v>
      </c>
      <c r="F165" s="161" t="s">
        <v>261</v>
      </c>
      <c r="H165" s="162">
        <v>2655.7449999999999</v>
      </c>
      <c r="I165" s="163"/>
      <c r="L165" s="159"/>
      <c r="M165" s="164"/>
      <c r="T165" s="165"/>
      <c r="AT165" s="160" t="s">
        <v>258</v>
      </c>
      <c r="AU165" s="160" t="s">
        <v>90</v>
      </c>
      <c r="AV165" s="13" t="s">
        <v>246</v>
      </c>
      <c r="AW165" s="13" t="s">
        <v>42</v>
      </c>
      <c r="AX165" s="13" t="s">
        <v>88</v>
      </c>
      <c r="AY165" s="160" t="s">
        <v>239</v>
      </c>
    </row>
    <row r="166" spans="2:65" s="1" customFormat="1" ht="24.2" customHeight="1">
      <c r="B166" s="34"/>
      <c r="C166" s="134" t="s">
        <v>351</v>
      </c>
      <c r="D166" s="134" t="s">
        <v>241</v>
      </c>
      <c r="E166" s="135" t="s">
        <v>352</v>
      </c>
      <c r="F166" s="136" t="s">
        <v>353</v>
      </c>
      <c r="G166" s="137" t="s">
        <v>178</v>
      </c>
      <c r="H166" s="138">
        <v>2655.7449999999999</v>
      </c>
      <c r="I166" s="139"/>
      <c r="J166" s="140">
        <f>ROUND(I166*H166,2)</f>
        <v>0</v>
      </c>
      <c r="K166" s="136" t="s">
        <v>245</v>
      </c>
      <c r="L166" s="34"/>
      <c r="M166" s="141" t="s">
        <v>19</v>
      </c>
      <c r="N166" s="142" t="s">
        <v>52</v>
      </c>
      <c r="P166" s="143">
        <f>O166*H166</f>
        <v>0</v>
      </c>
      <c r="Q166" s="143">
        <v>0</v>
      </c>
      <c r="R166" s="143">
        <f>Q166*H166</f>
        <v>0</v>
      </c>
      <c r="S166" s="143">
        <v>0</v>
      </c>
      <c r="T166" s="144">
        <f>S166*H166</f>
        <v>0</v>
      </c>
      <c r="AR166" s="145" t="s">
        <v>246</v>
      </c>
      <c r="AT166" s="145" t="s">
        <v>241</v>
      </c>
      <c r="AU166" s="145" t="s">
        <v>90</v>
      </c>
      <c r="AY166" s="18" t="s">
        <v>239</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246</v>
      </c>
      <c r="BM166" s="145" t="s">
        <v>354</v>
      </c>
    </row>
    <row r="167" spans="2:65" s="1" customFormat="1" ht="11.25">
      <c r="B167" s="34"/>
      <c r="D167" s="147" t="s">
        <v>248</v>
      </c>
      <c r="F167" s="148" t="s">
        <v>355</v>
      </c>
      <c r="I167" s="149"/>
      <c r="L167" s="34"/>
      <c r="M167" s="150"/>
      <c r="T167" s="55"/>
      <c r="AT167" s="18" t="s">
        <v>248</v>
      </c>
      <c r="AU167" s="18" t="s">
        <v>90</v>
      </c>
    </row>
    <row r="168" spans="2:65" s="12" customFormat="1" ht="11.25">
      <c r="B168" s="151"/>
      <c r="D168" s="152" t="s">
        <v>258</v>
      </c>
      <c r="E168" s="153" t="s">
        <v>19</v>
      </c>
      <c r="F168" s="154" t="s">
        <v>349</v>
      </c>
      <c r="H168" s="155">
        <v>2271.4450000000002</v>
      </c>
      <c r="I168" s="156"/>
      <c r="L168" s="151"/>
      <c r="M168" s="157"/>
      <c r="T168" s="158"/>
      <c r="AT168" s="153" t="s">
        <v>258</v>
      </c>
      <c r="AU168" s="153" t="s">
        <v>90</v>
      </c>
      <c r="AV168" s="12" t="s">
        <v>90</v>
      </c>
      <c r="AW168" s="12" t="s">
        <v>42</v>
      </c>
      <c r="AX168" s="12" t="s">
        <v>81</v>
      </c>
      <c r="AY168" s="153" t="s">
        <v>239</v>
      </c>
    </row>
    <row r="169" spans="2:65" s="12" customFormat="1" ht="11.25">
      <c r="B169" s="151"/>
      <c r="D169" s="152" t="s">
        <v>258</v>
      </c>
      <c r="E169" s="153" t="s">
        <v>19</v>
      </c>
      <c r="F169" s="154" t="s">
        <v>350</v>
      </c>
      <c r="H169" s="155">
        <v>384.3</v>
      </c>
      <c r="I169" s="156"/>
      <c r="L169" s="151"/>
      <c r="M169" s="157"/>
      <c r="T169" s="158"/>
      <c r="AT169" s="153" t="s">
        <v>258</v>
      </c>
      <c r="AU169" s="153" t="s">
        <v>90</v>
      </c>
      <c r="AV169" s="12" t="s">
        <v>90</v>
      </c>
      <c r="AW169" s="12" t="s">
        <v>42</v>
      </c>
      <c r="AX169" s="12" t="s">
        <v>81</v>
      </c>
      <c r="AY169" s="153" t="s">
        <v>239</v>
      </c>
    </row>
    <row r="170" spans="2:65" s="13" customFormat="1" ht="11.25">
      <c r="B170" s="159"/>
      <c r="D170" s="152" t="s">
        <v>258</v>
      </c>
      <c r="E170" s="160" t="s">
        <v>19</v>
      </c>
      <c r="F170" s="161" t="s">
        <v>261</v>
      </c>
      <c r="H170" s="162">
        <v>2655.7449999999999</v>
      </c>
      <c r="I170" s="163"/>
      <c r="L170" s="159"/>
      <c r="M170" s="164"/>
      <c r="T170" s="165"/>
      <c r="AT170" s="160" t="s">
        <v>258</v>
      </c>
      <c r="AU170" s="160" t="s">
        <v>90</v>
      </c>
      <c r="AV170" s="13" t="s">
        <v>246</v>
      </c>
      <c r="AW170" s="13" t="s">
        <v>42</v>
      </c>
      <c r="AX170" s="13" t="s">
        <v>88</v>
      </c>
      <c r="AY170" s="160" t="s">
        <v>239</v>
      </c>
    </row>
    <row r="171" spans="2:65" s="1" customFormat="1" ht="24.2" customHeight="1">
      <c r="B171" s="34"/>
      <c r="C171" s="134" t="s">
        <v>356</v>
      </c>
      <c r="D171" s="134" t="s">
        <v>241</v>
      </c>
      <c r="E171" s="135" t="s">
        <v>357</v>
      </c>
      <c r="F171" s="136" t="s">
        <v>358</v>
      </c>
      <c r="G171" s="137" t="s">
        <v>178</v>
      </c>
      <c r="H171" s="138">
        <v>2271.4450000000002</v>
      </c>
      <c r="I171" s="139"/>
      <c r="J171" s="140">
        <f>ROUND(I171*H171,2)</f>
        <v>0</v>
      </c>
      <c r="K171" s="136" t="s">
        <v>245</v>
      </c>
      <c r="L171" s="34"/>
      <c r="M171" s="141" t="s">
        <v>19</v>
      </c>
      <c r="N171" s="142" t="s">
        <v>52</v>
      </c>
      <c r="P171" s="143">
        <f>O171*H171</f>
        <v>0</v>
      </c>
      <c r="Q171" s="143">
        <v>0</v>
      </c>
      <c r="R171" s="143">
        <f>Q171*H171</f>
        <v>0</v>
      </c>
      <c r="S171" s="143">
        <v>0</v>
      </c>
      <c r="T171" s="144">
        <f>S171*H171</f>
        <v>0</v>
      </c>
      <c r="AR171" s="145" t="s">
        <v>246</v>
      </c>
      <c r="AT171" s="145" t="s">
        <v>241</v>
      </c>
      <c r="AU171" s="145" t="s">
        <v>90</v>
      </c>
      <c r="AY171" s="18" t="s">
        <v>239</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246</v>
      </c>
      <c r="BM171" s="145" t="s">
        <v>359</v>
      </c>
    </row>
    <row r="172" spans="2:65" s="1" customFormat="1" ht="11.25">
      <c r="B172" s="34"/>
      <c r="D172" s="147" t="s">
        <v>248</v>
      </c>
      <c r="F172" s="148" t="s">
        <v>360</v>
      </c>
      <c r="I172" s="149"/>
      <c r="L172" s="34"/>
      <c r="M172" s="150"/>
      <c r="T172" s="55"/>
      <c r="AT172" s="18" t="s">
        <v>248</v>
      </c>
      <c r="AU172" s="18" t="s">
        <v>90</v>
      </c>
    </row>
    <row r="173" spans="2:65" s="12" customFormat="1" ht="11.25">
      <c r="B173" s="151"/>
      <c r="D173" s="152" t="s">
        <v>258</v>
      </c>
      <c r="E173" s="153" t="s">
        <v>19</v>
      </c>
      <c r="F173" s="154" t="s">
        <v>349</v>
      </c>
      <c r="H173" s="155">
        <v>2271.4450000000002</v>
      </c>
      <c r="I173" s="156"/>
      <c r="L173" s="151"/>
      <c r="M173" s="157"/>
      <c r="T173" s="158"/>
      <c r="AT173" s="153" t="s">
        <v>258</v>
      </c>
      <c r="AU173" s="153" t="s">
        <v>90</v>
      </c>
      <c r="AV173" s="12" t="s">
        <v>90</v>
      </c>
      <c r="AW173" s="12" t="s">
        <v>42</v>
      </c>
      <c r="AX173" s="12" t="s">
        <v>88</v>
      </c>
      <c r="AY173" s="153" t="s">
        <v>239</v>
      </c>
    </row>
    <row r="174" spans="2:65" s="1" customFormat="1" ht="24.2" customHeight="1">
      <c r="B174" s="34"/>
      <c r="C174" s="134" t="s">
        <v>361</v>
      </c>
      <c r="D174" s="134" t="s">
        <v>241</v>
      </c>
      <c r="E174" s="135" t="s">
        <v>362</v>
      </c>
      <c r="F174" s="136" t="s">
        <v>363</v>
      </c>
      <c r="G174" s="137" t="s">
        <v>178</v>
      </c>
      <c r="H174" s="138">
        <v>2784.3</v>
      </c>
      <c r="I174" s="139"/>
      <c r="J174" s="140">
        <f>ROUND(I174*H174,2)</f>
        <v>0</v>
      </c>
      <c r="K174" s="136" t="s">
        <v>245</v>
      </c>
      <c r="L174" s="34"/>
      <c r="M174" s="141" t="s">
        <v>19</v>
      </c>
      <c r="N174" s="142" t="s">
        <v>52</v>
      </c>
      <c r="P174" s="143">
        <f>O174*H174</f>
        <v>0</v>
      </c>
      <c r="Q174" s="143">
        <v>0</v>
      </c>
      <c r="R174" s="143">
        <f>Q174*H174</f>
        <v>0</v>
      </c>
      <c r="S174" s="143">
        <v>0</v>
      </c>
      <c r="T174" s="144">
        <f>S174*H174</f>
        <v>0</v>
      </c>
      <c r="AR174" s="145" t="s">
        <v>246</v>
      </c>
      <c r="AT174" s="145" t="s">
        <v>241</v>
      </c>
      <c r="AU174" s="145" t="s">
        <v>90</v>
      </c>
      <c r="AY174" s="18" t="s">
        <v>239</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246</v>
      </c>
      <c r="BM174" s="145" t="s">
        <v>364</v>
      </c>
    </row>
    <row r="175" spans="2:65" s="1" customFormat="1" ht="11.25">
      <c r="B175" s="34"/>
      <c r="D175" s="147" t="s">
        <v>248</v>
      </c>
      <c r="F175" s="148" t="s">
        <v>365</v>
      </c>
      <c r="I175" s="149"/>
      <c r="L175" s="34"/>
      <c r="M175" s="150"/>
      <c r="T175" s="55"/>
      <c r="AT175" s="18" t="s">
        <v>248</v>
      </c>
      <c r="AU175" s="18" t="s">
        <v>90</v>
      </c>
    </row>
    <row r="176" spans="2:65" s="12" customFormat="1" ht="11.25">
      <c r="B176" s="151"/>
      <c r="D176" s="152" t="s">
        <v>258</v>
      </c>
      <c r="E176" s="153" t="s">
        <v>19</v>
      </c>
      <c r="F176" s="154" t="s">
        <v>366</v>
      </c>
      <c r="H176" s="155">
        <v>159.30000000000001</v>
      </c>
      <c r="I176" s="156"/>
      <c r="L176" s="151"/>
      <c r="M176" s="157"/>
      <c r="T176" s="158"/>
      <c r="AT176" s="153" t="s">
        <v>258</v>
      </c>
      <c r="AU176" s="153" t="s">
        <v>90</v>
      </c>
      <c r="AV176" s="12" t="s">
        <v>90</v>
      </c>
      <c r="AW176" s="12" t="s">
        <v>42</v>
      </c>
      <c r="AX176" s="12" t="s">
        <v>81</v>
      </c>
      <c r="AY176" s="153" t="s">
        <v>239</v>
      </c>
    </row>
    <row r="177" spans="2:65" s="12" customFormat="1" ht="11.25">
      <c r="B177" s="151"/>
      <c r="D177" s="152" t="s">
        <v>258</v>
      </c>
      <c r="E177" s="153" t="s">
        <v>19</v>
      </c>
      <c r="F177" s="154" t="s">
        <v>367</v>
      </c>
      <c r="H177" s="155">
        <v>84.96</v>
      </c>
      <c r="I177" s="156"/>
      <c r="L177" s="151"/>
      <c r="M177" s="157"/>
      <c r="T177" s="158"/>
      <c r="AT177" s="153" t="s">
        <v>258</v>
      </c>
      <c r="AU177" s="153" t="s">
        <v>90</v>
      </c>
      <c r="AV177" s="12" t="s">
        <v>90</v>
      </c>
      <c r="AW177" s="12" t="s">
        <v>42</v>
      </c>
      <c r="AX177" s="12" t="s">
        <v>81</v>
      </c>
      <c r="AY177" s="153" t="s">
        <v>239</v>
      </c>
    </row>
    <row r="178" spans="2:65" s="12" customFormat="1" ht="11.25">
      <c r="B178" s="151"/>
      <c r="D178" s="152" t="s">
        <v>258</v>
      </c>
      <c r="E178" s="153" t="s">
        <v>19</v>
      </c>
      <c r="F178" s="154" t="s">
        <v>368</v>
      </c>
      <c r="H178" s="155">
        <v>77.25</v>
      </c>
      <c r="I178" s="156"/>
      <c r="L178" s="151"/>
      <c r="M178" s="157"/>
      <c r="T178" s="158"/>
      <c r="AT178" s="153" t="s">
        <v>258</v>
      </c>
      <c r="AU178" s="153" t="s">
        <v>90</v>
      </c>
      <c r="AV178" s="12" t="s">
        <v>90</v>
      </c>
      <c r="AW178" s="12" t="s">
        <v>42</v>
      </c>
      <c r="AX178" s="12" t="s">
        <v>81</v>
      </c>
      <c r="AY178" s="153" t="s">
        <v>239</v>
      </c>
    </row>
    <row r="179" spans="2:65" s="12" customFormat="1" ht="11.25">
      <c r="B179" s="151"/>
      <c r="D179" s="152" t="s">
        <v>258</v>
      </c>
      <c r="E179" s="153" t="s">
        <v>19</v>
      </c>
      <c r="F179" s="154" t="s">
        <v>369</v>
      </c>
      <c r="H179" s="155">
        <v>62.79</v>
      </c>
      <c r="I179" s="156"/>
      <c r="L179" s="151"/>
      <c r="M179" s="157"/>
      <c r="T179" s="158"/>
      <c r="AT179" s="153" t="s">
        <v>258</v>
      </c>
      <c r="AU179" s="153" t="s">
        <v>90</v>
      </c>
      <c r="AV179" s="12" t="s">
        <v>90</v>
      </c>
      <c r="AW179" s="12" t="s">
        <v>42</v>
      </c>
      <c r="AX179" s="12" t="s">
        <v>81</v>
      </c>
      <c r="AY179" s="153" t="s">
        <v>239</v>
      </c>
    </row>
    <row r="180" spans="2:65" s="15" customFormat="1" ht="11.25">
      <c r="B180" s="173"/>
      <c r="D180" s="152" t="s">
        <v>258</v>
      </c>
      <c r="E180" s="174" t="s">
        <v>196</v>
      </c>
      <c r="F180" s="175" t="s">
        <v>370</v>
      </c>
      <c r="H180" s="176">
        <v>384.3</v>
      </c>
      <c r="I180" s="177"/>
      <c r="L180" s="173"/>
      <c r="M180" s="178"/>
      <c r="T180" s="179"/>
      <c r="AT180" s="174" t="s">
        <v>258</v>
      </c>
      <c r="AU180" s="174" t="s">
        <v>90</v>
      </c>
      <c r="AV180" s="15" t="s">
        <v>96</v>
      </c>
      <c r="AW180" s="15" t="s">
        <v>42</v>
      </c>
      <c r="AX180" s="15" t="s">
        <v>81</v>
      </c>
      <c r="AY180" s="174" t="s">
        <v>239</v>
      </c>
    </row>
    <row r="181" spans="2:65" s="12" customFormat="1" ht="11.25">
      <c r="B181" s="151"/>
      <c r="D181" s="152" t="s">
        <v>258</v>
      </c>
      <c r="E181" s="153" t="s">
        <v>19</v>
      </c>
      <c r="F181" s="154" t="s">
        <v>371</v>
      </c>
      <c r="H181" s="155">
        <v>2400</v>
      </c>
      <c r="I181" s="156"/>
      <c r="L181" s="151"/>
      <c r="M181" s="157"/>
      <c r="T181" s="158"/>
      <c r="AT181" s="153" t="s">
        <v>258</v>
      </c>
      <c r="AU181" s="153" t="s">
        <v>90</v>
      </c>
      <c r="AV181" s="12" t="s">
        <v>90</v>
      </c>
      <c r="AW181" s="12" t="s">
        <v>42</v>
      </c>
      <c r="AX181" s="12" t="s">
        <v>81</v>
      </c>
      <c r="AY181" s="153" t="s">
        <v>239</v>
      </c>
    </row>
    <row r="182" spans="2:65" s="13" customFormat="1" ht="11.25">
      <c r="B182" s="159"/>
      <c r="D182" s="152" t="s">
        <v>258</v>
      </c>
      <c r="E182" s="160" t="s">
        <v>19</v>
      </c>
      <c r="F182" s="161" t="s">
        <v>261</v>
      </c>
      <c r="H182" s="162">
        <v>2784.3</v>
      </c>
      <c r="I182" s="163"/>
      <c r="L182" s="159"/>
      <c r="M182" s="164"/>
      <c r="T182" s="165"/>
      <c r="AT182" s="160" t="s">
        <v>258</v>
      </c>
      <c r="AU182" s="160" t="s">
        <v>90</v>
      </c>
      <c r="AV182" s="13" t="s">
        <v>246</v>
      </c>
      <c r="AW182" s="13" t="s">
        <v>42</v>
      </c>
      <c r="AX182" s="13" t="s">
        <v>88</v>
      </c>
      <c r="AY182" s="160" t="s">
        <v>239</v>
      </c>
    </row>
    <row r="183" spans="2:65" s="1" customFormat="1" ht="16.5" customHeight="1">
      <c r="B183" s="34"/>
      <c r="C183" s="180" t="s">
        <v>372</v>
      </c>
      <c r="D183" s="180" t="s">
        <v>373</v>
      </c>
      <c r="E183" s="181" t="s">
        <v>374</v>
      </c>
      <c r="F183" s="182" t="s">
        <v>375</v>
      </c>
      <c r="G183" s="183" t="s">
        <v>376</v>
      </c>
      <c r="H183" s="184">
        <v>4320</v>
      </c>
      <c r="I183" s="185"/>
      <c r="J183" s="186">
        <f>ROUND(I183*H183,2)</f>
        <v>0</v>
      </c>
      <c r="K183" s="182" t="s">
        <v>245</v>
      </c>
      <c r="L183" s="187"/>
      <c r="M183" s="188" t="s">
        <v>19</v>
      </c>
      <c r="N183" s="189" t="s">
        <v>52</v>
      </c>
      <c r="P183" s="143">
        <f>O183*H183</f>
        <v>0</v>
      </c>
      <c r="Q183" s="143">
        <v>1</v>
      </c>
      <c r="R183" s="143">
        <f>Q183*H183</f>
        <v>4320</v>
      </c>
      <c r="S183" s="143">
        <v>0</v>
      </c>
      <c r="T183" s="144">
        <f>S183*H183</f>
        <v>0</v>
      </c>
      <c r="AR183" s="145" t="s">
        <v>287</v>
      </c>
      <c r="AT183" s="145" t="s">
        <v>373</v>
      </c>
      <c r="AU183" s="145" t="s">
        <v>90</v>
      </c>
      <c r="AY183" s="18" t="s">
        <v>239</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246</v>
      </c>
      <c r="BM183" s="145" t="s">
        <v>377</v>
      </c>
    </row>
    <row r="184" spans="2:65" s="12" customFormat="1" ht="11.25">
      <c r="B184" s="151"/>
      <c r="D184" s="152" t="s">
        <v>258</v>
      </c>
      <c r="E184" s="153" t="s">
        <v>19</v>
      </c>
      <c r="F184" s="154" t="s">
        <v>378</v>
      </c>
      <c r="H184" s="155">
        <v>2400</v>
      </c>
      <c r="I184" s="156"/>
      <c r="L184" s="151"/>
      <c r="M184" s="157"/>
      <c r="T184" s="158"/>
      <c r="AT184" s="153" t="s">
        <v>258</v>
      </c>
      <c r="AU184" s="153" t="s">
        <v>90</v>
      </c>
      <c r="AV184" s="12" t="s">
        <v>90</v>
      </c>
      <c r="AW184" s="12" t="s">
        <v>42</v>
      </c>
      <c r="AX184" s="12" t="s">
        <v>88</v>
      </c>
      <c r="AY184" s="153" t="s">
        <v>239</v>
      </c>
    </row>
    <row r="185" spans="2:65" s="12" customFormat="1" ht="11.25">
      <c r="B185" s="151"/>
      <c r="D185" s="152" t="s">
        <v>258</v>
      </c>
      <c r="F185" s="154" t="s">
        <v>379</v>
      </c>
      <c r="H185" s="155">
        <v>4320</v>
      </c>
      <c r="I185" s="156"/>
      <c r="L185" s="151"/>
      <c r="M185" s="157"/>
      <c r="T185" s="158"/>
      <c r="AT185" s="153" t="s">
        <v>258</v>
      </c>
      <c r="AU185" s="153" t="s">
        <v>90</v>
      </c>
      <c r="AV185" s="12" t="s">
        <v>90</v>
      </c>
      <c r="AW185" s="12" t="s">
        <v>4</v>
      </c>
      <c r="AX185" s="12" t="s">
        <v>88</v>
      </c>
      <c r="AY185" s="153" t="s">
        <v>239</v>
      </c>
    </row>
    <row r="186" spans="2:65" s="1" customFormat="1" ht="24.2" customHeight="1">
      <c r="B186" s="34"/>
      <c r="C186" s="134" t="s">
        <v>7</v>
      </c>
      <c r="D186" s="134" t="s">
        <v>241</v>
      </c>
      <c r="E186" s="135" t="s">
        <v>380</v>
      </c>
      <c r="F186" s="136" t="s">
        <v>381</v>
      </c>
      <c r="G186" s="137" t="s">
        <v>244</v>
      </c>
      <c r="H186" s="138">
        <v>13</v>
      </c>
      <c r="I186" s="139"/>
      <c r="J186" s="140">
        <f>ROUND(I186*H186,2)</f>
        <v>0</v>
      </c>
      <c r="K186" s="136" t="s">
        <v>245</v>
      </c>
      <c r="L186" s="34"/>
      <c r="M186" s="141" t="s">
        <v>19</v>
      </c>
      <c r="N186" s="142" t="s">
        <v>52</v>
      </c>
      <c r="P186" s="143">
        <f>O186*H186</f>
        <v>0</v>
      </c>
      <c r="Q186" s="143">
        <v>0</v>
      </c>
      <c r="R186" s="143">
        <f>Q186*H186</f>
        <v>0</v>
      </c>
      <c r="S186" s="143">
        <v>0</v>
      </c>
      <c r="T186" s="144">
        <f>S186*H186</f>
        <v>0</v>
      </c>
      <c r="AR186" s="145" t="s">
        <v>246</v>
      </c>
      <c r="AT186" s="145" t="s">
        <v>241</v>
      </c>
      <c r="AU186" s="145" t="s">
        <v>90</v>
      </c>
      <c r="AY186" s="18" t="s">
        <v>239</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246</v>
      </c>
      <c r="BM186" s="145" t="s">
        <v>382</v>
      </c>
    </row>
    <row r="187" spans="2:65" s="1" customFormat="1" ht="11.25">
      <c r="B187" s="34"/>
      <c r="D187" s="147" t="s">
        <v>248</v>
      </c>
      <c r="F187" s="148" t="s">
        <v>383</v>
      </c>
      <c r="I187" s="149"/>
      <c r="L187" s="34"/>
      <c r="M187" s="150"/>
      <c r="T187" s="55"/>
      <c r="AT187" s="18" t="s">
        <v>248</v>
      </c>
      <c r="AU187" s="18" t="s">
        <v>90</v>
      </c>
    </row>
    <row r="188" spans="2:65" s="12" customFormat="1" ht="11.25">
      <c r="B188" s="151"/>
      <c r="D188" s="152" t="s">
        <v>258</v>
      </c>
      <c r="E188" s="153" t="s">
        <v>19</v>
      </c>
      <c r="F188" s="154" t="s">
        <v>384</v>
      </c>
      <c r="H188" s="155">
        <v>13</v>
      </c>
      <c r="I188" s="156"/>
      <c r="L188" s="151"/>
      <c r="M188" s="157"/>
      <c r="T188" s="158"/>
      <c r="AT188" s="153" t="s">
        <v>258</v>
      </c>
      <c r="AU188" s="153" t="s">
        <v>90</v>
      </c>
      <c r="AV188" s="12" t="s">
        <v>90</v>
      </c>
      <c r="AW188" s="12" t="s">
        <v>42</v>
      </c>
      <c r="AX188" s="12" t="s">
        <v>88</v>
      </c>
      <c r="AY188" s="153" t="s">
        <v>239</v>
      </c>
    </row>
    <row r="189" spans="2:65" s="1" customFormat="1" ht="16.5" customHeight="1">
      <c r="B189" s="34"/>
      <c r="C189" s="180" t="s">
        <v>385</v>
      </c>
      <c r="D189" s="180" t="s">
        <v>373</v>
      </c>
      <c r="E189" s="181" t="s">
        <v>386</v>
      </c>
      <c r="F189" s="182" t="s">
        <v>387</v>
      </c>
      <c r="G189" s="183" t="s">
        <v>178</v>
      </c>
      <c r="H189" s="184">
        <v>13</v>
      </c>
      <c r="I189" s="185"/>
      <c r="J189" s="186">
        <f>ROUND(I189*H189,2)</f>
        <v>0</v>
      </c>
      <c r="K189" s="182" t="s">
        <v>245</v>
      </c>
      <c r="L189" s="187"/>
      <c r="M189" s="188" t="s">
        <v>19</v>
      </c>
      <c r="N189" s="189" t="s">
        <v>52</v>
      </c>
      <c r="P189" s="143">
        <f>O189*H189</f>
        <v>0</v>
      </c>
      <c r="Q189" s="143">
        <v>0.22</v>
      </c>
      <c r="R189" s="143">
        <f>Q189*H189</f>
        <v>2.86</v>
      </c>
      <c r="S189" s="143">
        <v>0</v>
      </c>
      <c r="T189" s="144">
        <f>S189*H189</f>
        <v>0</v>
      </c>
      <c r="AR189" s="145" t="s">
        <v>287</v>
      </c>
      <c r="AT189" s="145" t="s">
        <v>373</v>
      </c>
      <c r="AU189" s="145" t="s">
        <v>90</v>
      </c>
      <c r="AY189" s="18" t="s">
        <v>239</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246</v>
      </c>
      <c r="BM189" s="145" t="s">
        <v>388</v>
      </c>
    </row>
    <row r="190" spans="2:65" s="1" customFormat="1" ht="24.2" customHeight="1">
      <c r="B190" s="34"/>
      <c r="C190" s="134" t="s">
        <v>389</v>
      </c>
      <c r="D190" s="134" t="s">
        <v>241</v>
      </c>
      <c r="E190" s="135" t="s">
        <v>390</v>
      </c>
      <c r="F190" s="136" t="s">
        <v>391</v>
      </c>
      <c r="G190" s="137" t="s">
        <v>244</v>
      </c>
      <c r="H190" s="138">
        <v>13</v>
      </c>
      <c r="I190" s="139"/>
      <c r="J190" s="140">
        <f>ROUND(I190*H190,2)</f>
        <v>0</v>
      </c>
      <c r="K190" s="136" t="s">
        <v>245</v>
      </c>
      <c r="L190" s="34"/>
      <c r="M190" s="141" t="s">
        <v>19</v>
      </c>
      <c r="N190" s="142" t="s">
        <v>52</v>
      </c>
      <c r="P190" s="143">
        <f>O190*H190</f>
        <v>0</v>
      </c>
      <c r="Q190" s="143">
        <v>0</v>
      </c>
      <c r="R190" s="143">
        <f>Q190*H190</f>
        <v>0</v>
      </c>
      <c r="S190" s="143">
        <v>0</v>
      </c>
      <c r="T190" s="144">
        <f>S190*H190</f>
        <v>0</v>
      </c>
      <c r="AR190" s="145" t="s">
        <v>246</v>
      </c>
      <c r="AT190" s="145" t="s">
        <v>241</v>
      </c>
      <c r="AU190" s="145" t="s">
        <v>90</v>
      </c>
      <c r="AY190" s="18" t="s">
        <v>239</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246</v>
      </c>
      <c r="BM190" s="145" t="s">
        <v>392</v>
      </c>
    </row>
    <row r="191" spans="2:65" s="1" customFormat="1" ht="11.25">
      <c r="B191" s="34"/>
      <c r="D191" s="147" t="s">
        <v>248</v>
      </c>
      <c r="F191" s="148" t="s">
        <v>393</v>
      </c>
      <c r="I191" s="149"/>
      <c r="L191" s="34"/>
      <c r="M191" s="150"/>
      <c r="T191" s="55"/>
      <c r="AT191" s="18" t="s">
        <v>248</v>
      </c>
      <c r="AU191" s="18" t="s">
        <v>90</v>
      </c>
    </row>
    <row r="192" spans="2:65" s="12" customFormat="1" ht="11.25">
      <c r="B192" s="151"/>
      <c r="D192" s="152" t="s">
        <v>258</v>
      </c>
      <c r="E192" s="153" t="s">
        <v>19</v>
      </c>
      <c r="F192" s="154" t="s">
        <v>384</v>
      </c>
      <c r="H192" s="155">
        <v>13</v>
      </c>
      <c r="I192" s="156"/>
      <c r="L192" s="151"/>
      <c r="M192" s="157"/>
      <c r="T192" s="158"/>
      <c r="AT192" s="153" t="s">
        <v>258</v>
      </c>
      <c r="AU192" s="153" t="s">
        <v>90</v>
      </c>
      <c r="AV192" s="12" t="s">
        <v>90</v>
      </c>
      <c r="AW192" s="12" t="s">
        <v>42</v>
      </c>
      <c r="AX192" s="12" t="s">
        <v>88</v>
      </c>
      <c r="AY192" s="153" t="s">
        <v>239</v>
      </c>
    </row>
    <row r="193" spans="2:65" s="1" customFormat="1" ht="16.5" customHeight="1">
      <c r="B193" s="34"/>
      <c r="C193" s="180" t="s">
        <v>394</v>
      </c>
      <c r="D193" s="180" t="s">
        <v>373</v>
      </c>
      <c r="E193" s="181" t="s">
        <v>395</v>
      </c>
      <c r="F193" s="182" t="s">
        <v>396</v>
      </c>
      <c r="G193" s="183" t="s">
        <v>244</v>
      </c>
      <c r="H193" s="184">
        <v>13</v>
      </c>
      <c r="I193" s="185"/>
      <c r="J193" s="186">
        <f>ROUND(I193*H193,2)</f>
        <v>0</v>
      </c>
      <c r="K193" s="182" t="s">
        <v>304</v>
      </c>
      <c r="L193" s="187"/>
      <c r="M193" s="188" t="s">
        <v>19</v>
      </c>
      <c r="N193" s="189" t="s">
        <v>52</v>
      </c>
      <c r="P193" s="143">
        <f>O193*H193</f>
        <v>0</v>
      </c>
      <c r="Q193" s="143">
        <v>2.7E-2</v>
      </c>
      <c r="R193" s="143">
        <f>Q193*H193</f>
        <v>0.35099999999999998</v>
      </c>
      <c r="S193" s="143">
        <v>0</v>
      </c>
      <c r="T193" s="144">
        <f>S193*H193</f>
        <v>0</v>
      </c>
      <c r="AR193" s="145" t="s">
        <v>287</v>
      </c>
      <c r="AT193" s="145" t="s">
        <v>373</v>
      </c>
      <c r="AU193" s="145" t="s">
        <v>90</v>
      </c>
      <c r="AY193" s="18" t="s">
        <v>239</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246</v>
      </c>
      <c r="BM193" s="145" t="s">
        <v>397</v>
      </c>
    </row>
    <row r="194" spans="2:65" s="1" customFormat="1" ht="16.5" customHeight="1">
      <c r="B194" s="34"/>
      <c r="C194" s="134" t="s">
        <v>398</v>
      </c>
      <c r="D194" s="134" t="s">
        <v>241</v>
      </c>
      <c r="E194" s="135" t="s">
        <v>399</v>
      </c>
      <c r="F194" s="136" t="s">
        <v>400</v>
      </c>
      <c r="G194" s="137" t="s">
        <v>303</v>
      </c>
      <c r="H194" s="138">
        <v>1</v>
      </c>
      <c r="I194" s="139"/>
      <c r="J194" s="140">
        <f>ROUND(I194*H194,2)</f>
        <v>0</v>
      </c>
      <c r="K194" s="136" t="s">
        <v>304</v>
      </c>
      <c r="L194" s="34"/>
      <c r="M194" s="141" t="s">
        <v>19</v>
      </c>
      <c r="N194" s="142" t="s">
        <v>52</v>
      </c>
      <c r="P194" s="143">
        <f>O194*H194</f>
        <v>0</v>
      </c>
      <c r="Q194" s="143">
        <v>0</v>
      </c>
      <c r="R194" s="143">
        <f>Q194*H194</f>
        <v>0</v>
      </c>
      <c r="S194" s="143">
        <v>0</v>
      </c>
      <c r="T194" s="144">
        <f>S194*H194</f>
        <v>0</v>
      </c>
      <c r="AR194" s="145" t="s">
        <v>246</v>
      </c>
      <c r="AT194" s="145" t="s">
        <v>241</v>
      </c>
      <c r="AU194" s="145" t="s">
        <v>90</v>
      </c>
      <c r="AY194" s="18" t="s">
        <v>239</v>
      </c>
      <c r="BE194" s="146">
        <f>IF(N194="základní",J194,0)</f>
        <v>0</v>
      </c>
      <c r="BF194" s="146">
        <f>IF(N194="snížená",J194,0)</f>
        <v>0</v>
      </c>
      <c r="BG194" s="146">
        <f>IF(N194="zákl. přenesená",J194,0)</f>
        <v>0</v>
      </c>
      <c r="BH194" s="146">
        <f>IF(N194="sníž. přenesená",J194,0)</f>
        <v>0</v>
      </c>
      <c r="BI194" s="146">
        <f>IF(N194="nulová",J194,0)</f>
        <v>0</v>
      </c>
      <c r="BJ194" s="18" t="s">
        <v>88</v>
      </c>
      <c r="BK194" s="146">
        <f>ROUND(I194*H194,2)</f>
        <v>0</v>
      </c>
      <c r="BL194" s="18" t="s">
        <v>246</v>
      </c>
      <c r="BM194" s="145" t="s">
        <v>401</v>
      </c>
    </row>
    <row r="195" spans="2:65" s="1" customFormat="1" ht="19.5">
      <c r="B195" s="34"/>
      <c r="D195" s="152" t="s">
        <v>306</v>
      </c>
      <c r="F195" s="166" t="s">
        <v>402</v>
      </c>
      <c r="I195" s="149"/>
      <c r="L195" s="34"/>
      <c r="M195" s="150"/>
      <c r="T195" s="55"/>
      <c r="AT195" s="18" t="s">
        <v>306</v>
      </c>
      <c r="AU195" s="18" t="s">
        <v>90</v>
      </c>
    </row>
    <row r="196" spans="2:65" s="11" customFormat="1" ht="22.9" customHeight="1">
      <c r="B196" s="122"/>
      <c r="D196" s="123" t="s">
        <v>80</v>
      </c>
      <c r="E196" s="132" t="s">
        <v>90</v>
      </c>
      <c r="F196" s="132" t="s">
        <v>403</v>
      </c>
      <c r="I196" s="125"/>
      <c r="J196" s="133">
        <f>BK196</f>
        <v>0</v>
      </c>
      <c r="L196" s="122"/>
      <c r="M196" s="127"/>
      <c r="P196" s="128">
        <f>SUM(P197:P238)</f>
        <v>0</v>
      </c>
      <c r="R196" s="128">
        <f>SUM(R197:R238)</f>
        <v>582.78173328000003</v>
      </c>
      <c r="T196" s="129">
        <f>SUM(T197:T238)</f>
        <v>0</v>
      </c>
      <c r="AR196" s="123" t="s">
        <v>88</v>
      </c>
      <c r="AT196" s="130" t="s">
        <v>80</v>
      </c>
      <c r="AU196" s="130" t="s">
        <v>88</v>
      </c>
      <c r="AY196" s="123" t="s">
        <v>239</v>
      </c>
      <c r="BK196" s="131">
        <f>SUM(BK197:BK238)</f>
        <v>0</v>
      </c>
    </row>
    <row r="197" spans="2:65" s="1" customFormat="1" ht="24.2" customHeight="1">
      <c r="B197" s="34"/>
      <c r="C197" s="134" t="s">
        <v>404</v>
      </c>
      <c r="D197" s="134" t="s">
        <v>241</v>
      </c>
      <c r="E197" s="135" t="s">
        <v>405</v>
      </c>
      <c r="F197" s="136" t="s">
        <v>406</v>
      </c>
      <c r="G197" s="137" t="s">
        <v>163</v>
      </c>
      <c r="H197" s="138">
        <v>60</v>
      </c>
      <c r="I197" s="139"/>
      <c r="J197" s="140">
        <f>ROUND(I197*H197,2)</f>
        <v>0</v>
      </c>
      <c r="K197" s="136" t="s">
        <v>245</v>
      </c>
      <c r="L197" s="34"/>
      <c r="M197" s="141" t="s">
        <v>19</v>
      </c>
      <c r="N197" s="142" t="s">
        <v>52</v>
      </c>
      <c r="P197" s="143">
        <f>O197*H197</f>
        <v>0</v>
      </c>
      <c r="Q197" s="143">
        <v>9.0000000000000006E-5</v>
      </c>
      <c r="R197" s="143">
        <f>Q197*H197</f>
        <v>5.4000000000000003E-3</v>
      </c>
      <c r="S197" s="143">
        <v>0</v>
      </c>
      <c r="T197" s="144">
        <f>S197*H197</f>
        <v>0</v>
      </c>
      <c r="AR197" s="145" t="s">
        <v>246</v>
      </c>
      <c r="AT197" s="145" t="s">
        <v>241</v>
      </c>
      <c r="AU197" s="145" t="s">
        <v>90</v>
      </c>
      <c r="AY197" s="18" t="s">
        <v>239</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246</v>
      </c>
      <c r="BM197" s="145" t="s">
        <v>407</v>
      </c>
    </row>
    <row r="198" spans="2:65" s="1" customFormat="1" ht="11.25">
      <c r="B198" s="34"/>
      <c r="D198" s="147" t="s">
        <v>248</v>
      </c>
      <c r="F198" s="148" t="s">
        <v>408</v>
      </c>
      <c r="I198" s="149"/>
      <c r="L198" s="34"/>
      <c r="M198" s="150"/>
      <c r="T198" s="55"/>
      <c r="AT198" s="18" t="s">
        <v>248</v>
      </c>
      <c r="AU198" s="18" t="s">
        <v>90</v>
      </c>
    </row>
    <row r="199" spans="2:65" s="12" customFormat="1" ht="11.25">
      <c r="B199" s="151"/>
      <c r="D199" s="152" t="s">
        <v>258</v>
      </c>
      <c r="E199" s="153" t="s">
        <v>19</v>
      </c>
      <c r="F199" s="154" t="s">
        <v>409</v>
      </c>
      <c r="H199" s="155">
        <v>60</v>
      </c>
      <c r="I199" s="156"/>
      <c r="L199" s="151"/>
      <c r="M199" s="157"/>
      <c r="T199" s="158"/>
      <c r="AT199" s="153" t="s">
        <v>258</v>
      </c>
      <c r="AU199" s="153" t="s">
        <v>90</v>
      </c>
      <c r="AV199" s="12" t="s">
        <v>90</v>
      </c>
      <c r="AW199" s="12" t="s">
        <v>42</v>
      </c>
      <c r="AX199" s="12" t="s">
        <v>88</v>
      </c>
      <c r="AY199" s="153" t="s">
        <v>239</v>
      </c>
    </row>
    <row r="200" spans="2:65" s="1" customFormat="1" ht="16.5" customHeight="1">
      <c r="B200" s="34"/>
      <c r="C200" s="134" t="s">
        <v>410</v>
      </c>
      <c r="D200" s="134" t="s">
        <v>241</v>
      </c>
      <c r="E200" s="135" t="s">
        <v>411</v>
      </c>
      <c r="F200" s="136" t="s">
        <v>412</v>
      </c>
      <c r="G200" s="137" t="s">
        <v>163</v>
      </c>
      <c r="H200" s="138">
        <v>60</v>
      </c>
      <c r="I200" s="139"/>
      <c r="J200" s="140">
        <f>ROUND(I200*H200,2)</f>
        <v>0</v>
      </c>
      <c r="K200" s="136" t="s">
        <v>245</v>
      </c>
      <c r="L200" s="34"/>
      <c r="M200" s="141" t="s">
        <v>19</v>
      </c>
      <c r="N200" s="142" t="s">
        <v>52</v>
      </c>
      <c r="P200" s="143">
        <f>O200*H200</f>
        <v>0</v>
      </c>
      <c r="Q200" s="143">
        <v>0</v>
      </c>
      <c r="R200" s="143">
        <f>Q200*H200</f>
        <v>0</v>
      </c>
      <c r="S200" s="143">
        <v>0</v>
      </c>
      <c r="T200" s="144">
        <f>S200*H200</f>
        <v>0</v>
      </c>
      <c r="AR200" s="145" t="s">
        <v>246</v>
      </c>
      <c r="AT200" s="145" t="s">
        <v>241</v>
      </c>
      <c r="AU200" s="145" t="s">
        <v>90</v>
      </c>
      <c r="AY200" s="18" t="s">
        <v>239</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246</v>
      </c>
      <c r="BM200" s="145" t="s">
        <v>413</v>
      </c>
    </row>
    <row r="201" spans="2:65" s="1" customFormat="1" ht="11.25">
      <c r="B201" s="34"/>
      <c r="D201" s="147" t="s">
        <v>248</v>
      </c>
      <c r="F201" s="148" t="s">
        <v>414</v>
      </c>
      <c r="I201" s="149"/>
      <c r="L201" s="34"/>
      <c r="M201" s="150"/>
      <c r="T201" s="55"/>
      <c r="AT201" s="18" t="s">
        <v>248</v>
      </c>
      <c r="AU201" s="18" t="s">
        <v>90</v>
      </c>
    </row>
    <row r="202" spans="2:65" s="12" customFormat="1" ht="11.25">
      <c r="B202" s="151"/>
      <c r="D202" s="152" t="s">
        <v>258</v>
      </c>
      <c r="E202" s="153" t="s">
        <v>19</v>
      </c>
      <c r="F202" s="154" t="s">
        <v>409</v>
      </c>
      <c r="H202" s="155">
        <v>60</v>
      </c>
      <c r="I202" s="156"/>
      <c r="L202" s="151"/>
      <c r="M202" s="157"/>
      <c r="T202" s="158"/>
      <c r="AT202" s="153" t="s">
        <v>258</v>
      </c>
      <c r="AU202" s="153" t="s">
        <v>90</v>
      </c>
      <c r="AV202" s="12" t="s">
        <v>90</v>
      </c>
      <c r="AW202" s="12" t="s">
        <v>42</v>
      </c>
      <c r="AX202" s="12" t="s">
        <v>88</v>
      </c>
      <c r="AY202" s="153" t="s">
        <v>239</v>
      </c>
    </row>
    <row r="203" spans="2:65" s="1" customFormat="1" ht="24.2" customHeight="1">
      <c r="B203" s="34"/>
      <c r="C203" s="134" t="s">
        <v>415</v>
      </c>
      <c r="D203" s="134" t="s">
        <v>241</v>
      </c>
      <c r="E203" s="135" t="s">
        <v>416</v>
      </c>
      <c r="F203" s="136" t="s">
        <v>417</v>
      </c>
      <c r="G203" s="137" t="s">
        <v>163</v>
      </c>
      <c r="H203" s="138">
        <v>60</v>
      </c>
      <c r="I203" s="139"/>
      <c r="J203" s="140">
        <f>ROUND(I203*H203,2)</f>
        <v>0</v>
      </c>
      <c r="K203" s="136" t="s">
        <v>245</v>
      </c>
      <c r="L203" s="34"/>
      <c r="M203" s="141" t="s">
        <v>19</v>
      </c>
      <c r="N203" s="142" t="s">
        <v>52</v>
      </c>
      <c r="P203" s="143">
        <f>O203*H203</f>
        <v>0</v>
      </c>
      <c r="Q203" s="143">
        <v>0</v>
      </c>
      <c r="R203" s="143">
        <f>Q203*H203</f>
        <v>0</v>
      </c>
      <c r="S203" s="143">
        <v>0</v>
      </c>
      <c r="T203" s="144">
        <f>S203*H203</f>
        <v>0</v>
      </c>
      <c r="AR203" s="145" t="s">
        <v>246</v>
      </c>
      <c r="AT203" s="145" t="s">
        <v>241</v>
      </c>
      <c r="AU203" s="145" t="s">
        <v>90</v>
      </c>
      <c r="AY203" s="18" t="s">
        <v>239</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246</v>
      </c>
      <c r="BM203" s="145" t="s">
        <v>418</v>
      </c>
    </row>
    <row r="204" spans="2:65" s="1" customFormat="1" ht="11.25">
      <c r="B204" s="34"/>
      <c r="D204" s="147" t="s">
        <v>248</v>
      </c>
      <c r="F204" s="148" t="s">
        <v>419</v>
      </c>
      <c r="I204" s="149"/>
      <c r="L204" s="34"/>
      <c r="M204" s="150"/>
      <c r="T204" s="55"/>
      <c r="AT204" s="18" t="s">
        <v>248</v>
      </c>
      <c r="AU204" s="18" t="s">
        <v>90</v>
      </c>
    </row>
    <row r="205" spans="2:65" s="12" customFormat="1" ht="11.25">
      <c r="B205" s="151"/>
      <c r="D205" s="152" t="s">
        <v>258</v>
      </c>
      <c r="E205" s="153" t="s">
        <v>19</v>
      </c>
      <c r="F205" s="154" t="s">
        <v>409</v>
      </c>
      <c r="H205" s="155">
        <v>60</v>
      </c>
      <c r="I205" s="156"/>
      <c r="L205" s="151"/>
      <c r="M205" s="157"/>
      <c r="T205" s="158"/>
      <c r="AT205" s="153" t="s">
        <v>258</v>
      </c>
      <c r="AU205" s="153" t="s">
        <v>90</v>
      </c>
      <c r="AV205" s="12" t="s">
        <v>90</v>
      </c>
      <c r="AW205" s="12" t="s">
        <v>42</v>
      </c>
      <c r="AX205" s="12" t="s">
        <v>88</v>
      </c>
      <c r="AY205" s="153" t="s">
        <v>239</v>
      </c>
    </row>
    <row r="206" spans="2:65" s="1" customFormat="1" ht="16.5" customHeight="1">
      <c r="B206" s="34"/>
      <c r="C206" s="180" t="s">
        <v>420</v>
      </c>
      <c r="D206" s="180" t="s">
        <v>373</v>
      </c>
      <c r="E206" s="181" t="s">
        <v>421</v>
      </c>
      <c r="F206" s="182" t="s">
        <v>422</v>
      </c>
      <c r="G206" s="183" t="s">
        <v>163</v>
      </c>
      <c r="H206" s="184">
        <v>21</v>
      </c>
      <c r="I206" s="185"/>
      <c r="J206" s="186">
        <f>ROUND(I206*H206,2)</f>
        <v>0</v>
      </c>
      <c r="K206" s="182" t="s">
        <v>304</v>
      </c>
      <c r="L206" s="187"/>
      <c r="M206" s="188" t="s">
        <v>19</v>
      </c>
      <c r="N206" s="189" t="s">
        <v>52</v>
      </c>
      <c r="P206" s="143">
        <f>O206*H206</f>
        <v>0</v>
      </c>
      <c r="Q206" s="143">
        <v>1.052E-2</v>
      </c>
      <c r="R206" s="143">
        <f>Q206*H206</f>
        <v>0.22092000000000001</v>
      </c>
      <c r="S206" s="143">
        <v>0</v>
      </c>
      <c r="T206" s="144">
        <f>S206*H206</f>
        <v>0</v>
      </c>
      <c r="AR206" s="145" t="s">
        <v>287</v>
      </c>
      <c r="AT206" s="145" t="s">
        <v>373</v>
      </c>
      <c r="AU206" s="145" t="s">
        <v>90</v>
      </c>
      <c r="AY206" s="18" t="s">
        <v>239</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246</v>
      </c>
      <c r="BM206" s="145" t="s">
        <v>423</v>
      </c>
    </row>
    <row r="207" spans="2:65" s="12" customFormat="1" ht="11.25">
      <c r="B207" s="151"/>
      <c r="D207" s="152" t="s">
        <v>258</v>
      </c>
      <c r="E207" s="153" t="s">
        <v>19</v>
      </c>
      <c r="F207" s="154" t="s">
        <v>424</v>
      </c>
      <c r="H207" s="155">
        <v>20</v>
      </c>
      <c r="I207" s="156"/>
      <c r="L207" s="151"/>
      <c r="M207" s="157"/>
      <c r="T207" s="158"/>
      <c r="AT207" s="153" t="s">
        <v>258</v>
      </c>
      <c r="AU207" s="153" t="s">
        <v>90</v>
      </c>
      <c r="AV207" s="12" t="s">
        <v>90</v>
      </c>
      <c r="AW207" s="12" t="s">
        <v>42</v>
      </c>
      <c r="AX207" s="12" t="s">
        <v>88</v>
      </c>
      <c r="AY207" s="153" t="s">
        <v>239</v>
      </c>
    </row>
    <row r="208" spans="2:65" s="12" customFormat="1" ht="11.25">
      <c r="B208" s="151"/>
      <c r="D208" s="152" t="s">
        <v>258</v>
      </c>
      <c r="F208" s="154" t="s">
        <v>425</v>
      </c>
      <c r="H208" s="155">
        <v>21</v>
      </c>
      <c r="I208" s="156"/>
      <c r="L208" s="151"/>
      <c r="M208" s="157"/>
      <c r="T208" s="158"/>
      <c r="AT208" s="153" t="s">
        <v>258</v>
      </c>
      <c r="AU208" s="153" t="s">
        <v>90</v>
      </c>
      <c r="AV208" s="12" t="s">
        <v>90</v>
      </c>
      <c r="AW208" s="12" t="s">
        <v>4</v>
      </c>
      <c r="AX208" s="12" t="s">
        <v>88</v>
      </c>
      <c r="AY208" s="153" t="s">
        <v>239</v>
      </c>
    </row>
    <row r="209" spans="2:65" s="1" customFormat="1" ht="16.5" customHeight="1">
      <c r="B209" s="34"/>
      <c r="C209" s="180" t="s">
        <v>426</v>
      </c>
      <c r="D209" s="180" t="s">
        <v>373</v>
      </c>
      <c r="E209" s="181" t="s">
        <v>427</v>
      </c>
      <c r="F209" s="182" t="s">
        <v>428</v>
      </c>
      <c r="G209" s="183" t="s">
        <v>163</v>
      </c>
      <c r="H209" s="184">
        <v>42</v>
      </c>
      <c r="I209" s="185"/>
      <c r="J209" s="186">
        <f>ROUND(I209*H209,2)</f>
        <v>0</v>
      </c>
      <c r="K209" s="182" t="s">
        <v>304</v>
      </c>
      <c r="L209" s="187"/>
      <c r="M209" s="188" t="s">
        <v>19</v>
      </c>
      <c r="N209" s="189" t="s">
        <v>52</v>
      </c>
      <c r="P209" s="143">
        <f>O209*H209</f>
        <v>0</v>
      </c>
      <c r="Q209" s="143">
        <v>1.052E-2</v>
      </c>
      <c r="R209" s="143">
        <f>Q209*H209</f>
        <v>0.44184000000000001</v>
      </c>
      <c r="S209" s="143">
        <v>0</v>
      </c>
      <c r="T209" s="144">
        <f>S209*H209</f>
        <v>0</v>
      </c>
      <c r="AR209" s="145" t="s">
        <v>287</v>
      </c>
      <c r="AT209" s="145" t="s">
        <v>373</v>
      </c>
      <c r="AU209" s="145" t="s">
        <v>90</v>
      </c>
      <c r="AY209" s="18" t="s">
        <v>239</v>
      </c>
      <c r="BE209" s="146">
        <f>IF(N209="základní",J209,0)</f>
        <v>0</v>
      </c>
      <c r="BF209" s="146">
        <f>IF(N209="snížená",J209,0)</f>
        <v>0</v>
      </c>
      <c r="BG209" s="146">
        <f>IF(N209="zákl. přenesená",J209,0)</f>
        <v>0</v>
      </c>
      <c r="BH209" s="146">
        <f>IF(N209="sníž. přenesená",J209,0)</f>
        <v>0</v>
      </c>
      <c r="BI209" s="146">
        <f>IF(N209="nulová",J209,0)</f>
        <v>0</v>
      </c>
      <c r="BJ209" s="18" t="s">
        <v>88</v>
      </c>
      <c r="BK209" s="146">
        <f>ROUND(I209*H209,2)</f>
        <v>0</v>
      </c>
      <c r="BL209" s="18" t="s">
        <v>246</v>
      </c>
      <c r="BM209" s="145" t="s">
        <v>429</v>
      </c>
    </row>
    <row r="210" spans="2:65" s="12" customFormat="1" ht="11.25">
      <c r="B210" s="151"/>
      <c r="D210" s="152" t="s">
        <v>258</v>
      </c>
      <c r="E210" s="153" t="s">
        <v>19</v>
      </c>
      <c r="F210" s="154" t="s">
        <v>430</v>
      </c>
      <c r="H210" s="155">
        <v>40</v>
      </c>
      <c r="I210" s="156"/>
      <c r="L210" s="151"/>
      <c r="M210" s="157"/>
      <c r="T210" s="158"/>
      <c r="AT210" s="153" t="s">
        <v>258</v>
      </c>
      <c r="AU210" s="153" t="s">
        <v>90</v>
      </c>
      <c r="AV210" s="12" t="s">
        <v>90</v>
      </c>
      <c r="AW210" s="12" t="s">
        <v>42</v>
      </c>
      <c r="AX210" s="12" t="s">
        <v>88</v>
      </c>
      <c r="AY210" s="153" t="s">
        <v>239</v>
      </c>
    </row>
    <row r="211" spans="2:65" s="12" customFormat="1" ht="11.25">
      <c r="B211" s="151"/>
      <c r="D211" s="152" t="s">
        <v>258</v>
      </c>
      <c r="F211" s="154" t="s">
        <v>431</v>
      </c>
      <c r="H211" s="155">
        <v>42</v>
      </c>
      <c r="I211" s="156"/>
      <c r="L211" s="151"/>
      <c r="M211" s="157"/>
      <c r="T211" s="158"/>
      <c r="AT211" s="153" t="s">
        <v>258</v>
      </c>
      <c r="AU211" s="153" t="s">
        <v>90</v>
      </c>
      <c r="AV211" s="12" t="s">
        <v>90</v>
      </c>
      <c r="AW211" s="12" t="s">
        <v>4</v>
      </c>
      <c r="AX211" s="12" t="s">
        <v>88</v>
      </c>
      <c r="AY211" s="153" t="s">
        <v>239</v>
      </c>
    </row>
    <row r="212" spans="2:65" s="1" customFormat="1" ht="16.5" customHeight="1">
      <c r="B212" s="34"/>
      <c r="C212" s="180" t="s">
        <v>432</v>
      </c>
      <c r="D212" s="180" t="s">
        <v>373</v>
      </c>
      <c r="E212" s="181" t="s">
        <v>433</v>
      </c>
      <c r="F212" s="182" t="s">
        <v>434</v>
      </c>
      <c r="G212" s="183" t="s">
        <v>244</v>
      </c>
      <c r="H212" s="184">
        <v>6</v>
      </c>
      <c r="I212" s="185"/>
      <c r="J212" s="186">
        <f>ROUND(I212*H212,2)</f>
        <v>0</v>
      </c>
      <c r="K212" s="182" t="s">
        <v>304</v>
      </c>
      <c r="L212" s="187"/>
      <c r="M212" s="188" t="s">
        <v>19</v>
      </c>
      <c r="N212" s="189" t="s">
        <v>52</v>
      </c>
      <c r="P212" s="143">
        <f>O212*H212</f>
        <v>0</v>
      </c>
      <c r="Q212" s="143">
        <v>1.052E-2</v>
      </c>
      <c r="R212" s="143">
        <f>Q212*H212</f>
        <v>6.3119999999999996E-2</v>
      </c>
      <c r="S212" s="143">
        <v>0</v>
      </c>
      <c r="T212" s="144">
        <f>S212*H212</f>
        <v>0</v>
      </c>
      <c r="AR212" s="145" t="s">
        <v>287</v>
      </c>
      <c r="AT212" s="145" t="s">
        <v>373</v>
      </c>
      <c r="AU212" s="145" t="s">
        <v>90</v>
      </c>
      <c r="AY212" s="18" t="s">
        <v>239</v>
      </c>
      <c r="BE212" s="146">
        <f>IF(N212="základní",J212,0)</f>
        <v>0</v>
      </c>
      <c r="BF212" s="146">
        <f>IF(N212="snížená",J212,0)</f>
        <v>0</v>
      </c>
      <c r="BG212" s="146">
        <f>IF(N212="zákl. přenesená",J212,0)</f>
        <v>0</v>
      </c>
      <c r="BH212" s="146">
        <f>IF(N212="sníž. přenesená",J212,0)</f>
        <v>0</v>
      </c>
      <c r="BI212" s="146">
        <f>IF(N212="nulová",J212,0)</f>
        <v>0</v>
      </c>
      <c r="BJ212" s="18" t="s">
        <v>88</v>
      </c>
      <c r="BK212" s="146">
        <f>ROUND(I212*H212,2)</f>
        <v>0</v>
      </c>
      <c r="BL212" s="18" t="s">
        <v>246</v>
      </c>
      <c r="BM212" s="145" t="s">
        <v>435</v>
      </c>
    </row>
    <row r="213" spans="2:65" s="1" customFormat="1" ht="16.5" customHeight="1">
      <c r="B213" s="34"/>
      <c r="C213" s="134" t="s">
        <v>436</v>
      </c>
      <c r="D213" s="134" t="s">
        <v>241</v>
      </c>
      <c r="E213" s="135" t="s">
        <v>437</v>
      </c>
      <c r="F213" s="136" t="s">
        <v>438</v>
      </c>
      <c r="G213" s="137" t="s">
        <v>178</v>
      </c>
      <c r="H213" s="138">
        <v>3.2930000000000001</v>
      </c>
      <c r="I213" s="139"/>
      <c r="J213" s="140">
        <f>ROUND(I213*H213,2)</f>
        <v>0</v>
      </c>
      <c r="K213" s="136" t="s">
        <v>304</v>
      </c>
      <c r="L213" s="34"/>
      <c r="M213" s="141" t="s">
        <v>19</v>
      </c>
      <c r="N213" s="142" t="s">
        <v>52</v>
      </c>
      <c r="P213" s="143">
        <f>O213*H213</f>
        <v>0</v>
      </c>
      <c r="Q213" s="143">
        <v>2.4777</v>
      </c>
      <c r="R213" s="143">
        <f>Q213*H213</f>
        <v>8.1590661000000004</v>
      </c>
      <c r="S213" s="143">
        <v>0</v>
      </c>
      <c r="T213" s="144">
        <f>S213*H213</f>
        <v>0</v>
      </c>
      <c r="AR213" s="145" t="s">
        <v>246</v>
      </c>
      <c r="AT213" s="145" t="s">
        <v>241</v>
      </c>
      <c r="AU213" s="145" t="s">
        <v>90</v>
      </c>
      <c r="AY213" s="18" t="s">
        <v>239</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246</v>
      </c>
      <c r="BM213" s="145" t="s">
        <v>439</v>
      </c>
    </row>
    <row r="214" spans="2:65" s="12" customFormat="1" ht="11.25">
      <c r="B214" s="151"/>
      <c r="D214" s="152" t="s">
        <v>258</v>
      </c>
      <c r="E214" s="153" t="s">
        <v>19</v>
      </c>
      <c r="F214" s="154" t="s">
        <v>440</v>
      </c>
      <c r="H214" s="155">
        <v>3.0630000000000002</v>
      </c>
      <c r="I214" s="156"/>
      <c r="L214" s="151"/>
      <c r="M214" s="157"/>
      <c r="T214" s="158"/>
      <c r="AT214" s="153" t="s">
        <v>258</v>
      </c>
      <c r="AU214" s="153" t="s">
        <v>90</v>
      </c>
      <c r="AV214" s="12" t="s">
        <v>90</v>
      </c>
      <c r="AW214" s="12" t="s">
        <v>42</v>
      </c>
      <c r="AX214" s="12" t="s">
        <v>81</v>
      </c>
      <c r="AY214" s="153" t="s">
        <v>239</v>
      </c>
    </row>
    <row r="215" spans="2:65" s="12" customFormat="1" ht="11.25">
      <c r="B215" s="151"/>
      <c r="D215" s="152" t="s">
        <v>258</v>
      </c>
      <c r="E215" s="153" t="s">
        <v>19</v>
      </c>
      <c r="F215" s="154" t="s">
        <v>441</v>
      </c>
      <c r="H215" s="155">
        <v>0.23</v>
      </c>
      <c r="I215" s="156"/>
      <c r="L215" s="151"/>
      <c r="M215" s="157"/>
      <c r="T215" s="158"/>
      <c r="AT215" s="153" t="s">
        <v>258</v>
      </c>
      <c r="AU215" s="153" t="s">
        <v>90</v>
      </c>
      <c r="AV215" s="12" t="s">
        <v>90</v>
      </c>
      <c r="AW215" s="12" t="s">
        <v>42</v>
      </c>
      <c r="AX215" s="12" t="s">
        <v>81</v>
      </c>
      <c r="AY215" s="153" t="s">
        <v>239</v>
      </c>
    </row>
    <row r="216" spans="2:65" s="13" customFormat="1" ht="11.25">
      <c r="B216" s="159"/>
      <c r="D216" s="152" t="s">
        <v>258</v>
      </c>
      <c r="E216" s="160" t="s">
        <v>19</v>
      </c>
      <c r="F216" s="161" t="s">
        <v>261</v>
      </c>
      <c r="H216" s="162">
        <v>3.2930000000000001</v>
      </c>
      <c r="I216" s="163"/>
      <c r="L216" s="159"/>
      <c r="M216" s="164"/>
      <c r="T216" s="165"/>
      <c r="AT216" s="160" t="s">
        <v>258</v>
      </c>
      <c r="AU216" s="160" t="s">
        <v>90</v>
      </c>
      <c r="AV216" s="13" t="s">
        <v>246</v>
      </c>
      <c r="AW216" s="13" t="s">
        <v>42</v>
      </c>
      <c r="AX216" s="13" t="s">
        <v>88</v>
      </c>
      <c r="AY216" s="160" t="s">
        <v>239</v>
      </c>
    </row>
    <row r="217" spans="2:65" s="1" customFormat="1" ht="16.5" customHeight="1">
      <c r="B217" s="34"/>
      <c r="C217" s="134" t="s">
        <v>442</v>
      </c>
      <c r="D217" s="134" t="s">
        <v>241</v>
      </c>
      <c r="E217" s="135" t="s">
        <v>443</v>
      </c>
      <c r="F217" s="136" t="s">
        <v>444</v>
      </c>
      <c r="G217" s="137" t="s">
        <v>178</v>
      </c>
      <c r="H217" s="138">
        <v>1.0720000000000001</v>
      </c>
      <c r="I217" s="139"/>
      <c r="J217" s="140">
        <f>ROUND(I217*H217,2)</f>
        <v>0</v>
      </c>
      <c r="K217" s="136" t="s">
        <v>304</v>
      </c>
      <c r="L217" s="34"/>
      <c r="M217" s="141" t="s">
        <v>19</v>
      </c>
      <c r="N217" s="142" t="s">
        <v>52</v>
      </c>
      <c r="P217" s="143">
        <f>O217*H217</f>
        <v>0</v>
      </c>
      <c r="Q217" s="143">
        <v>2.4777</v>
      </c>
      <c r="R217" s="143">
        <f>Q217*H217</f>
        <v>2.6560944000000002</v>
      </c>
      <c r="S217" s="143">
        <v>0</v>
      </c>
      <c r="T217" s="144">
        <f>S217*H217</f>
        <v>0</v>
      </c>
      <c r="AR217" s="145" t="s">
        <v>246</v>
      </c>
      <c r="AT217" s="145" t="s">
        <v>241</v>
      </c>
      <c r="AU217" s="145" t="s">
        <v>90</v>
      </c>
      <c r="AY217" s="18" t="s">
        <v>239</v>
      </c>
      <c r="BE217" s="146">
        <f>IF(N217="základní",J217,0)</f>
        <v>0</v>
      </c>
      <c r="BF217" s="146">
        <f>IF(N217="snížená",J217,0)</f>
        <v>0</v>
      </c>
      <c r="BG217" s="146">
        <f>IF(N217="zákl. přenesená",J217,0)</f>
        <v>0</v>
      </c>
      <c r="BH217" s="146">
        <f>IF(N217="sníž. přenesená",J217,0)</f>
        <v>0</v>
      </c>
      <c r="BI217" s="146">
        <f>IF(N217="nulová",J217,0)</f>
        <v>0</v>
      </c>
      <c r="BJ217" s="18" t="s">
        <v>88</v>
      </c>
      <c r="BK217" s="146">
        <f>ROUND(I217*H217,2)</f>
        <v>0</v>
      </c>
      <c r="BL217" s="18" t="s">
        <v>246</v>
      </c>
      <c r="BM217" s="145" t="s">
        <v>445</v>
      </c>
    </row>
    <row r="218" spans="2:65" s="12" customFormat="1" ht="11.25">
      <c r="B218" s="151"/>
      <c r="D218" s="152" t="s">
        <v>258</v>
      </c>
      <c r="E218" s="153" t="s">
        <v>19</v>
      </c>
      <c r="F218" s="154" t="s">
        <v>446</v>
      </c>
      <c r="H218" s="155">
        <v>1.0720000000000001</v>
      </c>
      <c r="I218" s="156"/>
      <c r="L218" s="151"/>
      <c r="M218" s="157"/>
      <c r="T218" s="158"/>
      <c r="AT218" s="153" t="s">
        <v>258</v>
      </c>
      <c r="AU218" s="153" t="s">
        <v>90</v>
      </c>
      <c r="AV218" s="12" t="s">
        <v>90</v>
      </c>
      <c r="AW218" s="12" t="s">
        <v>42</v>
      </c>
      <c r="AX218" s="12" t="s">
        <v>88</v>
      </c>
      <c r="AY218" s="153" t="s">
        <v>239</v>
      </c>
    </row>
    <row r="219" spans="2:65" s="1" customFormat="1" ht="21.75" customHeight="1">
      <c r="B219" s="34"/>
      <c r="C219" s="134" t="s">
        <v>447</v>
      </c>
      <c r="D219" s="134" t="s">
        <v>241</v>
      </c>
      <c r="E219" s="135" t="s">
        <v>448</v>
      </c>
      <c r="F219" s="136" t="s">
        <v>449</v>
      </c>
      <c r="G219" s="137" t="s">
        <v>178</v>
      </c>
      <c r="H219" s="138">
        <v>90.95</v>
      </c>
      <c r="I219" s="139"/>
      <c r="J219" s="140">
        <f>ROUND(I219*H219,2)</f>
        <v>0</v>
      </c>
      <c r="K219" s="136" t="s">
        <v>245</v>
      </c>
      <c r="L219" s="34"/>
      <c r="M219" s="141" t="s">
        <v>19</v>
      </c>
      <c r="N219" s="142" t="s">
        <v>52</v>
      </c>
      <c r="P219" s="143">
        <f>O219*H219</f>
        <v>0</v>
      </c>
      <c r="Q219" s="143">
        <v>2.16</v>
      </c>
      <c r="R219" s="143">
        <f>Q219*H219</f>
        <v>196.45200000000003</v>
      </c>
      <c r="S219" s="143">
        <v>0</v>
      </c>
      <c r="T219" s="144">
        <f>S219*H219</f>
        <v>0</v>
      </c>
      <c r="AR219" s="145" t="s">
        <v>246</v>
      </c>
      <c r="AT219" s="145" t="s">
        <v>241</v>
      </c>
      <c r="AU219" s="145" t="s">
        <v>90</v>
      </c>
      <c r="AY219" s="18" t="s">
        <v>239</v>
      </c>
      <c r="BE219" s="146">
        <f>IF(N219="základní",J219,0)</f>
        <v>0</v>
      </c>
      <c r="BF219" s="146">
        <f>IF(N219="snížená",J219,0)</f>
        <v>0</v>
      </c>
      <c r="BG219" s="146">
        <f>IF(N219="zákl. přenesená",J219,0)</f>
        <v>0</v>
      </c>
      <c r="BH219" s="146">
        <f>IF(N219="sníž. přenesená",J219,0)</f>
        <v>0</v>
      </c>
      <c r="BI219" s="146">
        <f>IF(N219="nulová",J219,0)</f>
        <v>0</v>
      </c>
      <c r="BJ219" s="18" t="s">
        <v>88</v>
      </c>
      <c r="BK219" s="146">
        <f>ROUND(I219*H219,2)</f>
        <v>0</v>
      </c>
      <c r="BL219" s="18" t="s">
        <v>246</v>
      </c>
      <c r="BM219" s="145" t="s">
        <v>450</v>
      </c>
    </row>
    <row r="220" spans="2:65" s="1" customFormat="1" ht="11.25">
      <c r="B220" s="34"/>
      <c r="D220" s="147" t="s">
        <v>248</v>
      </c>
      <c r="F220" s="148" t="s">
        <v>451</v>
      </c>
      <c r="I220" s="149"/>
      <c r="L220" s="34"/>
      <c r="M220" s="150"/>
      <c r="T220" s="55"/>
      <c r="AT220" s="18" t="s">
        <v>248</v>
      </c>
      <c r="AU220" s="18" t="s">
        <v>90</v>
      </c>
    </row>
    <row r="221" spans="2:65" s="12" customFormat="1" ht="11.25">
      <c r="B221" s="151"/>
      <c r="D221" s="152" t="s">
        <v>258</v>
      </c>
      <c r="E221" s="153" t="s">
        <v>19</v>
      </c>
      <c r="F221" s="154" t="s">
        <v>452</v>
      </c>
      <c r="H221" s="155">
        <v>90.95</v>
      </c>
      <c r="I221" s="156"/>
      <c r="L221" s="151"/>
      <c r="M221" s="157"/>
      <c r="T221" s="158"/>
      <c r="AT221" s="153" t="s">
        <v>258</v>
      </c>
      <c r="AU221" s="153" t="s">
        <v>90</v>
      </c>
      <c r="AV221" s="12" t="s">
        <v>90</v>
      </c>
      <c r="AW221" s="12" t="s">
        <v>42</v>
      </c>
      <c r="AX221" s="12" t="s">
        <v>88</v>
      </c>
      <c r="AY221" s="153" t="s">
        <v>239</v>
      </c>
    </row>
    <row r="222" spans="2:65" s="1" customFormat="1" ht="21.75" customHeight="1">
      <c r="B222" s="34"/>
      <c r="C222" s="134" t="s">
        <v>453</v>
      </c>
      <c r="D222" s="134" t="s">
        <v>241</v>
      </c>
      <c r="E222" s="135" t="s">
        <v>454</v>
      </c>
      <c r="F222" s="136" t="s">
        <v>455</v>
      </c>
      <c r="G222" s="137" t="s">
        <v>178</v>
      </c>
      <c r="H222" s="138">
        <v>45.475000000000001</v>
      </c>
      <c r="I222" s="139"/>
      <c r="J222" s="140">
        <f>ROUND(I222*H222,2)</f>
        <v>0</v>
      </c>
      <c r="K222" s="136" t="s">
        <v>245</v>
      </c>
      <c r="L222" s="34"/>
      <c r="M222" s="141" t="s">
        <v>19</v>
      </c>
      <c r="N222" s="142" t="s">
        <v>52</v>
      </c>
      <c r="P222" s="143">
        <f>O222*H222</f>
        <v>0</v>
      </c>
      <c r="Q222" s="143">
        <v>2.16</v>
      </c>
      <c r="R222" s="143">
        <f>Q222*H222</f>
        <v>98.226000000000013</v>
      </c>
      <c r="S222" s="143">
        <v>0</v>
      </c>
      <c r="T222" s="144">
        <f>S222*H222</f>
        <v>0</v>
      </c>
      <c r="AR222" s="145" t="s">
        <v>246</v>
      </c>
      <c r="AT222" s="145" t="s">
        <v>241</v>
      </c>
      <c r="AU222" s="145" t="s">
        <v>90</v>
      </c>
      <c r="AY222" s="18" t="s">
        <v>239</v>
      </c>
      <c r="BE222" s="146">
        <f>IF(N222="základní",J222,0)</f>
        <v>0</v>
      </c>
      <c r="BF222" s="146">
        <f>IF(N222="snížená",J222,0)</f>
        <v>0</v>
      </c>
      <c r="BG222" s="146">
        <f>IF(N222="zákl. přenesená",J222,0)</f>
        <v>0</v>
      </c>
      <c r="BH222" s="146">
        <f>IF(N222="sníž. přenesená",J222,0)</f>
        <v>0</v>
      </c>
      <c r="BI222" s="146">
        <f>IF(N222="nulová",J222,0)</f>
        <v>0</v>
      </c>
      <c r="BJ222" s="18" t="s">
        <v>88</v>
      </c>
      <c r="BK222" s="146">
        <f>ROUND(I222*H222,2)</f>
        <v>0</v>
      </c>
      <c r="BL222" s="18" t="s">
        <v>246</v>
      </c>
      <c r="BM222" s="145" t="s">
        <v>456</v>
      </c>
    </row>
    <row r="223" spans="2:65" s="1" customFormat="1" ht="11.25">
      <c r="B223" s="34"/>
      <c r="D223" s="147" t="s">
        <v>248</v>
      </c>
      <c r="F223" s="148" t="s">
        <v>457</v>
      </c>
      <c r="I223" s="149"/>
      <c r="L223" s="34"/>
      <c r="M223" s="150"/>
      <c r="T223" s="55"/>
      <c r="AT223" s="18" t="s">
        <v>248</v>
      </c>
      <c r="AU223" s="18" t="s">
        <v>90</v>
      </c>
    </row>
    <row r="224" spans="2:65" s="12" customFormat="1" ht="11.25">
      <c r="B224" s="151"/>
      <c r="D224" s="152" t="s">
        <v>258</v>
      </c>
      <c r="E224" s="153" t="s">
        <v>19</v>
      </c>
      <c r="F224" s="154" t="s">
        <v>458</v>
      </c>
      <c r="H224" s="155">
        <v>45.475000000000001</v>
      </c>
      <c r="I224" s="156"/>
      <c r="L224" s="151"/>
      <c r="M224" s="157"/>
      <c r="T224" s="158"/>
      <c r="AT224" s="153" t="s">
        <v>258</v>
      </c>
      <c r="AU224" s="153" t="s">
        <v>90</v>
      </c>
      <c r="AV224" s="12" t="s">
        <v>90</v>
      </c>
      <c r="AW224" s="12" t="s">
        <v>42</v>
      </c>
      <c r="AX224" s="12" t="s">
        <v>88</v>
      </c>
      <c r="AY224" s="153" t="s">
        <v>239</v>
      </c>
    </row>
    <row r="225" spans="2:65" s="1" customFormat="1" ht="16.5" customHeight="1">
      <c r="B225" s="34"/>
      <c r="C225" s="134" t="s">
        <v>459</v>
      </c>
      <c r="D225" s="134" t="s">
        <v>241</v>
      </c>
      <c r="E225" s="135" t="s">
        <v>460</v>
      </c>
      <c r="F225" s="136" t="s">
        <v>461</v>
      </c>
      <c r="G225" s="137" t="s">
        <v>178</v>
      </c>
      <c r="H225" s="138">
        <v>120.18899999999999</v>
      </c>
      <c r="I225" s="139"/>
      <c r="J225" s="140">
        <f>ROUND(I225*H225,2)</f>
        <v>0</v>
      </c>
      <c r="K225" s="136" t="s">
        <v>245</v>
      </c>
      <c r="L225" s="34"/>
      <c r="M225" s="141" t="s">
        <v>19</v>
      </c>
      <c r="N225" s="142" t="s">
        <v>52</v>
      </c>
      <c r="P225" s="143">
        <f>O225*H225</f>
        <v>0</v>
      </c>
      <c r="Q225" s="143">
        <v>2.3010199999999998</v>
      </c>
      <c r="R225" s="143">
        <f>Q225*H225</f>
        <v>276.55729277999995</v>
      </c>
      <c r="S225" s="143">
        <v>0</v>
      </c>
      <c r="T225" s="144">
        <f>S225*H225</f>
        <v>0</v>
      </c>
      <c r="AR225" s="145" t="s">
        <v>246</v>
      </c>
      <c r="AT225" s="145" t="s">
        <v>241</v>
      </c>
      <c r="AU225" s="145" t="s">
        <v>90</v>
      </c>
      <c r="AY225" s="18" t="s">
        <v>239</v>
      </c>
      <c r="BE225" s="146">
        <f>IF(N225="základní",J225,0)</f>
        <v>0</v>
      </c>
      <c r="BF225" s="146">
        <f>IF(N225="snížená",J225,0)</f>
        <v>0</v>
      </c>
      <c r="BG225" s="146">
        <f>IF(N225="zákl. přenesená",J225,0)</f>
        <v>0</v>
      </c>
      <c r="BH225" s="146">
        <f>IF(N225="sníž. přenesená",J225,0)</f>
        <v>0</v>
      </c>
      <c r="BI225" s="146">
        <f>IF(N225="nulová",J225,0)</f>
        <v>0</v>
      </c>
      <c r="BJ225" s="18" t="s">
        <v>88</v>
      </c>
      <c r="BK225" s="146">
        <f>ROUND(I225*H225,2)</f>
        <v>0</v>
      </c>
      <c r="BL225" s="18" t="s">
        <v>246</v>
      </c>
      <c r="BM225" s="145" t="s">
        <v>462</v>
      </c>
    </row>
    <row r="226" spans="2:65" s="1" customFormat="1" ht="11.25">
      <c r="B226" s="34"/>
      <c r="D226" s="147" t="s">
        <v>248</v>
      </c>
      <c r="F226" s="148" t="s">
        <v>463</v>
      </c>
      <c r="I226" s="149"/>
      <c r="L226" s="34"/>
      <c r="M226" s="150"/>
      <c r="T226" s="55"/>
      <c r="AT226" s="18" t="s">
        <v>248</v>
      </c>
      <c r="AU226" s="18" t="s">
        <v>90</v>
      </c>
    </row>
    <row r="227" spans="2:65" s="14" customFormat="1" ht="11.25">
      <c r="B227" s="167"/>
      <c r="D227" s="152" t="s">
        <v>258</v>
      </c>
      <c r="E227" s="168" t="s">
        <v>19</v>
      </c>
      <c r="F227" s="169" t="s">
        <v>464</v>
      </c>
      <c r="H227" s="168" t="s">
        <v>19</v>
      </c>
      <c r="I227" s="170"/>
      <c r="L227" s="167"/>
      <c r="M227" s="171"/>
      <c r="T227" s="172"/>
      <c r="AT227" s="168" t="s">
        <v>258</v>
      </c>
      <c r="AU227" s="168" t="s">
        <v>90</v>
      </c>
      <c r="AV227" s="14" t="s">
        <v>88</v>
      </c>
      <c r="AW227" s="14" t="s">
        <v>42</v>
      </c>
      <c r="AX227" s="14" t="s">
        <v>81</v>
      </c>
      <c r="AY227" s="168" t="s">
        <v>239</v>
      </c>
    </row>
    <row r="228" spans="2:65" s="12" customFormat="1" ht="11.25">
      <c r="B228" s="151"/>
      <c r="D228" s="152" t="s">
        <v>258</v>
      </c>
      <c r="E228" s="153" t="s">
        <v>19</v>
      </c>
      <c r="F228" s="154" t="s">
        <v>465</v>
      </c>
      <c r="H228" s="155">
        <v>7.375</v>
      </c>
      <c r="I228" s="156"/>
      <c r="L228" s="151"/>
      <c r="M228" s="157"/>
      <c r="T228" s="158"/>
      <c r="AT228" s="153" t="s">
        <v>258</v>
      </c>
      <c r="AU228" s="153" t="s">
        <v>90</v>
      </c>
      <c r="AV228" s="12" t="s">
        <v>90</v>
      </c>
      <c r="AW228" s="12" t="s">
        <v>42</v>
      </c>
      <c r="AX228" s="12" t="s">
        <v>81</v>
      </c>
      <c r="AY228" s="153" t="s">
        <v>239</v>
      </c>
    </row>
    <row r="229" spans="2:65" s="14" customFormat="1" ht="11.25">
      <c r="B229" s="167"/>
      <c r="D229" s="152" t="s">
        <v>258</v>
      </c>
      <c r="E229" s="168" t="s">
        <v>19</v>
      </c>
      <c r="F229" s="169" t="s">
        <v>466</v>
      </c>
      <c r="H229" s="168" t="s">
        <v>19</v>
      </c>
      <c r="I229" s="170"/>
      <c r="L229" s="167"/>
      <c r="M229" s="171"/>
      <c r="T229" s="172"/>
      <c r="AT229" s="168" t="s">
        <v>258</v>
      </c>
      <c r="AU229" s="168" t="s">
        <v>90</v>
      </c>
      <c r="AV229" s="14" t="s">
        <v>88</v>
      </c>
      <c r="AW229" s="14" t="s">
        <v>42</v>
      </c>
      <c r="AX229" s="14" t="s">
        <v>81</v>
      </c>
      <c r="AY229" s="168" t="s">
        <v>239</v>
      </c>
    </row>
    <row r="230" spans="2:65" s="12" customFormat="1" ht="11.25">
      <c r="B230" s="151"/>
      <c r="D230" s="152" t="s">
        <v>258</v>
      </c>
      <c r="E230" s="153" t="s">
        <v>19</v>
      </c>
      <c r="F230" s="154" t="s">
        <v>467</v>
      </c>
      <c r="H230" s="155">
        <v>0.99299999999999999</v>
      </c>
      <c r="I230" s="156"/>
      <c r="L230" s="151"/>
      <c r="M230" s="157"/>
      <c r="T230" s="158"/>
      <c r="AT230" s="153" t="s">
        <v>258</v>
      </c>
      <c r="AU230" s="153" t="s">
        <v>90</v>
      </c>
      <c r="AV230" s="12" t="s">
        <v>90</v>
      </c>
      <c r="AW230" s="12" t="s">
        <v>42</v>
      </c>
      <c r="AX230" s="12" t="s">
        <v>81</v>
      </c>
      <c r="AY230" s="153" t="s">
        <v>239</v>
      </c>
    </row>
    <row r="231" spans="2:65" s="12" customFormat="1" ht="11.25">
      <c r="B231" s="151"/>
      <c r="D231" s="152" t="s">
        <v>258</v>
      </c>
      <c r="E231" s="153" t="s">
        <v>19</v>
      </c>
      <c r="F231" s="154" t="s">
        <v>468</v>
      </c>
      <c r="H231" s="155">
        <v>0.99299999999999999</v>
      </c>
      <c r="I231" s="156"/>
      <c r="L231" s="151"/>
      <c r="M231" s="157"/>
      <c r="T231" s="158"/>
      <c r="AT231" s="153" t="s">
        <v>258</v>
      </c>
      <c r="AU231" s="153" t="s">
        <v>90</v>
      </c>
      <c r="AV231" s="12" t="s">
        <v>90</v>
      </c>
      <c r="AW231" s="12" t="s">
        <v>42</v>
      </c>
      <c r="AX231" s="12" t="s">
        <v>81</v>
      </c>
      <c r="AY231" s="153" t="s">
        <v>239</v>
      </c>
    </row>
    <row r="232" spans="2:65" s="12" customFormat="1" ht="11.25">
      <c r="B232" s="151"/>
      <c r="D232" s="152" t="s">
        <v>258</v>
      </c>
      <c r="E232" s="153" t="s">
        <v>19</v>
      </c>
      <c r="F232" s="154" t="s">
        <v>469</v>
      </c>
      <c r="H232" s="155">
        <v>44.22</v>
      </c>
      <c r="I232" s="156"/>
      <c r="L232" s="151"/>
      <c r="M232" s="157"/>
      <c r="T232" s="158"/>
      <c r="AT232" s="153" t="s">
        <v>258</v>
      </c>
      <c r="AU232" s="153" t="s">
        <v>90</v>
      </c>
      <c r="AV232" s="12" t="s">
        <v>90</v>
      </c>
      <c r="AW232" s="12" t="s">
        <v>42</v>
      </c>
      <c r="AX232" s="12" t="s">
        <v>81</v>
      </c>
      <c r="AY232" s="153" t="s">
        <v>239</v>
      </c>
    </row>
    <row r="233" spans="2:65" s="12" customFormat="1" ht="11.25">
      <c r="B233" s="151"/>
      <c r="D233" s="152" t="s">
        <v>258</v>
      </c>
      <c r="E233" s="153" t="s">
        <v>19</v>
      </c>
      <c r="F233" s="154" t="s">
        <v>470</v>
      </c>
      <c r="H233" s="155">
        <v>7.375</v>
      </c>
      <c r="I233" s="156"/>
      <c r="L233" s="151"/>
      <c r="M233" s="157"/>
      <c r="T233" s="158"/>
      <c r="AT233" s="153" t="s">
        <v>258</v>
      </c>
      <c r="AU233" s="153" t="s">
        <v>90</v>
      </c>
      <c r="AV233" s="12" t="s">
        <v>90</v>
      </c>
      <c r="AW233" s="12" t="s">
        <v>42</v>
      </c>
      <c r="AX233" s="12" t="s">
        <v>81</v>
      </c>
      <c r="AY233" s="153" t="s">
        <v>239</v>
      </c>
    </row>
    <row r="234" spans="2:65" s="12" customFormat="1" ht="11.25">
      <c r="B234" s="151"/>
      <c r="D234" s="152" t="s">
        <v>258</v>
      </c>
      <c r="E234" s="153" t="s">
        <v>19</v>
      </c>
      <c r="F234" s="154" t="s">
        <v>471</v>
      </c>
      <c r="H234" s="155">
        <v>45.475000000000001</v>
      </c>
      <c r="I234" s="156"/>
      <c r="L234" s="151"/>
      <c r="M234" s="157"/>
      <c r="T234" s="158"/>
      <c r="AT234" s="153" t="s">
        <v>258</v>
      </c>
      <c r="AU234" s="153" t="s">
        <v>90</v>
      </c>
      <c r="AV234" s="12" t="s">
        <v>90</v>
      </c>
      <c r="AW234" s="12" t="s">
        <v>42</v>
      </c>
      <c r="AX234" s="12" t="s">
        <v>81</v>
      </c>
      <c r="AY234" s="153" t="s">
        <v>239</v>
      </c>
    </row>
    <row r="235" spans="2:65" s="12" customFormat="1" ht="11.25">
      <c r="B235" s="151"/>
      <c r="D235" s="152" t="s">
        <v>258</v>
      </c>
      <c r="E235" s="153" t="s">
        <v>19</v>
      </c>
      <c r="F235" s="154" t="s">
        <v>472</v>
      </c>
      <c r="H235" s="155">
        <v>2.8319999999999999</v>
      </c>
      <c r="I235" s="156"/>
      <c r="L235" s="151"/>
      <c r="M235" s="157"/>
      <c r="T235" s="158"/>
      <c r="AT235" s="153" t="s">
        <v>258</v>
      </c>
      <c r="AU235" s="153" t="s">
        <v>90</v>
      </c>
      <c r="AV235" s="12" t="s">
        <v>90</v>
      </c>
      <c r="AW235" s="12" t="s">
        <v>42</v>
      </c>
      <c r="AX235" s="12" t="s">
        <v>81</v>
      </c>
      <c r="AY235" s="153" t="s">
        <v>239</v>
      </c>
    </row>
    <row r="236" spans="2:65" s="13" customFormat="1" ht="11.25">
      <c r="B236" s="159"/>
      <c r="D236" s="152" t="s">
        <v>258</v>
      </c>
      <c r="E236" s="160" t="s">
        <v>19</v>
      </c>
      <c r="F236" s="161" t="s">
        <v>261</v>
      </c>
      <c r="H236" s="162">
        <v>109.26300000000001</v>
      </c>
      <c r="I236" s="163"/>
      <c r="L236" s="159"/>
      <c r="M236" s="164"/>
      <c r="T236" s="165"/>
      <c r="AT236" s="160" t="s">
        <v>258</v>
      </c>
      <c r="AU236" s="160" t="s">
        <v>90</v>
      </c>
      <c r="AV236" s="13" t="s">
        <v>246</v>
      </c>
      <c r="AW236" s="13" t="s">
        <v>42</v>
      </c>
      <c r="AX236" s="13" t="s">
        <v>88</v>
      </c>
      <c r="AY236" s="160" t="s">
        <v>239</v>
      </c>
    </row>
    <row r="237" spans="2:65" s="12" customFormat="1" ht="11.25">
      <c r="B237" s="151"/>
      <c r="D237" s="152" t="s">
        <v>258</v>
      </c>
      <c r="E237" s="153" t="s">
        <v>170</v>
      </c>
      <c r="F237" s="154" t="s">
        <v>473</v>
      </c>
      <c r="H237" s="155">
        <v>454.75</v>
      </c>
      <c r="I237" s="156"/>
      <c r="L237" s="151"/>
      <c r="M237" s="157"/>
      <c r="T237" s="158"/>
      <c r="AT237" s="153" t="s">
        <v>258</v>
      </c>
      <c r="AU237" s="153" t="s">
        <v>90</v>
      </c>
      <c r="AV237" s="12" t="s">
        <v>90</v>
      </c>
      <c r="AW237" s="12" t="s">
        <v>42</v>
      </c>
      <c r="AX237" s="12" t="s">
        <v>81</v>
      </c>
      <c r="AY237" s="153" t="s">
        <v>239</v>
      </c>
    </row>
    <row r="238" spans="2:65" s="12" customFormat="1" ht="11.25">
      <c r="B238" s="151"/>
      <c r="D238" s="152" t="s">
        <v>258</v>
      </c>
      <c r="F238" s="154" t="s">
        <v>474</v>
      </c>
      <c r="H238" s="155">
        <v>120.18899999999999</v>
      </c>
      <c r="I238" s="156"/>
      <c r="L238" s="151"/>
      <c r="M238" s="157"/>
      <c r="T238" s="158"/>
      <c r="AT238" s="153" t="s">
        <v>258</v>
      </c>
      <c r="AU238" s="153" t="s">
        <v>90</v>
      </c>
      <c r="AV238" s="12" t="s">
        <v>90</v>
      </c>
      <c r="AW238" s="12" t="s">
        <v>4</v>
      </c>
      <c r="AX238" s="12" t="s">
        <v>88</v>
      </c>
      <c r="AY238" s="153" t="s">
        <v>239</v>
      </c>
    </row>
    <row r="239" spans="2:65" s="11" customFormat="1" ht="22.9" customHeight="1">
      <c r="B239" s="122"/>
      <c r="D239" s="123" t="s">
        <v>80</v>
      </c>
      <c r="E239" s="132" t="s">
        <v>96</v>
      </c>
      <c r="F239" s="132" t="s">
        <v>475</v>
      </c>
      <c r="I239" s="125"/>
      <c r="J239" s="133">
        <f>BK239</f>
        <v>0</v>
      </c>
      <c r="L239" s="122"/>
      <c r="M239" s="127"/>
      <c r="P239" s="128">
        <f>SUM(P240:P342)</f>
        <v>0</v>
      </c>
      <c r="R239" s="128">
        <f>SUM(R240:R342)</f>
        <v>229.39484331999998</v>
      </c>
      <c r="T239" s="129">
        <f>SUM(T240:T342)</f>
        <v>0</v>
      </c>
      <c r="AR239" s="123" t="s">
        <v>88</v>
      </c>
      <c r="AT239" s="130" t="s">
        <v>80</v>
      </c>
      <c r="AU239" s="130" t="s">
        <v>88</v>
      </c>
      <c r="AY239" s="123" t="s">
        <v>239</v>
      </c>
      <c r="BK239" s="131">
        <f>SUM(BK240:BK342)</f>
        <v>0</v>
      </c>
    </row>
    <row r="240" spans="2:65" s="1" customFormat="1" ht="37.9" customHeight="1">
      <c r="B240" s="34"/>
      <c r="C240" s="134" t="s">
        <v>476</v>
      </c>
      <c r="D240" s="134" t="s">
        <v>241</v>
      </c>
      <c r="E240" s="135" t="s">
        <v>477</v>
      </c>
      <c r="F240" s="136" t="s">
        <v>478</v>
      </c>
      <c r="G240" s="137" t="s">
        <v>178</v>
      </c>
      <c r="H240" s="138">
        <v>61.8</v>
      </c>
      <c r="I240" s="139"/>
      <c r="J240" s="140">
        <f>ROUND(I240*H240,2)</f>
        <v>0</v>
      </c>
      <c r="K240" s="136" t="s">
        <v>245</v>
      </c>
      <c r="L240" s="34"/>
      <c r="M240" s="141" t="s">
        <v>19</v>
      </c>
      <c r="N240" s="142" t="s">
        <v>52</v>
      </c>
      <c r="P240" s="143">
        <f>O240*H240</f>
        <v>0</v>
      </c>
      <c r="Q240" s="143">
        <v>0</v>
      </c>
      <c r="R240" s="143">
        <f>Q240*H240</f>
        <v>0</v>
      </c>
      <c r="S240" s="143">
        <v>0</v>
      </c>
      <c r="T240" s="144">
        <f>S240*H240</f>
        <v>0</v>
      </c>
      <c r="AR240" s="145" t="s">
        <v>246</v>
      </c>
      <c r="AT240" s="145" t="s">
        <v>241</v>
      </c>
      <c r="AU240" s="145" t="s">
        <v>90</v>
      </c>
      <c r="AY240" s="18" t="s">
        <v>239</v>
      </c>
      <c r="BE240" s="146">
        <f>IF(N240="základní",J240,0)</f>
        <v>0</v>
      </c>
      <c r="BF240" s="146">
        <f>IF(N240="snížená",J240,0)</f>
        <v>0</v>
      </c>
      <c r="BG240" s="146">
        <f>IF(N240="zákl. přenesená",J240,0)</f>
        <v>0</v>
      </c>
      <c r="BH240" s="146">
        <f>IF(N240="sníž. přenesená",J240,0)</f>
        <v>0</v>
      </c>
      <c r="BI240" s="146">
        <f>IF(N240="nulová",J240,0)</f>
        <v>0</v>
      </c>
      <c r="BJ240" s="18" t="s">
        <v>88</v>
      </c>
      <c r="BK240" s="146">
        <f>ROUND(I240*H240,2)</f>
        <v>0</v>
      </c>
      <c r="BL240" s="18" t="s">
        <v>246</v>
      </c>
      <c r="BM240" s="145" t="s">
        <v>479</v>
      </c>
    </row>
    <row r="241" spans="2:65" s="1" customFormat="1" ht="11.25">
      <c r="B241" s="34"/>
      <c r="D241" s="147" t="s">
        <v>248</v>
      </c>
      <c r="F241" s="148" t="s">
        <v>480</v>
      </c>
      <c r="I241" s="149"/>
      <c r="L241" s="34"/>
      <c r="M241" s="150"/>
      <c r="T241" s="55"/>
      <c r="AT241" s="18" t="s">
        <v>248</v>
      </c>
      <c r="AU241" s="18" t="s">
        <v>90</v>
      </c>
    </row>
    <row r="242" spans="2:65" s="14" customFormat="1" ht="11.25">
      <c r="B242" s="167"/>
      <c r="D242" s="152" t="s">
        <v>258</v>
      </c>
      <c r="E242" s="168" t="s">
        <v>19</v>
      </c>
      <c r="F242" s="169" t="s">
        <v>481</v>
      </c>
      <c r="H242" s="168" t="s">
        <v>19</v>
      </c>
      <c r="I242" s="170"/>
      <c r="L242" s="167"/>
      <c r="M242" s="171"/>
      <c r="T242" s="172"/>
      <c r="AT242" s="168" t="s">
        <v>258</v>
      </c>
      <c r="AU242" s="168" t="s">
        <v>90</v>
      </c>
      <c r="AV242" s="14" t="s">
        <v>88</v>
      </c>
      <c r="AW242" s="14" t="s">
        <v>42</v>
      </c>
      <c r="AX242" s="14" t="s">
        <v>81</v>
      </c>
      <c r="AY242" s="168" t="s">
        <v>239</v>
      </c>
    </row>
    <row r="243" spans="2:65" s="12" customFormat="1" ht="11.25">
      <c r="B243" s="151"/>
      <c r="D243" s="152" t="s">
        <v>258</v>
      </c>
      <c r="E243" s="153" t="s">
        <v>19</v>
      </c>
      <c r="F243" s="154" t="s">
        <v>482</v>
      </c>
      <c r="H243" s="155">
        <v>61.8</v>
      </c>
      <c r="I243" s="156"/>
      <c r="L243" s="151"/>
      <c r="M243" s="157"/>
      <c r="T243" s="158"/>
      <c r="AT243" s="153" t="s">
        <v>258</v>
      </c>
      <c r="AU243" s="153" t="s">
        <v>90</v>
      </c>
      <c r="AV243" s="12" t="s">
        <v>90</v>
      </c>
      <c r="AW243" s="12" t="s">
        <v>42</v>
      </c>
      <c r="AX243" s="12" t="s">
        <v>88</v>
      </c>
      <c r="AY243" s="153" t="s">
        <v>239</v>
      </c>
    </row>
    <row r="244" spans="2:65" s="1" customFormat="1" ht="37.9" customHeight="1">
      <c r="B244" s="34"/>
      <c r="C244" s="134" t="s">
        <v>483</v>
      </c>
      <c r="D244" s="134" t="s">
        <v>241</v>
      </c>
      <c r="E244" s="135" t="s">
        <v>484</v>
      </c>
      <c r="F244" s="136" t="s">
        <v>485</v>
      </c>
      <c r="G244" s="137" t="s">
        <v>178</v>
      </c>
      <c r="H244" s="138">
        <v>106.2</v>
      </c>
      <c r="I244" s="139"/>
      <c r="J244" s="140">
        <f>ROUND(I244*H244,2)</f>
        <v>0</v>
      </c>
      <c r="K244" s="136" t="s">
        <v>245</v>
      </c>
      <c r="L244" s="34"/>
      <c r="M244" s="141" t="s">
        <v>19</v>
      </c>
      <c r="N244" s="142" t="s">
        <v>52</v>
      </c>
      <c r="P244" s="143">
        <f>O244*H244</f>
        <v>0</v>
      </c>
      <c r="Q244" s="143">
        <v>0</v>
      </c>
      <c r="R244" s="143">
        <f>Q244*H244</f>
        <v>0</v>
      </c>
      <c r="S244" s="143">
        <v>0</v>
      </c>
      <c r="T244" s="144">
        <f>S244*H244</f>
        <v>0</v>
      </c>
      <c r="AR244" s="145" t="s">
        <v>246</v>
      </c>
      <c r="AT244" s="145" t="s">
        <v>241</v>
      </c>
      <c r="AU244" s="145" t="s">
        <v>90</v>
      </c>
      <c r="AY244" s="18" t="s">
        <v>239</v>
      </c>
      <c r="BE244" s="146">
        <f>IF(N244="základní",J244,0)</f>
        <v>0</v>
      </c>
      <c r="BF244" s="146">
        <f>IF(N244="snížená",J244,0)</f>
        <v>0</v>
      </c>
      <c r="BG244" s="146">
        <f>IF(N244="zákl. přenesená",J244,0)</f>
        <v>0</v>
      </c>
      <c r="BH244" s="146">
        <f>IF(N244="sníž. přenesená",J244,0)</f>
        <v>0</v>
      </c>
      <c r="BI244" s="146">
        <f>IF(N244="nulová",J244,0)</f>
        <v>0</v>
      </c>
      <c r="BJ244" s="18" t="s">
        <v>88</v>
      </c>
      <c r="BK244" s="146">
        <f>ROUND(I244*H244,2)</f>
        <v>0</v>
      </c>
      <c r="BL244" s="18" t="s">
        <v>246</v>
      </c>
      <c r="BM244" s="145" t="s">
        <v>486</v>
      </c>
    </row>
    <row r="245" spans="2:65" s="1" customFormat="1" ht="11.25">
      <c r="B245" s="34"/>
      <c r="D245" s="147" t="s">
        <v>248</v>
      </c>
      <c r="F245" s="148" t="s">
        <v>487</v>
      </c>
      <c r="I245" s="149"/>
      <c r="L245" s="34"/>
      <c r="M245" s="150"/>
      <c r="T245" s="55"/>
      <c r="AT245" s="18" t="s">
        <v>248</v>
      </c>
      <c r="AU245" s="18" t="s">
        <v>90</v>
      </c>
    </row>
    <row r="246" spans="2:65" s="14" customFormat="1" ht="11.25">
      <c r="B246" s="167"/>
      <c r="D246" s="152" t="s">
        <v>258</v>
      </c>
      <c r="E246" s="168" t="s">
        <v>19</v>
      </c>
      <c r="F246" s="169" t="s">
        <v>319</v>
      </c>
      <c r="H246" s="168" t="s">
        <v>19</v>
      </c>
      <c r="I246" s="170"/>
      <c r="L246" s="167"/>
      <c r="M246" s="171"/>
      <c r="T246" s="172"/>
      <c r="AT246" s="168" t="s">
        <v>258</v>
      </c>
      <c r="AU246" s="168" t="s">
        <v>90</v>
      </c>
      <c r="AV246" s="14" t="s">
        <v>88</v>
      </c>
      <c r="AW246" s="14" t="s">
        <v>42</v>
      </c>
      <c r="AX246" s="14" t="s">
        <v>81</v>
      </c>
      <c r="AY246" s="168" t="s">
        <v>239</v>
      </c>
    </row>
    <row r="247" spans="2:65" s="12" customFormat="1" ht="11.25">
      <c r="B247" s="151"/>
      <c r="D247" s="152" t="s">
        <v>258</v>
      </c>
      <c r="E247" s="153" t="s">
        <v>19</v>
      </c>
      <c r="F247" s="154" t="s">
        <v>488</v>
      </c>
      <c r="H247" s="155">
        <v>26.85</v>
      </c>
      <c r="I247" s="156"/>
      <c r="L247" s="151"/>
      <c r="M247" s="157"/>
      <c r="T247" s="158"/>
      <c r="AT247" s="153" t="s">
        <v>258</v>
      </c>
      <c r="AU247" s="153" t="s">
        <v>90</v>
      </c>
      <c r="AV247" s="12" t="s">
        <v>90</v>
      </c>
      <c r="AW247" s="12" t="s">
        <v>42</v>
      </c>
      <c r="AX247" s="12" t="s">
        <v>81</v>
      </c>
      <c r="AY247" s="153" t="s">
        <v>239</v>
      </c>
    </row>
    <row r="248" spans="2:65" s="12" customFormat="1" ht="11.25">
      <c r="B248" s="151"/>
      <c r="D248" s="152" t="s">
        <v>258</v>
      </c>
      <c r="E248" s="153" t="s">
        <v>19</v>
      </c>
      <c r="F248" s="154" t="s">
        <v>489</v>
      </c>
      <c r="H248" s="155">
        <v>26.25</v>
      </c>
      <c r="I248" s="156"/>
      <c r="L248" s="151"/>
      <c r="M248" s="157"/>
      <c r="T248" s="158"/>
      <c r="AT248" s="153" t="s">
        <v>258</v>
      </c>
      <c r="AU248" s="153" t="s">
        <v>90</v>
      </c>
      <c r="AV248" s="12" t="s">
        <v>90</v>
      </c>
      <c r="AW248" s="12" t="s">
        <v>42</v>
      </c>
      <c r="AX248" s="12" t="s">
        <v>81</v>
      </c>
      <c r="AY248" s="153" t="s">
        <v>239</v>
      </c>
    </row>
    <row r="249" spans="2:65" s="14" customFormat="1" ht="11.25">
      <c r="B249" s="167"/>
      <c r="D249" s="152" t="s">
        <v>258</v>
      </c>
      <c r="E249" s="168" t="s">
        <v>19</v>
      </c>
      <c r="F249" s="169" t="s">
        <v>324</v>
      </c>
      <c r="H249" s="168" t="s">
        <v>19</v>
      </c>
      <c r="I249" s="170"/>
      <c r="L249" s="167"/>
      <c r="M249" s="171"/>
      <c r="T249" s="172"/>
      <c r="AT249" s="168" t="s">
        <v>258</v>
      </c>
      <c r="AU249" s="168" t="s">
        <v>90</v>
      </c>
      <c r="AV249" s="14" t="s">
        <v>88</v>
      </c>
      <c r="AW249" s="14" t="s">
        <v>42</v>
      </c>
      <c r="AX249" s="14" t="s">
        <v>81</v>
      </c>
      <c r="AY249" s="168" t="s">
        <v>239</v>
      </c>
    </row>
    <row r="250" spans="2:65" s="12" customFormat="1" ht="11.25">
      <c r="B250" s="151"/>
      <c r="D250" s="152" t="s">
        <v>258</v>
      </c>
      <c r="E250" s="153" t="s">
        <v>19</v>
      </c>
      <c r="F250" s="154" t="s">
        <v>488</v>
      </c>
      <c r="H250" s="155">
        <v>26.85</v>
      </c>
      <c r="I250" s="156"/>
      <c r="L250" s="151"/>
      <c r="M250" s="157"/>
      <c r="T250" s="158"/>
      <c r="AT250" s="153" t="s">
        <v>258</v>
      </c>
      <c r="AU250" s="153" t="s">
        <v>90</v>
      </c>
      <c r="AV250" s="12" t="s">
        <v>90</v>
      </c>
      <c r="AW250" s="12" t="s">
        <v>42</v>
      </c>
      <c r="AX250" s="12" t="s">
        <v>81</v>
      </c>
      <c r="AY250" s="153" t="s">
        <v>239</v>
      </c>
    </row>
    <row r="251" spans="2:65" s="12" customFormat="1" ht="11.25">
      <c r="B251" s="151"/>
      <c r="D251" s="152" t="s">
        <v>258</v>
      </c>
      <c r="E251" s="153" t="s">
        <v>19</v>
      </c>
      <c r="F251" s="154" t="s">
        <v>489</v>
      </c>
      <c r="H251" s="155">
        <v>26.25</v>
      </c>
      <c r="I251" s="156"/>
      <c r="L251" s="151"/>
      <c r="M251" s="157"/>
      <c r="T251" s="158"/>
      <c r="AT251" s="153" t="s">
        <v>258</v>
      </c>
      <c r="AU251" s="153" t="s">
        <v>90</v>
      </c>
      <c r="AV251" s="12" t="s">
        <v>90</v>
      </c>
      <c r="AW251" s="12" t="s">
        <v>42</v>
      </c>
      <c r="AX251" s="12" t="s">
        <v>81</v>
      </c>
      <c r="AY251" s="153" t="s">
        <v>239</v>
      </c>
    </row>
    <row r="252" spans="2:65" s="13" customFormat="1" ht="11.25">
      <c r="B252" s="159"/>
      <c r="D252" s="152" t="s">
        <v>258</v>
      </c>
      <c r="E252" s="160" t="s">
        <v>202</v>
      </c>
      <c r="F252" s="161" t="s">
        <v>261</v>
      </c>
      <c r="H252" s="162">
        <v>106.2</v>
      </c>
      <c r="I252" s="163"/>
      <c r="L252" s="159"/>
      <c r="M252" s="164"/>
      <c r="T252" s="165"/>
      <c r="AT252" s="160" t="s">
        <v>258</v>
      </c>
      <c r="AU252" s="160" t="s">
        <v>90</v>
      </c>
      <c r="AV252" s="13" t="s">
        <v>246</v>
      </c>
      <c r="AW252" s="13" t="s">
        <v>42</v>
      </c>
      <c r="AX252" s="13" t="s">
        <v>88</v>
      </c>
      <c r="AY252" s="160" t="s">
        <v>239</v>
      </c>
    </row>
    <row r="253" spans="2:65" s="1" customFormat="1" ht="37.9" customHeight="1">
      <c r="B253" s="34"/>
      <c r="C253" s="134" t="s">
        <v>490</v>
      </c>
      <c r="D253" s="134" t="s">
        <v>241</v>
      </c>
      <c r="E253" s="135" t="s">
        <v>491</v>
      </c>
      <c r="F253" s="136" t="s">
        <v>492</v>
      </c>
      <c r="G253" s="137" t="s">
        <v>178</v>
      </c>
      <c r="H253" s="138">
        <v>1410.799</v>
      </c>
      <c r="I253" s="139"/>
      <c r="J253" s="140">
        <f>ROUND(I253*H253,2)</f>
        <v>0</v>
      </c>
      <c r="K253" s="136" t="s">
        <v>245</v>
      </c>
      <c r="L253" s="34"/>
      <c r="M253" s="141" t="s">
        <v>19</v>
      </c>
      <c r="N253" s="142" t="s">
        <v>52</v>
      </c>
      <c r="P253" s="143">
        <f>O253*H253</f>
        <v>0</v>
      </c>
      <c r="Q253" s="143">
        <v>0</v>
      </c>
      <c r="R253" s="143">
        <f>Q253*H253</f>
        <v>0</v>
      </c>
      <c r="S253" s="143">
        <v>0</v>
      </c>
      <c r="T253" s="144">
        <f>S253*H253</f>
        <v>0</v>
      </c>
      <c r="AR253" s="145" t="s">
        <v>246</v>
      </c>
      <c r="AT253" s="145" t="s">
        <v>241</v>
      </c>
      <c r="AU253" s="145" t="s">
        <v>90</v>
      </c>
      <c r="AY253" s="18" t="s">
        <v>239</v>
      </c>
      <c r="BE253" s="146">
        <f>IF(N253="základní",J253,0)</f>
        <v>0</v>
      </c>
      <c r="BF253" s="146">
        <f>IF(N253="snížená",J253,0)</f>
        <v>0</v>
      </c>
      <c r="BG253" s="146">
        <f>IF(N253="zákl. přenesená",J253,0)</f>
        <v>0</v>
      </c>
      <c r="BH253" s="146">
        <f>IF(N253="sníž. přenesená",J253,0)</f>
        <v>0</v>
      </c>
      <c r="BI253" s="146">
        <f>IF(N253="nulová",J253,0)</f>
        <v>0</v>
      </c>
      <c r="BJ253" s="18" t="s">
        <v>88</v>
      </c>
      <c r="BK253" s="146">
        <f>ROUND(I253*H253,2)</f>
        <v>0</v>
      </c>
      <c r="BL253" s="18" t="s">
        <v>246</v>
      </c>
      <c r="BM253" s="145" t="s">
        <v>493</v>
      </c>
    </row>
    <row r="254" spans="2:65" s="1" customFormat="1" ht="11.25">
      <c r="B254" s="34"/>
      <c r="D254" s="147" t="s">
        <v>248</v>
      </c>
      <c r="F254" s="148" t="s">
        <v>494</v>
      </c>
      <c r="I254" s="149"/>
      <c r="L254" s="34"/>
      <c r="M254" s="150"/>
      <c r="T254" s="55"/>
      <c r="AT254" s="18" t="s">
        <v>248</v>
      </c>
      <c r="AU254" s="18" t="s">
        <v>90</v>
      </c>
    </row>
    <row r="255" spans="2:65" s="14" customFormat="1" ht="11.25">
      <c r="B255" s="167"/>
      <c r="D255" s="152" t="s">
        <v>258</v>
      </c>
      <c r="E255" s="168" t="s">
        <v>19</v>
      </c>
      <c r="F255" s="169" t="s">
        <v>319</v>
      </c>
      <c r="H255" s="168" t="s">
        <v>19</v>
      </c>
      <c r="I255" s="170"/>
      <c r="L255" s="167"/>
      <c r="M255" s="171"/>
      <c r="T255" s="172"/>
      <c r="AT255" s="168" t="s">
        <v>258</v>
      </c>
      <c r="AU255" s="168" t="s">
        <v>90</v>
      </c>
      <c r="AV255" s="14" t="s">
        <v>88</v>
      </c>
      <c r="AW255" s="14" t="s">
        <v>42</v>
      </c>
      <c r="AX255" s="14" t="s">
        <v>81</v>
      </c>
      <c r="AY255" s="168" t="s">
        <v>239</v>
      </c>
    </row>
    <row r="256" spans="2:65" s="12" customFormat="1" ht="11.25">
      <c r="B256" s="151"/>
      <c r="D256" s="152" t="s">
        <v>258</v>
      </c>
      <c r="E256" s="153" t="s">
        <v>19</v>
      </c>
      <c r="F256" s="154" t="s">
        <v>495</v>
      </c>
      <c r="H256" s="155">
        <v>140.125</v>
      </c>
      <c r="I256" s="156"/>
      <c r="L256" s="151"/>
      <c r="M256" s="157"/>
      <c r="T256" s="158"/>
      <c r="AT256" s="153" t="s">
        <v>258</v>
      </c>
      <c r="AU256" s="153" t="s">
        <v>90</v>
      </c>
      <c r="AV256" s="12" t="s">
        <v>90</v>
      </c>
      <c r="AW256" s="12" t="s">
        <v>42</v>
      </c>
      <c r="AX256" s="12" t="s">
        <v>81</v>
      </c>
      <c r="AY256" s="153" t="s">
        <v>239</v>
      </c>
    </row>
    <row r="257" spans="2:51" s="12" customFormat="1" ht="11.25">
      <c r="B257" s="151"/>
      <c r="D257" s="152" t="s">
        <v>258</v>
      </c>
      <c r="E257" s="153" t="s">
        <v>19</v>
      </c>
      <c r="F257" s="154" t="s">
        <v>496</v>
      </c>
      <c r="H257" s="155">
        <v>-0.63900000000000001</v>
      </c>
      <c r="I257" s="156"/>
      <c r="L257" s="151"/>
      <c r="M257" s="157"/>
      <c r="T257" s="158"/>
      <c r="AT257" s="153" t="s">
        <v>258</v>
      </c>
      <c r="AU257" s="153" t="s">
        <v>90</v>
      </c>
      <c r="AV257" s="12" t="s">
        <v>90</v>
      </c>
      <c r="AW257" s="12" t="s">
        <v>42</v>
      </c>
      <c r="AX257" s="12" t="s">
        <v>81</v>
      </c>
      <c r="AY257" s="153" t="s">
        <v>239</v>
      </c>
    </row>
    <row r="258" spans="2:51" s="12" customFormat="1" ht="11.25">
      <c r="B258" s="151"/>
      <c r="D258" s="152" t="s">
        <v>258</v>
      </c>
      <c r="E258" s="153" t="s">
        <v>19</v>
      </c>
      <c r="F258" s="154" t="s">
        <v>497</v>
      </c>
      <c r="H258" s="155">
        <v>281.45</v>
      </c>
      <c r="I258" s="156"/>
      <c r="L258" s="151"/>
      <c r="M258" s="157"/>
      <c r="T258" s="158"/>
      <c r="AT258" s="153" t="s">
        <v>258</v>
      </c>
      <c r="AU258" s="153" t="s">
        <v>90</v>
      </c>
      <c r="AV258" s="12" t="s">
        <v>90</v>
      </c>
      <c r="AW258" s="12" t="s">
        <v>42</v>
      </c>
      <c r="AX258" s="12" t="s">
        <v>81</v>
      </c>
      <c r="AY258" s="153" t="s">
        <v>239</v>
      </c>
    </row>
    <row r="259" spans="2:51" s="12" customFormat="1" ht="11.25">
      <c r="B259" s="151"/>
      <c r="D259" s="152" t="s">
        <v>258</v>
      </c>
      <c r="E259" s="153" t="s">
        <v>19</v>
      </c>
      <c r="F259" s="154" t="s">
        <v>498</v>
      </c>
      <c r="H259" s="155">
        <v>-6.7640000000000002</v>
      </c>
      <c r="I259" s="156"/>
      <c r="L259" s="151"/>
      <c r="M259" s="157"/>
      <c r="T259" s="158"/>
      <c r="AT259" s="153" t="s">
        <v>258</v>
      </c>
      <c r="AU259" s="153" t="s">
        <v>90</v>
      </c>
      <c r="AV259" s="12" t="s">
        <v>90</v>
      </c>
      <c r="AW259" s="12" t="s">
        <v>42</v>
      </c>
      <c r="AX259" s="12" t="s">
        <v>81</v>
      </c>
      <c r="AY259" s="153" t="s">
        <v>239</v>
      </c>
    </row>
    <row r="260" spans="2:51" s="12" customFormat="1" ht="11.25">
      <c r="B260" s="151"/>
      <c r="D260" s="152" t="s">
        <v>258</v>
      </c>
      <c r="E260" s="153" t="s">
        <v>19</v>
      </c>
      <c r="F260" s="154" t="s">
        <v>499</v>
      </c>
      <c r="H260" s="155">
        <v>17.812999999999999</v>
      </c>
      <c r="I260" s="156"/>
      <c r="L260" s="151"/>
      <c r="M260" s="157"/>
      <c r="T260" s="158"/>
      <c r="AT260" s="153" t="s">
        <v>258</v>
      </c>
      <c r="AU260" s="153" t="s">
        <v>90</v>
      </c>
      <c r="AV260" s="12" t="s">
        <v>90</v>
      </c>
      <c r="AW260" s="12" t="s">
        <v>42</v>
      </c>
      <c r="AX260" s="12" t="s">
        <v>81</v>
      </c>
      <c r="AY260" s="153" t="s">
        <v>239</v>
      </c>
    </row>
    <row r="261" spans="2:51" s="12" customFormat="1" ht="11.25">
      <c r="B261" s="151"/>
      <c r="D261" s="152" t="s">
        <v>258</v>
      </c>
      <c r="E261" s="153" t="s">
        <v>19</v>
      </c>
      <c r="F261" s="154" t="s">
        <v>500</v>
      </c>
      <c r="H261" s="155">
        <v>-1.6439999999999999</v>
      </c>
      <c r="I261" s="156"/>
      <c r="L261" s="151"/>
      <c r="M261" s="157"/>
      <c r="T261" s="158"/>
      <c r="AT261" s="153" t="s">
        <v>258</v>
      </c>
      <c r="AU261" s="153" t="s">
        <v>90</v>
      </c>
      <c r="AV261" s="12" t="s">
        <v>90</v>
      </c>
      <c r="AW261" s="12" t="s">
        <v>42</v>
      </c>
      <c r="AX261" s="12" t="s">
        <v>81</v>
      </c>
      <c r="AY261" s="153" t="s">
        <v>239</v>
      </c>
    </row>
    <row r="262" spans="2:51" s="12" customFormat="1" ht="11.25">
      <c r="B262" s="151"/>
      <c r="D262" s="152" t="s">
        <v>258</v>
      </c>
      <c r="E262" s="153" t="s">
        <v>19</v>
      </c>
      <c r="F262" s="154" t="s">
        <v>501</v>
      </c>
      <c r="H262" s="155">
        <v>4.3230000000000004</v>
      </c>
      <c r="I262" s="156"/>
      <c r="L262" s="151"/>
      <c r="M262" s="157"/>
      <c r="T262" s="158"/>
      <c r="AT262" s="153" t="s">
        <v>258</v>
      </c>
      <c r="AU262" s="153" t="s">
        <v>90</v>
      </c>
      <c r="AV262" s="12" t="s">
        <v>90</v>
      </c>
      <c r="AW262" s="12" t="s">
        <v>42</v>
      </c>
      <c r="AX262" s="12" t="s">
        <v>81</v>
      </c>
      <c r="AY262" s="153" t="s">
        <v>239</v>
      </c>
    </row>
    <row r="263" spans="2:51" s="14" customFormat="1" ht="11.25">
      <c r="B263" s="167"/>
      <c r="D263" s="152" t="s">
        <v>258</v>
      </c>
      <c r="E263" s="168" t="s">
        <v>19</v>
      </c>
      <c r="F263" s="169" t="s">
        <v>321</v>
      </c>
      <c r="H263" s="168" t="s">
        <v>19</v>
      </c>
      <c r="I263" s="170"/>
      <c r="L263" s="167"/>
      <c r="M263" s="171"/>
      <c r="T263" s="172"/>
      <c r="AT263" s="168" t="s">
        <v>258</v>
      </c>
      <c r="AU263" s="168" t="s">
        <v>90</v>
      </c>
      <c r="AV263" s="14" t="s">
        <v>88</v>
      </c>
      <c r="AW263" s="14" t="s">
        <v>42</v>
      </c>
      <c r="AX263" s="14" t="s">
        <v>81</v>
      </c>
      <c r="AY263" s="168" t="s">
        <v>239</v>
      </c>
    </row>
    <row r="264" spans="2:51" s="12" customFormat="1" ht="11.25">
      <c r="B264" s="151"/>
      <c r="D264" s="152" t="s">
        <v>258</v>
      </c>
      <c r="E264" s="153" t="s">
        <v>19</v>
      </c>
      <c r="F264" s="154" t="s">
        <v>502</v>
      </c>
      <c r="H264" s="155">
        <v>420.62799999999999</v>
      </c>
      <c r="I264" s="156"/>
      <c r="L264" s="151"/>
      <c r="M264" s="157"/>
      <c r="T264" s="158"/>
      <c r="AT264" s="153" t="s">
        <v>258</v>
      </c>
      <c r="AU264" s="153" t="s">
        <v>90</v>
      </c>
      <c r="AV264" s="12" t="s">
        <v>90</v>
      </c>
      <c r="AW264" s="12" t="s">
        <v>42</v>
      </c>
      <c r="AX264" s="12" t="s">
        <v>81</v>
      </c>
      <c r="AY264" s="153" t="s">
        <v>239</v>
      </c>
    </row>
    <row r="265" spans="2:51" s="12" customFormat="1" ht="11.25">
      <c r="B265" s="151"/>
      <c r="D265" s="152" t="s">
        <v>258</v>
      </c>
      <c r="E265" s="153" t="s">
        <v>19</v>
      </c>
      <c r="F265" s="154" t="s">
        <v>503</v>
      </c>
      <c r="H265" s="155">
        <v>-0.6</v>
      </c>
      <c r="I265" s="156"/>
      <c r="L265" s="151"/>
      <c r="M265" s="157"/>
      <c r="T265" s="158"/>
      <c r="AT265" s="153" t="s">
        <v>258</v>
      </c>
      <c r="AU265" s="153" t="s">
        <v>90</v>
      </c>
      <c r="AV265" s="12" t="s">
        <v>90</v>
      </c>
      <c r="AW265" s="12" t="s">
        <v>42</v>
      </c>
      <c r="AX265" s="12" t="s">
        <v>81</v>
      </c>
      <c r="AY265" s="153" t="s">
        <v>239</v>
      </c>
    </row>
    <row r="266" spans="2:51" s="12" customFormat="1" ht="11.25">
      <c r="B266" s="151"/>
      <c r="D266" s="152" t="s">
        <v>258</v>
      </c>
      <c r="E266" s="153" t="s">
        <v>19</v>
      </c>
      <c r="F266" s="154" t="s">
        <v>504</v>
      </c>
      <c r="H266" s="155">
        <v>-10.659000000000001</v>
      </c>
      <c r="I266" s="156"/>
      <c r="L266" s="151"/>
      <c r="M266" s="157"/>
      <c r="T266" s="158"/>
      <c r="AT266" s="153" t="s">
        <v>258</v>
      </c>
      <c r="AU266" s="153" t="s">
        <v>90</v>
      </c>
      <c r="AV266" s="12" t="s">
        <v>90</v>
      </c>
      <c r="AW266" s="12" t="s">
        <v>42</v>
      </c>
      <c r="AX266" s="12" t="s">
        <v>81</v>
      </c>
      <c r="AY266" s="153" t="s">
        <v>239</v>
      </c>
    </row>
    <row r="267" spans="2:51" s="14" customFormat="1" ht="11.25">
      <c r="B267" s="167"/>
      <c r="D267" s="152" t="s">
        <v>258</v>
      </c>
      <c r="E267" s="168" t="s">
        <v>19</v>
      </c>
      <c r="F267" s="169" t="s">
        <v>324</v>
      </c>
      <c r="H267" s="168" t="s">
        <v>19</v>
      </c>
      <c r="I267" s="170"/>
      <c r="L267" s="167"/>
      <c r="M267" s="171"/>
      <c r="T267" s="172"/>
      <c r="AT267" s="168" t="s">
        <v>258</v>
      </c>
      <c r="AU267" s="168" t="s">
        <v>90</v>
      </c>
      <c r="AV267" s="14" t="s">
        <v>88</v>
      </c>
      <c r="AW267" s="14" t="s">
        <v>42</v>
      </c>
      <c r="AX267" s="14" t="s">
        <v>81</v>
      </c>
      <c r="AY267" s="168" t="s">
        <v>239</v>
      </c>
    </row>
    <row r="268" spans="2:51" s="12" customFormat="1" ht="11.25">
      <c r="B268" s="151"/>
      <c r="D268" s="152" t="s">
        <v>258</v>
      </c>
      <c r="E268" s="153" t="s">
        <v>19</v>
      </c>
      <c r="F268" s="154" t="s">
        <v>495</v>
      </c>
      <c r="H268" s="155">
        <v>140.125</v>
      </c>
      <c r="I268" s="156"/>
      <c r="L268" s="151"/>
      <c r="M268" s="157"/>
      <c r="T268" s="158"/>
      <c r="AT268" s="153" t="s">
        <v>258</v>
      </c>
      <c r="AU268" s="153" t="s">
        <v>90</v>
      </c>
      <c r="AV268" s="12" t="s">
        <v>90</v>
      </c>
      <c r="AW268" s="12" t="s">
        <v>42</v>
      </c>
      <c r="AX268" s="12" t="s">
        <v>81</v>
      </c>
      <c r="AY268" s="153" t="s">
        <v>239</v>
      </c>
    </row>
    <row r="269" spans="2:51" s="12" customFormat="1" ht="11.25">
      <c r="B269" s="151"/>
      <c r="D269" s="152" t="s">
        <v>258</v>
      </c>
      <c r="E269" s="153" t="s">
        <v>19</v>
      </c>
      <c r="F269" s="154" t="s">
        <v>496</v>
      </c>
      <c r="H269" s="155">
        <v>-0.63900000000000001</v>
      </c>
      <c r="I269" s="156"/>
      <c r="L269" s="151"/>
      <c r="M269" s="157"/>
      <c r="T269" s="158"/>
      <c r="AT269" s="153" t="s">
        <v>258</v>
      </c>
      <c r="AU269" s="153" t="s">
        <v>90</v>
      </c>
      <c r="AV269" s="12" t="s">
        <v>90</v>
      </c>
      <c r="AW269" s="12" t="s">
        <v>42</v>
      </c>
      <c r="AX269" s="12" t="s">
        <v>81</v>
      </c>
      <c r="AY269" s="153" t="s">
        <v>239</v>
      </c>
    </row>
    <row r="270" spans="2:51" s="12" customFormat="1" ht="11.25">
      <c r="B270" s="151"/>
      <c r="D270" s="152" t="s">
        <v>258</v>
      </c>
      <c r="E270" s="153" t="s">
        <v>19</v>
      </c>
      <c r="F270" s="154" t="s">
        <v>497</v>
      </c>
      <c r="H270" s="155">
        <v>281.45</v>
      </c>
      <c r="I270" s="156"/>
      <c r="L270" s="151"/>
      <c r="M270" s="157"/>
      <c r="T270" s="158"/>
      <c r="AT270" s="153" t="s">
        <v>258</v>
      </c>
      <c r="AU270" s="153" t="s">
        <v>90</v>
      </c>
      <c r="AV270" s="12" t="s">
        <v>90</v>
      </c>
      <c r="AW270" s="12" t="s">
        <v>42</v>
      </c>
      <c r="AX270" s="12" t="s">
        <v>81</v>
      </c>
      <c r="AY270" s="153" t="s">
        <v>239</v>
      </c>
    </row>
    <row r="271" spans="2:51" s="12" customFormat="1" ht="11.25">
      <c r="B271" s="151"/>
      <c r="D271" s="152" t="s">
        <v>258</v>
      </c>
      <c r="E271" s="153" t="s">
        <v>19</v>
      </c>
      <c r="F271" s="154" t="s">
        <v>498</v>
      </c>
      <c r="H271" s="155">
        <v>-6.7640000000000002</v>
      </c>
      <c r="I271" s="156"/>
      <c r="L271" s="151"/>
      <c r="M271" s="157"/>
      <c r="T271" s="158"/>
      <c r="AT271" s="153" t="s">
        <v>258</v>
      </c>
      <c r="AU271" s="153" t="s">
        <v>90</v>
      </c>
      <c r="AV271" s="12" t="s">
        <v>90</v>
      </c>
      <c r="AW271" s="12" t="s">
        <v>42</v>
      </c>
      <c r="AX271" s="12" t="s">
        <v>81</v>
      </c>
      <c r="AY271" s="153" t="s">
        <v>239</v>
      </c>
    </row>
    <row r="272" spans="2:51" s="12" customFormat="1" ht="11.25">
      <c r="B272" s="151"/>
      <c r="D272" s="152" t="s">
        <v>258</v>
      </c>
      <c r="E272" s="153" t="s">
        <v>19</v>
      </c>
      <c r="F272" s="154" t="s">
        <v>499</v>
      </c>
      <c r="H272" s="155">
        <v>17.812999999999999</v>
      </c>
      <c r="I272" s="156"/>
      <c r="L272" s="151"/>
      <c r="M272" s="157"/>
      <c r="T272" s="158"/>
      <c r="AT272" s="153" t="s">
        <v>258</v>
      </c>
      <c r="AU272" s="153" t="s">
        <v>90</v>
      </c>
      <c r="AV272" s="12" t="s">
        <v>90</v>
      </c>
      <c r="AW272" s="12" t="s">
        <v>42</v>
      </c>
      <c r="AX272" s="12" t="s">
        <v>81</v>
      </c>
      <c r="AY272" s="153" t="s">
        <v>239</v>
      </c>
    </row>
    <row r="273" spans="2:65" s="12" customFormat="1" ht="11.25">
      <c r="B273" s="151"/>
      <c r="D273" s="152" t="s">
        <v>258</v>
      </c>
      <c r="E273" s="153" t="s">
        <v>19</v>
      </c>
      <c r="F273" s="154" t="s">
        <v>500</v>
      </c>
      <c r="H273" s="155">
        <v>-1.6439999999999999</v>
      </c>
      <c r="I273" s="156"/>
      <c r="L273" s="151"/>
      <c r="M273" s="157"/>
      <c r="T273" s="158"/>
      <c r="AT273" s="153" t="s">
        <v>258</v>
      </c>
      <c r="AU273" s="153" t="s">
        <v>90</v>
      </c>
      <c r="AV273" s="12" t="s">
        <v>90</v>
      </c>
      <c r="AW273" s="12" t="s">
        <v>42</v>
      </c>
      <c r="AX273" s="12" t="s">
        <v>81</v>
      </c>
      <c r="AY273" s="153" t="s">
        <v>239</v>
      </c>
    </row>
    <row r="274" spans="2:65" s="14" customFormat="1" ht="11.25">
      <c r="B274" s="167"/>
      <c r="D274" s="152" t="s">
        <v>258</v>
      </c>
      <c r="E274" s="168" t="s">
        <v>19</v>
      </c>
      <c r="F274" s="169" t="s">
        <v>505</v>
      </c>
      <c r="H274" s="168" t="s">
        <v>19</v>
      </c>
      <c r="I274" s="170"/>
      <c r="L274" s="167"/>
      <c r="M274" s="171"/>
      <c r="T274" s="172"/>
      <c r="AT274" s="168" t="s">
        <v>258</v>
      </c>
      <c r="AU274" s="168" t="s">
        <v>90</v>
      </c>
      <c r="AV274" s="14" t="s">
        <v>88</v>
      </c>
      <c r="AW274" s="14" t="s">
        <v>42</v>
      </c>
      <c r="AX274" s="14" t="s">
        <v>81</v>
      </c>
      <c r="AY274" s="168" t="s">
        <v>239</v>
      </c>
    </row>
    <row r="275" spans="2:65" s="12" customFormat="1" ht="11.25">
      <c r="B275" s="151"/>
      <c r="D275" s="152" t="s">
        <v>258</v>
      </c>
      <c r="E275" s="153" t="s">
        <v>19</v>
      </c>
      <c r="F275" s="154" t="s">
        <v>506</v>
      </c>
      <c r="H275" s="155">
        <v>136.42500000000001</v>
      </c>
      <c r="I275" s="156"/>
      <c r="L275" s="151"/>
      <c r="M275" s="157"/>
      <c r="T275" s="158"/>
      <c r="AT275" s="153" t="s">
        <v>258</v>
      </c>
      <c r="AU275" s="153" t="s">
        <v>90</v>
      </c>
      <c r="AV275" s="12" t="s">
        <v>90</v>
      </c>
      <c r="AW275" s="12" t="s">
        <v>42</v>
      </c>
      <c r="AX275" s="12" t="s">
        <v>81</v>
      </c>
      <c r="AY275" s="153" t="s">
        <v>239</v>
      </c>
    </row>
    <row r="276" spans="2:65" s="13" customFormat="1" ht="11.25">
      <c r="B276" s="159"/>
      <c r="D276" s="152" t="s">
        <v>258</v>
      </c>
      <c r="E276" s="160" t="s">
        <v>199</v>
      </c>
      <c r="F276" s="161" t="s">
        <v>261</v>
      </c>
      <c r="H276" s="162">
        <v>1410.799</v>
      </c>
      <c r="I276" s="163"/>
      <c r="L276" s="159"/>
      <c r="M276" s="164"/>
      <c r="T276" s="165"/>
      <c r="AT276" s="160" t="s">
        <v>258</v>
      </c>
      <c r="AU276" s="160" t="s">
        <v>90</v>
      </c>
      <c r="AV276" s="13" t="s">
        <v>246</v>
      </c>
      <c r="AW276" s="13" t="s">
        <v>42</v>
      </c>
      <c r="AX276" s="13" t="s">
        <v>88</v>
      </c>
      <c r="AY276" s="160" t="s">
        <v>239</v>
      </c>
    </row>
    <row r="277" spans="2:65" s="1" customFormat="1" ht="37.9" customHeight="1">
      <c r="B277" s="34"/>
      <c r="C277" s="134" t="s">
        <v>507</v>
      </c>
      <c r="D277" s="134" t="s">
        <v>241</v>
      </c>
      <c r="E277" s="135" t="s">
        <v>508</v>
      </c>
      <c r="F277" s="136" t="s">
        <v>509</v>
      </c>
      <c r="G277" s="137" t="s">
        <v>167</v>
      </c>
      <c r="H277" s="138">
        <v>1076.944</v>
      </c>
      <c r="I277" s="139"/>
      <c r="J277" s="140">
        <f>ROUND(I277*H277,2)</f>
        <v>0</v>
      </c>
      <c r="K277" s="136" t="s">
        <v>245</v>
      </c>
      <c r="L277" s="34"/>
      <c r="M277" s="141" t="s">
        <v>19</v>
      </c>
      <c r="N277" s="142" t="s">
        <v>52</v>
      </c>
      <c r="P277" s="143">
        <f>O277*H277</f>
        <v>0</v>
      </c>
      <c r="Q277" s="143">
        <v>7.26E-3</v>
      </c>
      <c r="R277" s="143">
        <f>Q277*H277</f>
        <v>7.81861344</v>
      </c>
      <c r="S277" s="143">
        <v>0</v>
      </c>
      <c r="T277" s="144">
        <f>S277*H277</f>
        <v>0</v>
      </c>
      <c r="AR277" s="145" t="s">
        <v>246</v>
      </c>
      <c r="AT277" s="145" t="s">
        <v>241</v>
      </c>
      <c r="AU277" s="145" t="s">
        <v>90</v>
      </c>
      <c r="AY277" s="18" t="s">
        <v>239</v>
      </c>
      <c r="BE277" s="146">
        <f>IF(N277="základní",J277,0)</f>
        <v>0</v>
      </c>
      <c r="BF277" s="146">
        <f>IF(N277="snížená",J277,0)</f>
        <v>0</v>
      </c>
      <c r="BG277" s="146">
        <f>IF(N277="zákl. přenesená",J277,0)</f>
        <v>0</v>
      </c>
      <c r="BH277" s="146">
        <f>IF(N277="sníž. přenesená",J277,0)</f>
        <v>0</v>
      </c>
      <c r="BI277" s="146">
        <f>IF(N277="nulová",J277,0)</f>
        <v>0</v>
      </c>
      <c r="BJ277" s="18" t="s">
        <v>88</v>
      </c>
      <c r="BK277" s="146">
        <f>ROUND(I277*H277,2)</f>
        <v>0</v>
      </c>
      <c r="BL277" s="18" t="s">
        <v>246</v>
      </c>
      <c r="BM277" s="145" t="s">
        <v>510</v>
      </c>
    </row>
    <row r="278" spans="2:65" s="1" customFormat="1" ht="11.25">
      <c r="B278" s="34"/>
      <c r="D278" s="147" t="s">
        <v>248</v>
      </c>
      <c r="F278" s="148" t="s">
        <v>511</v>
      </c>
      <c r="I278" s="149"/>
      <c r="L278" s="34"/>
      <c r="M278" s="150"/>
      <c r="T278" s="55"/>
      <c r="AT278" s="18" t="s">
        <v>248</v>
      </c>
      <c r="AU278" s="18" t="s">
        <v>90</v>
      </c>
    </row>
    <row r="279" spans="2:65" s="14" customFormat="1" ht="11.25">
      <c r="B279" s="167"/>
      <c r="D279" s="152" t="s">
        <v>258</v>
      </c>
      <c r="E279" s="168" t="s">
        <v>19</v>
      </c>
      <c r="F279" s="169" t="s">
        <v>319</v>
      </c>
      <c r="H279" s="168" t="s">
        <v>19</v>
      </c>
      <c r="I279" s="170"/>
      <c r="L279" s="167"/>
      <c r="M279" s="171"/>
      <c r="T279" s="172"/>
      <c r="AT279" s="168" t="s">
        <v>258</v>
      </c>
      <c r="AU279" s="168" t="s">
        <v>90</v>
      </c>
      <c r="AV279" s="14" t="s">
        <v>88</v>
      </c>
      <c r="AW279" s="14" t="s">
        <v>42</v>
      </c>
      <c r="AX279" s="14" t="s">
        <v>81</v>
      </c>
      <c r="AY279" s="168" t="s">
        <v>239</v>
      </c>
    </row>
    <row r="280" spans="2:65" s="12" customFormat="1" ht="11.25">
      <c r="B280" s="151"/>
      <c r="D280" s="152" t="s">
        <v>258</v>
      </c>
      <c r="E280" s="153" t="s">
        <v>19</v>
      </c>
      <c r="F280" s="154" t="s">
        <v>512</v>
      </c>
      <c r="H280" s="155">
        <v>2.8</v>
      </c>
      <c r="I280" s="156"/>
      <c r="L280" s="151"/>
      <c r="M280" s="157"/>
      <c r="T280" s="158"/>
      <c r="AT280" s="153" t="s">
        <v>258</v>
      </c>
      <c r="AU280" s="153" t="s">
        <v>90</v>
      </c>
      <c r="AV280" s="12" t="s">
        <v>90</v>
      </c>
      <c r="AW280" s="12" t="s">
        <v>42</v>
      </c>
      <c r="AX280" s="12" t="s">
        <v>81</v>
      </c>
      <c r="AY280" s="153" t="s">
        <v>239</v>
      </c>
    </row>
    <row r="281" spans="2:65" s="12" customFormat="1" ht="11.25">
      <c r="B281" s="151"/>
      <c r="D281" s="152" t="s">
        <v>258</v>
      </c>
      <c r="E281" s="153" t="s">
        <v>19</v>
      </c>
      <c r="F281" s="154" t="s">
        <v>513</v>
      </c>
      <c r="H281" s="155">
        <v>187.2</v>
      </c>
      <c r="I281" s="156"/>
      <c r="L281" s="151"/>
      <c r="M281" s="157"/>
      <c r="T281" s="158"/>
      <c r="AT281" s="153" t="s">
        <v>258</v>
      </c>
      <c r="AU281" s="153" t="s">
        <v>90</v>
      </c>
      <c r="AV281" s="12" t="s">
        <v>90</v>
      </c>
      <c r="AW281" s="12" t="s">
        <v>42</v>
      </c>
      <c r="AX281" s="12" t="s">
        <v>81</v>
      </c>
      <c r="AY281" s="153" t="s">
        <v>239</v>
      </c>
    </row>
    <row r="282" spans="2:65" s="12" customFormat="1" ht="11.25">
      <c r="B282" s="151"/>
      <c r="D282" s="152" t="s">
        <v>258</v>
      </c>
      <c r="E282" s="153" t="s">
        <v>19</v>
      </c>
      <c r="F282" s="154" t="s">
        <v>514</v>
      </c>
      <c r="H282" s="155">
        <v>24.847000000000001</v>
      </c>
      <c r="I282" s="156"/>
      <c r="L282" s="151"/>
      <c r="M282" s="157"/>
      <c r="T282" s="158"/>
      <c r="AT282" s="153" t="s">
        <v>258</v>
      </c>
      <c r="AU282" s="153" t="s">
        <v>90</v>
      </c>
      <c r="AV282" s="12" t="s">
        <v>90</v>
      </c>
      <c r="AW282" s="12" t="s">
        <v>42</v>
      </c>
      <c r="AX282" s="12" t="s">
        <v>81</v>
      </c>
      <c r="AY282" s="153" t="s">
        <v>239</v>
      </c>
    </row>
    <row r="283" spans="2:65" s="12" customFormat="1" ht="11.25">
      <c r="B283" s="151"/>
      <c r="D283" s="152" t="s">
        <v>258</v>
      </c>
      <c r="E283" s="153" t="s">
        <v>19</v>
      </c>
      <c r="F283" s="154" t="s">
        <v>515</v>
      </c>
      <c r="H283" s="155">
        <v>19.681000000000001</v>
      </c>
      <c r="I283" s="156"/>
      <c r="L283" s="151"/>
      <c r="M283" s="157"/>
      <c r="T283" s="158"/>
      <c r="AT283" s="153" t="s">
        <v>258</v>
      </c>
      <c r="AU283" s="153" t="s">
        <v>90</v>
      </c>
      <c r="AV283" s="12" t="s">
        <v>90</v>
      </c>
      <c r="AW283" s="12" t="s">
        <v>42</v>
      </c>
      <c r="AX283" s="12" t="s">
        <v>81</v>
      </c>
      <c r="AY283" s="153" t="s">
        <v>239</v>
      </c>
    </row>
    <row r="284" spans="2:65" s="12" customFormat="1" ht="11.25">
      <c r="B284" s="151"/>
      <c r="D284" s="152" t="s">
        <v>258</v>
      </c>
      <c r="E284" s="153" t="s">
        <v>19</v>
      </c>
      <c r="F284" s="154" t="s">
        <v>516</v>
      </c>
      <c r="H284" s="155">
        <v>1.54</v>
      </c>
      <c r="I284" s="156"/>
      <c r="L284" s="151"/>
      <c r="M284" s="157"/>
      <c r="T284" s="158"/>
      <c r="AT284" s="153" t="s">
        <v>258</v>
      </c>
      <c r="AU284" s="153" t="s">
        <v>90</v>
      </c>
      <c r="AV284" s="12" t="s">
        <v>90</v>
      </c>
      <c r="AW284" s="12" t="s">
        <v>42</v>
      </c>
      <c r="AX284" s="12" t="s">
        <v>81</v>
      </c>
      <c r="AY284" s="153" t="s">
        <v>239</v>
      </c>
    </row>
    <row r="285" spans="2:65" s="12" customFormat="1" ht="11.25">
      <c r="B285" s="151"/>
      <c r="D285" s="152" t="s">
        <v>258</v>
      </c>
      <c r="E285" s="153" t="s">
        <v>19</v>
      </c>
      <c r="F285" s="154" t="s">
        <v>517</v>
      </c>
      <c r="H285" s="155">
        <v>35.880000000000003</v>
      </c>
      <c r="I285" s="156"/>
      <c r="L285" s="151"/>
      <c r="M285" s="157"/>
      <c r="T285" s="158"/>
      <c r="AT285" s="153" t="s">
        <v>258</v>
      </c>
      <c r="AU285" s="153" t="s">
        <v>90</v>
      </c>
      <c r="AV285" s="12" t="s">
        <v>90</v>
      </c>
      <c r="AW285" s="12" t="s">
        <v>42</v>
      </c>
      <c r="AX285" s="12" t="s">
        <v>81</v>
      </c>
      <c r="AY285" s="153" t="s">
        <v>239</v>
      </c>
    </row>
    <row r="286" spans="2:65" s="12" customFormat="1" ht="11.25">
      <c r="B286" s="151"/>
      <c r="D286" s="152" t="s">
        <v>258</v>
      </c>
      <c r="E286" s="153" t="s">
        <v>19</v>
      </c>
      <c r="F286" s="154" t="s">
        <v>518</v>
      </c>
      <c r="H286" s="155">
        <v>71.599999999999994</v>
      </c>
      <c r="I286" s="156"/>
      <c r="L286" s="151"/>
      <c r="M286" s="157"/>
      <c r="T286" s="158"/>
      <c r="AT286" s="153" t="s">
        <v>258</v>
      </c>
      <c r="AU286" s="153" t="s">
        <v>90</v>
      </c>
      <c r="AV286" s="12" t="s">
        <v>90</v>
      </c>
      <c r="AW286" s="12" t="s">
        <v>42</v>
      </c>
      <c r="AX286" s="12" t="s">
        <v>81</v>
      </c>
      <c r="AY286" s="153" t="s">
        <v>239</v>
      </c>
    </row>
    <row r="287" spans="2:65" s="12" customFormat="1" ht="11.25">
      <c r="B287" s="151"/>
      <c r="D287" s="152" t="s">
        <v>258</v>
      </c>
      <c r="E287" s="153" t="s">
        <v>19</v>
      </c>
      <c r="F287" s="154" t="s">
        <v>519</v>
      </c>
      <c r="H287" s="155">
        <v>70</v>
      </c>
      <c r="I287" s="156"/>
      <c r="L287" s="151"/>
      <c r="M287" s="157"/>
      <c r="T287" s="158"/>
      <c r="AT287" s="153" t="s">
        <v>258</v>
      </c>
      <c r="AU287" s="153" t="s">
        <v>90</v>
      </c>
      <c r="AV287" s="12" t="s">
        <v>90</v>
      </c>
      <c r="AW287" s="12" t="s">
        <v>42</v>
      </c>
      <c r="AX287" s="12" t="s">
        <v>81</v>
      </c>
      <c r="AY287" s="153" t="s">
        <v>239</v>
      </c>
    </row>
    <row r="288" spans="2:65" s="14" customFormat="1" ht="11.25">
      <c r="B288" s="167"/>
      <c r="D288" s="152" t="s">
        <v>258</v>
      </c>
      <c r="E288" s="168" t="s">
        <v>19</v>
      </c>
      <c r="F288" s="169" t="s">
        <v>321</v>
      </c>
      <c r="H288" s="168" t="s">
        <v>19</v>
      </c>
      <c r="I288" s="170"/>
      <c r="L288" s="167"/>
      <c r="M288" s="171"/>
      <c r="T288" s="172"/>
      <c r="AT288" s="168" t="s">
        <v>258</v>
      </c>
      <c r="AU288" s="168" t="s">
        <v>90</v>
      </c>
      <c r="AV288" s="14" t="s">
        <v>88</v>
      </c>
      <c r="AW288" s="14" t="s">
        <v>42</v>
      </c>
      <c r="AX288" s="14" t="s">
        <v>81</v>
      </c>
      <c r="AY288" s="168" t="s">
        <v>239</v>
      </c>
    </row>
    <row r="289" spans="2:65" s="12" customFormat="1" ht="11.25">
      <c r="B289" s="151"/>
      <c r="D289" s="152" t="s">
        <v>258</v>
      </c>
      <c r="E289" s="153" t="s">
        <v>19</v>
      </c>
      <c r="F289" s="154" t="s">
        <v>520</v>
      </c>
      <c r="H289" s="155">
        <v>236.43</v>
      </c>
      <c r="I289" s="156"/>
      <c r="L289" s="151"/>
      <c r="M289" s="157"/>
      <c r="T289" s="158"/>
      <c r="AT289" s="153" t="s">
        <v>258</v>
      </c>
      <c r="AU289" s="153" t="s">
        <v>90</v>
      </c>
      <c r="AV289" s="12" t="s">
        <v>90</v>
      </c>
      <c r="AW289" s="12" t="s">
        <v>42</v>
      </c>
      <c r="AX289" s="12" t="s">
        <v>81</v>
      </c>
      <c r="AY289" s="153" t="s">
        <v>239</v>
      </c>
    </row>
    <row r="290" spans="2:65" s="12" customFormat="1" ht="11.25">
      <c r="B290" s="151"/>
      <c r="D290" s="152" t="s">
        <v>258</v>
      </c>
      <c r="E290" s="153" t="s">
        <v>19</v>
      </c>
      <c r="F290" s="154" t="s">
        <v>521</v>
      </c>
      <c r="H290" s="155">
        <v>2.4</v>
      </c>
      <c r="I290" s="156"/>
      <c r="L290" s="151"/>
      <c r="M290" s="157"/>
      <c r="T290" s="158"/>
      <c r="AT290" s="153" t="s">
        <v>258</v>
      </c>
      <c r="AU290" s="153" t="s">
        <v>90</v>
      </c>
      <c r="AV290" s="12" t="s">
        <v>90</v>
      </c>
      <c r="AW290" s="12" t="s">
        <v>42</v>
      </c>
      <c r="AX290" s="12" t="s">
        <v>81</v>
      </c>
      <c r="AY290" s="153" t="s">
        <v>239</v>
      </c>
    </row>
    <row r="291" spans="2:65" s="12" customFormat="1" ht="11.25">
      <c r="B291" s="151"/>
      <c r="D291" s="152" t="s">
        <v>258</v>
      </c>
      <c r="E291" s="153" t="s">
        <v>19</v>
      </c>
      <c r="F291" s="154" t="s">
        <v>522</v>
      </c>
      <c r="H291" s="155">
        <v>46.898000000000003</v>
      </c>
      <c r="I291" s="156"/>
      <c r="L291" s="151"/>
      <c r="M291" s="157"/>
      <c r="T291" s="158"/>
      <c r="AT291" s="153" t="s">
        <v>258</v>
      </c>
      <c r="AU291" s="153" t="s">
        <v>90</v>
      </c>
      <c r="AV291" s="12" t="s">
        <v>90</v>
      </c>
      <c r="AW291" s="12" t="s">
        <v>42</v>
      </c>
      <c r="AX291" s="12" t="s">
        <v>81</v>
      </c>
      <c r="AY291" s="153" t="s">
        <v>239</v>
      </c>
    </row>
    <row r="292" spans="2:65" s="14" customFormat="1" ht="11.25">
      <c r="B292" s="167"/>
      <c r="D292" s="152" t="s">
        <v>258</v>
      </c>
      <c r="E292" s="168" t="s">
        <v>19</v>
      </c>
      <c r="F292" s="169" t="s">
        <v>324</v>
      </c>
      <c r="H292" s="168" t="s">
        <v>19</v>
      </c>
      <c r="I292" s="170"/>
      <c r="L292" s="167"/>
      <c r="M292" s="171"/>
      <c r="T292" s="172"/>
      <c r="AT292" s="168" t="s">
        <v>258</v>
      </c>
      <c r="AU292" s="168" t="s">
        <v>90</v>
      </c>
      <c r="AV292" s="14" t="s">
        <v>88</v>
      </c>
      <c r="AW292" s="14" t="s">
        <v>42</v>
      </c>
      <c r="AX292" s="14" t="s">
        <v>81</v>
      </c>
      <c r="AY292" s="168" t="s">
        <v>239</v>
      </c>
    </row>
    <row r="293" spans="2:65" s="12" customFormat="1" ht="11.25">
      <c r="B293" s="151"/>
      <c r="D293" s="152" t="s">
        <v>258</v>
      </c>
      <c r="E293" s="153" t="s">
        <v>19</v>
      </c>
      <c r="F293" s="154" t="s">
        <v>512</v>
      </c>
      <c r="H293" s="155">
        <v>2.8</v>
      </c>
      <c r="I293" s="156"/>
      <c r="L293" s="151"/>
      <c r="M293" s="157"/>
      <c r="T293" s="158"/>
      <c r="AT293" s="153" t="s">
        <v>258</v>
      </c>
      <c r="AU293" s="153" t="s">
        <v>90</v>
      </c>
      <c r="AV293" s="12" t="s">
        <v>90</v>
      </c>
      <c r="AW293" s="12" t="s">
        <v>42</v>
      </c>
      <c r="AX293" s="12" t="s">
        <v>81</v>
      </c>
      <c r="AY293" s="153" t="s">
        <v>239</v>
      </c>
    </row>
    <row r="294" spans="2:65" s="12" customFormat="1" ht="11.25">
      <c r="B294" s="151"/>
      <c r="D294" s="152" t="s">
        <v>258</v>
      </c>
      <c r="E294" s="153" t="s">
        <v>19</v>
      </c>
      <c r="F294" s="154" t="s">
        <v>513</v>
      </c>
      <c r="H294" s="155">
        <v>187.2</v>
      </c>
      <c r="I294" s="156"/>
      <c r="L294" s="151"/>
      <c r="M294" s="157"/>
      <c r="T294" s="158"/>
      <c r="AT294" s="153" t="s">
        <v>258</v>
      </c>
      <c r="AU294" s="153" t="s">
        <v>90</v>
      </c>
      <c r="AV294" s="12" t="s">
        <v>90</v>
      </c>
      <c r="AW294" s="12" t="s">
        <v>42</v>
      </c>
      <c r="AX294" s="12" t="s">
        <v>81</v>
      </c>
      <c r="AY294" s="153" t="s">
        <v>239</v>
      </c>
    </row>
    <row r="295" spans="2:65" s="12" customFormat="1" ht="11.25">
      <c r="B295" s="151"/>
      <c r="D295" s="152" t="s">
        <v>258</v>
      </c>
      <c r="E295" s="153" t="s">
        <v>19</v>
      </c>
      <c r="F295" s="154" t="s">
        <v>514</v>
      </c>
      <c r="H295" s="155">
        <v>24.847000000000001</v>
      </c>
      <c r="I295" s="156"/>
      <c r="L295" s="151"/>
      <c r="M295" s="157"/>
      <c r="T295" s="158"/>
      <c r="AT295" s="153" t="s">
        <v>258</v>
      </c>
      <c r="AU295" s="153" t="s">
        <v>90</v>
      </c>
      <c r="AV295" s="12" t="s">
        <v>90</v>
      </c>
      <c r="AW295" s="12" t="s">
        <v>42</v>
      </c>
      <c r="AX295" s="12" t="s">
        <v>81</v>
      </c>
      <c r="AY295" s="153" t="s">
        <v>239</v>
      </c>
    </row>
    <row r="296" spans="2:65" s="12" customFormat="1" ht="11.25">
      <c r="B296" s="151"/>
      <c r="D296" s="152" t="s">
        <v>258</v>
      </c>
      <c r="E296" s="153" t="s">
        <v>19</v>
      </c>
      <c r="F296" s="154" t="s">
        <v>515</v>
      </c>
      <c r="H296" s="155">
        <v>19.681000000000001</v>
      </c>
      <c r="I296" s="156"/>
      <c r="L296" s="151"/>
      <c r="M296" s="157"/>
      <c r="T296" s="158"/>
      <c r="AT296" s="153" t="s">
        <v>258</v>
      </c>
      <c r="AU296" s="153" t="s">
        <v>90</v>
      </c>
      <c r="AV296" s="12" t="s">
        <v>90</v>
      </c>
      <c r="AW296" s="12" t="s">
        <v>42</v>
      </c>
      <c r="AX296" s="12" t="s">
        <v>81</v>
      </c>
      <c r="AY296" s="153" t="s">
        <v>239</v>
      </c>
    </row>
    <row r="297" spans="2:65" s="12" customFormat="1" ht="11.25">
      <c r="B297" s="151"/>
      <c r="D297" s="152" t="s">
        <v>258</v>
      </c>
      <c r="E297" s="153" t="s">
        <v>19</v>
      </c>
      <c r="F297" s="154" t="s">
        <v>516</v>
      </c>
      <c r="H297" s="155">
        <v>1.54</v>
      </c>
      <c r="I297" s="156"/>
      <c r="L297" s="151"/>
      <c r="M297" s="157"/>
      <c r="T297" s="158"/>
      <c r="AT297" s="153" t="s">
        <v>258</v>
      </c>
      <c r="AU297" s="153" t="s">
        <v>90</v>
      </c>
      <c r="AV297" s="12" t="s">
        <v>90</v>
      </c>
      <c r="AW297" s="12" t="s">
        <v>42</v>
      </c>
      <c r="AX297" s="12" t="s">
        <v>81</v>
      </c>
      <c r="AY297" s="153" t="s">
        <v>239</v>
      </c>
    </row>
    <row r="298" spans="2:65" s="12" customFormat="1" ht="11.25">
      <c r="B298" s="151"/>
      <c r="D298" s="152" t="s">
        <v>258</v>
      </c>
      <c r="E298" s="153" t="s">
        <v>19</v>
      </c>
      <c r="F298" s="154" t="s">
        <v>518</v>
      </c>
      <c r="H298" s="155">
        <v>71.599999999999994</v>
      </c>
      <c r="I298" s="156"/>
      <c r="L298" s="151"/>
      <c r="M298" s="157"/>
      <c r="T298" s="158"/>
      <c r="AT298" s="153" t="s">
        <v>258</v>
      </c>
      <c r="AU298" s="153" t="s">
        <v>90</v>
      </c>
      <c r="AV298" s="12" t="s">
        <v>90</v>
      </c>
      <c r="AW298" s="12" t="s">
        <v>42</v>
      </c>
      <c r="AX298" s="12" t="s">
        <v>81</v>
      </c>
      <c r="AY298" s="153" t="s">
        <v>239</v>
      </c>
    </row>
    <row r="299" spans="2:65" s="12" customFormat="1" ht="11.25">
      <c r="B299" s="151"/>
      <c r="D299" s="152" t="s">
        <v>258</v>
      </c>
      <c r="E299" s="153" t="s">
        <v>19</v>
      </c>
      <c r="F299" s="154" t="s">
        <v>519</v>
      </c>
      <c r="H299" s="155">
        <v>70</v>
      </c>
      <c r="I299" s="156"/>
      <c r="L299" s="151"/>
      <c r="M299" s="157"/>
      <c r="T299" s="158"/>
      <c r="AT299" s="153" t="s">
        <v>258</v>
      </c>
      <c r="AU299" s="153" t="s">
        <v>90</v>
      </c>
      <c r="AV299" s="12" t="s">
        <v>90</v>
      </c>
      <c r="AW299" s="12" t="s">
        <v>42</v>
      </c>
      <c r="AX299" s="12" t="s">
        <v>81</v>
      </c>
      <c r="AY299" s="153" t="s">
        <v>239</v>
      </c>
    </row>
    <row r="300" spans="2:65" s="13" customFormat="1" ht="11.25">
      <c r="B300" s="159"/>
      <c r="D300" s="152" t="s">
        <v>258</v>
      </c>
      <c r="E300" s="160" t="s">
        <v>19</v>
      </c>
      <c r="F300" s="161" t="s">
        <v>261</v>
      </c>
      <c r="H300" s="162">
        <v>1076.944</v>
      </c>
      <c r="I300" s="163"/>
      <c r="L300" s="159"/>
      <c r="M300" s="164"/>
      <c r="T300" s="165"/>
      <c r="AT300" s="160" t="s">
        <v>258</v>
      </c>
      <c r="AU300" s="160" t="s">
        <v>90</v>
      </c>
      <c r="AV300" s="13" t="s">
        <v>246</v>
      </c>
      <c r="AW300" s="13" t="s">
        <v>42</v>
      </c>
      <c r="AX300" s="13" t="s">
        <v>88</v>
      </c>
      <c r="AY300" s="160" t="s">
        <v>239</v>
      </c>
    </row>
    <row r="301" spans="2:65" s="1" customFormat="1" ht="37.9" customHeight="1">
      <c r="B301" s="34"/>
      <c r="C301" s="134" t="s">
        <v>523</v>
      </c>
      <c r="D301" s="134" t="s">
        <v>241</v>
      </c>
      <c r="E301" s="135" t="s">
        <v>524</v>
      </c>
      <c r="F301" s="136" t="s">
        <v>525</v>
      </c>
      <c r="G301" s="137" t="s">
        <v>167</v>
      </c>
      <c r="H301" s="138">
        <v>46.728000000000002</v>
      </c>
      <c r="I301" s="139"/>
      <c r="J301" s="140">
        <f>ROUND(I301*H301,2)</f>
        <v>0</v>
      </c>
      <c r="K301" s="136" t="s">
        <v>245</v>
      </c>
      <c r="L301" s="34"/>
      <c r="M301" s="141" t="s">
        <v>19</v>
      </c>
      <c r="N301" s="142" t="s">
        <v>52</v>
      </c>
      <c r="P301" s="143">
        <f>O301*H301</f>
        <v>0</v>
      </c>
      <c r="Q301" s="143">
        <v>8.702E-2</v>
      </c>
      <c r="R301" s="143">
        <f>Q301*H301</f>
        <v>4.0662705600000004</v>
      </c>
      <c r="S301" s="143">
        <v>0</v>
      </c>
      <c r="T301" s="144">
        <f>S301*H301</f>
        <v>0</v>
      </c>
      <c r="AR301" s="145" t="s">
        <v>246</v>
      </c>
      <c r="AT301" s="145" t="s">
        <v>241</v>
      </c>
      <c r="AU301" s="145" t="s">
        <v>90</v>
      </c>
      <c r="AY301" s="18" t="s">
        <v>239</v>
      </c>
      <c r="BE301" s="146">
        <f>IF(N301="základní",J301,0)</f>
        <v>0</v>
      </c>
      <c r="BF301" s="146">
        <f>IF(N301="snížená",J301,0)</f>
        <v>0</v>
      </c>
      <c r="BG301" s="146">
        <f>IF(N301="zákl. přenesená",J301,0)</f>
        <v>0</v>
      </c>
      <c r="BH301" s="146">
        <f>IF(N301="sníž. přenesená",J301,0)</f>
        <v>0</v>
      </c>
      <c r="BI301" s="146">
        <f>IF(N301="nulová",J301,0)</f>
        <v>0</v>
      </c>
      <c r="BJ301" s="18" t="s">
        <v>88</v>
      </c>
      <c r="BK301" s="146">
        <f>ROUND(I301*H301,2)</f>
        <v>0</v>
      </c>
      <c r="BL301" s="18" t="s">
        <v>246</v>
      </c>
      <c r="BM301" s="145" t="s">
        <v>526</v>
      </c>
    </row>
    <row r="302" spans="2:65" s="1" customFormat="1" ht="11.25">
      <c r="B302" s="34"/>
      <c r="D302" s="147" t="s">
        <v>248</v>
      </c>
      <c r="F302" s="148" t="s">
        <v>527</v>
      </c>
      <c r="I302" s="149"/>
      <c r="L302" s="34"/>
      <c r="M302" s="150"/>
      <c r="T302" s="55"/>
      <c r="AT302" s="18" t="s">
        <v>248</v>
      </c>
      <c r="AU302" s="18" t="s">
        <v>90</v>
      </c>
    </row>
    <row r="303" spans="2:65" s="14" customFormat="1" ht="11.25">
      <c r="B303" s="167"/>
      <c r="D303" s="152" t="s">
        <v>258</v>
      </c>
      <c r="E303" s="168" t="s">
        <v>19</v>
      </c>
      <c r="F303" s="169" t="s">
        <v>528</v>
      </c>
      <c r="H303" s="168" t="s">
        <v>19</v>
      </c>
      <c r="I303" s="170"/>
      <c r="L303" s="167"/>
      <c r="M303" s="171"/>
      <c r="T303" s="172"/>
      <c r="AT303" s="168" t="s">
        <v>258</v>
      </c>
      <c r="AU303" s="168" t="s">
        <v>90</v>
      </c>
      <c r="AV303" s="14" t="s">
        <v>88</v>
      </c>
      <c r="AW303" s="14" t="s">
        <v>42</v>
      </c>
      <c r="AX303" s="14" t="s">
        <v>81</v>
      </c>
      <c r="AY303" s="168" t="s">
        <v>239</v>
      </c>
    </row>
    <row r="304" spans="2:65" s="14" customFormat="1" ht="11.25">
      <c r="B304" s="167"/>
      <c r="D304" s="152" t="s">
        <v>258</v>
      </c>
      <c r="E304" s="168" t="s">
        <v>19</v>
      </c>
      <c r="F304" s="169" t="s">
        <v>319</v>
      </c>
      <c r="H304" s="168" t="s">
        <v>19</v>
      </c>
      <c r="I304" s="170"/>
      <c r="L304" s="167"/>
      <c r="M304" s="171"/>
      <c r="T304" s="172"/>
      <c r="AT304" s="168" t="s">
        <v>258</v>
      </c>
      <c r="AU304" s="168" t="s">
        <v>90</v>
      </c>
      <c r="AV304" s="14" t="s">
        <v>88</v>
      </c>
      <c r="AW304" s="14" t="s">
        <v>42</v>
      </c>
      <c r="AX304" s="14" t="s">
        <v>81</v>
      </c>
      <c r="AY304" s="168" t="s">
        <v>239</v>
      </c>
    </row>
    <row r="305" spans="2:65" s="12" customFormat="1" ht="11.25">
      <c r="B305" s="151"/>
      <c r="D305" s="152" t="s">
        <v>258</v>
      </c>
      <c r="E305" s="153" t="s">
        <v>19</v>
      </c>
      <c r="F305" s="154" t="s">
        <v>529</v>
      </c>
      <c r="H305" s="155">
        <v>11.814</v>
      </c>
      <c r="I305" s="156"/>
      <c r="L305" s="151"/>
      <c r="M305" s="157"/>
      <c r="T305" s="158"/>
      <c r="AT305" s="153" t="s">
        <v>258</v>
      </c>
      <c r="AU305" s="153" t="s">
        <v>90</v>
      </c>
      <c r="AV305" s="12" t="s">
        <v>90</v>
      </c>
      <c r="AW305" s="12" t="s">
        <v>42</v>
      </c>
      <c r="AX305" s="12" t="s">
        <v>81</v>
      </c>
      <c r="AY305" s="153" t="s">
        <v>239</v>
      </c>
    </row>
    <row r="306" spans="2:65" s="12" customFormat="1" ht="11.25">
      <c r="B306" s="151"/>
      <c r="D306" s="152" t="s">
        <v>258</v>
      </c>
      <c r="E306" s="153" t="s">
        <v>19</v>
      </c>
      <c r="F306" s="154" t="s">
        <v>530</v>
      </c>
      <c r="H306" s="155">
        <v>11.55</v>
      </c>
      <c r="I306" s="156"/>
      <c r="L306" s="151"/>
      <c r="M306" s="157"/>
      <c r="T306" s="158"/>
      <c r="AT306" s="153" t="s">
        <v>258</v>
      </c>
      <c r="AU306" s="153" t="s">
        <v>90</v>
      </c>
      <c r="AV306" s="12" t="s">
        <v>90</v>
      </c>
      <c r="AW306" s="12" t="s">
        <v>42</v>
      </c>
      <c r="AX306" s="12" t="s">
        <v>81</v>
      </c>
      <c r="AY306" s="153" t="s">
        <v>239</v>
      </c>
    </row>
    <row r="307" spans="2:65" s="14" customFormat="1" ht="11.25">
      <c r="B307" s="167"/>
      <c r="D307" s="152" t="s">
        <v>258</v>
      </c>
      <c r="E307" s="168" t="s">
        <v>19</v>
      </c>
      <c r="F307" s="169" t="s">
        <v>324</v>
      </c>
      <c r="H307" s="168" t="s">
        <v>19</v>
      </c>
      <c r="I307" s="170"/>
      <c r="L307" s="167"/>
      <c r="M307" s="171"/>
      <c r="T307" s="172"/>
      <c r="AT307" s="168" t="s">
        <v>258</v>
      </c>
      <c r="AU307" s="168" t="s">
        <v>90</v>
      </c>
      <c r="AV307" s="14" t="s">
        <v>88</v>
      </c>
      <c r="AW307" s="14" t="s">
        <v>42</v>
      </c>
      <c r="AX307" s="14" t="s">
        <v>81</v>
      </c>
      <c r="AY307" s="168" t="s">
        <v>239</v>
      </c>
    </row>
    <row r="308" spans="2:65" s="12" customFormat="1" ht="11.25">
      <c r="B308" s="151"/>
      <c r="D308" s="152" t="s">
        <v>258</v>
      </c>
      <c r="E308" s="153" t="s">
        <v>19</v>
      </c>
      <c r="F308" s="154" t="s">
        <v>529</v>
      </c>
      <c r="H308" s="155">
        <v>11.814</v>
      </c>
      <c r="I308" s="156"/>
      <c r="L308" s="151"/>
      <c r="M308" s="157"/>
      <c r="T308" s="158"/>
      <c r="AT308" s="153" t="s">
        <v>258</v>
      </c>
      <c r="AU308" s="153" t="s">
        <v>90</v>
      </c>
      <c r="AV308" s="12" t="s">
        <v>90</v>
      </c>
      <c r="AW308" s="12" t="s">
        <v>42</v>
      </c>
      <c r="AX308" s="12" t="s">
        <v>81</v>
      </c>
      <c r="AY308" s="153" t="s">
        <v>239</v>
      </c>
    </row>
    <row r="309" spans="2:65" s="12" customFormat="1" ht="11.25">
      <c r="B309" s="151"/>
      <c r="D309" s="152" t="s">
        <v>258</v>
      </c>
      <c r="E309" s="153" t="s">
        <v>19</v>
      </c>
      <c r="F309" s="154" t="s">
        <v>530</v>
      </c>
      <c r="H309" s="155">
        <v>11.55</v>
      </c>
      <c r="I309" s="156"/>
      <c r="L309" s="151"/>
      <c r="M309" s="157"/>
      <c r="T309" s="158"/>
      <c r="AT309" s="153" t="s">
        <v>258</v>
      </c>
      <c r="AU309" s="153" t="s">
        <v>90</v>
      </c>
      <c r="AV309" s="12" t="s">
        <v>90</v>
      </c>
      <c r="AW309" s="12" t="s">
        <v>42</v>
      </c>
      <c r="AX309" s="12" t="s">
        <v>81</v>
      </c>
      <c r="AY309" s="153" t="s">
        <v>239</v>
      </c>
    </row>
    <row r="310" spans="2:65" s="13" customFormat="1" ht="11.25">
      <c r="B310" s="159"/>
      <c r="D310" s="152" t="s">
        <v>258</v>
      </c>
      <c r="E310" s="160" t="s">
        <v>19</v>
      </c>
      <c r="F310" s="161" t="s">
        <v>261</v>
      </c>
      <c r="H310" s="162">
        <v>46.728000000000002</v>
      </c>
      <c r="I310" s="163"/>
      <c r="L310" s="159"/>
      <c r="M310" s="164"/>
      <c r="T310" s="165"/>
      <c r="AT310" s="160" t="s">
        <v>258</v>
      </c>
      <c r="AU310" s="160" t="s">
        <v>90</v>
      </c>
      <c r="AV310" s="13" t="s">
        <v>246</v>
      </c>
      <c r="AW310" s="13" t="s">
        <v>42</v>
      </c>
      <c r="AX310" s="13" t="s">
        <v>88</v>
      </c>
      <c r="AY310" s="160" t="s">
        <v>239</v>
      </c>
    </row>
    <row r="311" spans="2:65" s="1" customFormat="1" ht="37.9" customHeight="1">
      <c r="B311" s="34"/>
      <c r="C311" s="134" t="s">
        <v>531</v>
      </c>
      <c r="D311" s="134" t="s">
        <v>241</v>
      </c>
      <c r="E311" s="135" t="s">
        <v>532</v>
      </c>
      <c r="F311" s="136" t="s">
        <v>533</v>
      </c>
      <c r="G311" s="137" t="s">
        <v>167</v>
      </c>
      <c r="H311" s="138">
        <v>1076.944</v>
      </c>
      <c r="I311" s="139"/>
      <c r="J311" s="140">
        <f>ROUND(I311*H311,2)</f>
        <v>0</v>
      </c>
      <c r="K311" s="136" t="s">
        <v>245</v>
      </c>
      <c r="L311" s="34"/>
      <c r="M311" s="141" t="s">
        <v>19</v>
      </c>
      <c r="N311" s="142" t="s">
        <v>52</v>
      </c>
      <c r="P311" s="143">
        <f>O311*H311</f>
        <v>0</v>
      </c>
      <c r="Q311" s="143">
        <v>8.5999999999999998E-4</v>
      </c>
      <c r="R311" s="143">
        <f>Q311*H311</f>
        <v>0.92617183999999997</v>
      </c>
      <c r="S311" s="143">
        <v>0</v>
      </c>
      <c r="T311" s="144">
        <f>S311*H311</f>
        <v>0</v>
      </c>
      <c r="AR311" s="145" t="s">
        <v>246</v>
      </c>
      <c r="AT311" s="145" t="s">
        <v>241</v>
      </c>
      <c r="AU311" s="145" t="s">
        <v>90</v>
      </c>
      <c r="AY311" s="18" t="s">
        <v>239</v>
      </c>
      <c r="BE311" s="146">
        <f>IF(N311="základní",J311,0)</f>
        <v>0</v>
      </c>
      <c r="BF311" s="146">
        <f>IF(N311="snížená",J311,0)</f>
        <v>0</v>
      </c>
      <c r="BG311" s="146">
        <f>IF(N311="zákl. přenesená",J311,0)</f>
        <v>0</v>
      </c>
      <c r="BH311" s="146">
        <f>IF(N311="sníž. přenesená",J311,0)</f>
        <v>0</v>
      </c>
      <c r="BI311" s="146">
        <f>IF(N311="nulová",J311,0)</f>
        <v>0</v>
      </c>
      <c r="BJ311" s="18" t="s">
        <v>88</v>
      </c>
      <c r="BK311" s="146">
        <f>ROUND(I311*H311,2)</f>
        <v>0</v>
      </c>
      <c r="BL311" s="18" t="s">
        <v>246</v>
      </c>
      <c r="BM311" s="145" t="s">
        <v>534</v>
      </c>
    </row>
    <row r="312" spans="2:65" s="1" customFormat="1" ht="11.25">
      <c r="B312" s="34"/>
      <c r="D312" s="147" t="s">
        <v>248</v>
      </c>
      <c r="F312" s="148" t="s">
        <v>535</v>
      </c>
      <c r="I312" s="149"/>
      <c r="L312" s="34"/>
      <c r="M312" s="150"/>
      <c r="T312" s="55"/>
      <c r="AT312" s="18" t="s">
        <v>248</v>
      </c>
      <c r="AU312" s="18" t="s">
        <v>90</v>
      </c>
    </row>
    <row r="313" spans="2:65" s="1" customFormat="1" ht="37.9" customHeight="1">
      <c r="B313" s="34"/>
      <c r="C313" s="134" t="s">
        <v>536</v>
      </c>
      <c r="D313" s="134" t="s">
        <v>241</v>
      </c>
      <c r="E313" s="135" t="s">
        <v>537</v>
      </c>
      <c r="F313" s="136" t="s">
        <v>538</v>
      </c>
      <c r="G313" s="137" t="s">
        <v>167</v>
      </c>
      <c r="H313" s="138">
        <v>46.728000000000002</v>
      </c>
      <c r="I313" s="139"/>
      <c r="J313" s="140">
        <f>ROUND(I313*H313,2)</f>
        <v>0</v>
      </c>
      <c r="K313" s="136" t="s">
        <v>245</v>
      </c>
      <c r="L313" s="34"/>
      <c r="M313" s="141" t="s">
        <v>19</v>
      </c>
      <c r="N313" s="142" t="s">
        <v>52</v>
      </c>
      <c r="P313" s="143">
        <f>O313*H313</f>
        <v>0</v>
      </c>
      <c r="Q313" s="143">
        <v>0</v>
      </c>
      <c r="R313" s="143">
        <f>Q313*H313</f>
        <v>0</v>
      </c>
      <c r="S313" s="143">
        <v>0</v>
      </c>
      <c r="T313" s="144">
        <f>S313*H313</f>
        <v>0</v>
      </c>
      <c r="AR313" s="145" t="s">
        <v>246</v>
      </c>
      <c r="AT313" s="145" t="s">
        <v>241</v>
      </c>
      <c r="AU313" s="145" t="s">
        <v>90</v>
      </c>
      <c r="AY313" s="18" t="s">
        <v>239</v>
      </c>
      <c r="BE313" s="146">
        <f>IF(N313="základní",J313,0)</f>
        <v>0</v>
      </c>
      <c r="BF313" s="146">
        <f>IF(N313="snížená",J313,0)</f>
        <v>0</v>
      </c>
      <c r="BG313" s="146">
        <f>IF(N313="zákl. přenesená",J313,0)</f>
        <v>0</v>
      </c>
      <c r="BH313" s="146">
        <f>IF(N313="sníž. přenesená",J313,0)</f>
        <v>0</v>
      </c>
      <c r="BI313" s="146">
        <f>IF(N313="nulová",J313,0)</f>
        <v>0</v>
      </c>
      <c r="BJ313" s="18" t="s">
        <v>88</v>
      </c>
      <c r="BK313" s="146">
        <f>ROUND(I313*H313,2)</f>
        <v>0</v>
      </c>
      <c r="BL313" s="18" t="s">
        <v>246</v>
      </c>
      <c r="BM313" s="145" t="s">
        <v>539</v>
      </c>
    </row>
    <row r="314" spans="2:65" s="1" customFormat="1" ht="11.25">
      <c r="B314" s="34"/>
      <c r="D314" s="147" t="s">
        <v>248</v>
      </c>
      <c r="F314" s="148" t="s">
        <v>540</v>
      </c>
      <c r="I314" s="149"/>
      <c r="L314" s="34"/>
      <c r="M314" s="150"/>
      <c r="T314" s="55"/>
      <c r="AT314" s="18" t="s">
        <v>248</v>
      </c>
      <c r="AU314" s="18" t="s">
        <v>90</v>
      </c>
    </row>
    <row r="315" spans="2:65" s="1" customFormat="1" ht="44.25" customHeight="1">
      <c r="B315" s="34"/>
      <c r="C315" s="134" t="s">
        <v>541</v>
      </c>
      <c r="D315" s="134" t="s">
        <v>241</v>
      </c>
      <c r="E315" s="135" t="s">
        <v>542</v>
      </c>
      <c r="F315" s="136" t="s">
        <v>543</v>
      </c>
      <c r="G315" s="137" t="s">
        <v>376</v>
      </c>
      <c r="H315" s="138">
        <v>196.148</v>
      </c>
      <c r="I315" s="139"/>
      <c r="J315" s="140">
        <f>ROUND(I315*H315,2)</f>
        <v>0</v>
      </c>
      <c r="K315" s="136" t="s">
        <v>245</v>
      </c>
      <c r="L315" s="34"/>
      <c r="M315" s="141" t="s">
        <v>19</v>
      </c>
      <c r="N315" s="142" t="s">
        <v>52</v>
      </c>
      <c r="P315" s="143">
        <f>O315*H315</f>
        <v>0</v>
      </c>
      <c r="Q315" s="143">
        <v>1.09528</v>
      </c>
      <c r="R315" s="143">
        <f>Q315*H315</f>
        <v>214.83698143999999</v>
      </c>
      <c r="S315" s="143">
        <v>0</v>
      </c>
      <c r="T315" s="144">
        <f>S315*H315</f>
        <v>0</v>
      </c>
      <c r="AR315" s="145" t="s">
        <v>246</v>
      </c>
      <c r="AT315" s="145" t="s">
        <v>241</v>
      </c>
      <c r="AU315" s="145" t="s">
        <v>90</v>
      </c>
      <c r="AY315" s="18" t="s">
        <v>239</v>
      </c>
      <c r="BE315" s="146">
        <f>IF(N315="základní",J315,0)</f>
        <v>0</v>
      </c>
      <c r="BF315" s="146">
        <f>IF(N315="snížená",J315,0)</f>
        <v>0</v>
      </c>
      <c r="BG315" s="146">
        <f>IF(N315="zákl. přenesená",J315,0)</f>
        <v>0</v>
      </c>
      <c r="BH315" s="146">
        <f>IF(N315="sníž. přenesená",J315,0)</f>
        <v>0</v>
      </c>
      <c r="BI315" s="146">
        <f>IF(N315="nulová",J315,0)</f>
        <v>0</v>
      </c>
      <c r="BJ315" s="18" t="s">
        <v>88</v>
      </c>
      <c r="BK315" s="146">
        <f>ROUND(I315*H315,2)</f>
        <v>0</v>
      </c>
      <c r="BL315" s="18" t="s">
        <v>246</v>
      </c>
      <c r="BM315" s="145" t="s">
        <v>544</v>
      </c>
    </row>
    <row r="316" spans="2:65" s="1" customFormat="1" ht="11.25">
      <c r="B316" s="34"/>
      <c r="D316" s="147" t="s">
        <v>248</v>
      </c>
      <c r="F316" s="148" t="s">
        <v>545</v>
      </c>
      <c r="I316" s="149"/>
      <c r="L316" s="34"/>
      <c r="M316" s="150"/>
      <c r="T316" s="55"/>
      <c r="AT316" s="18" t="s">
        <v>248</v>
      </c>
      <c r="AU316" s="18" t="s">
        <v>90</v>
      </c>
    </row>
    <row r="317" spans="2:65" s="12" customFormat="1" ht="11.25">
      <c r="B317" s="151"/>
      <c r="D317" s="152" t="s">
        <v>258</v>
      </c>
      <c r="E317" s="153" t="s">
        <v>19</v>
      </c>
      <c r="F317" s="154" t="s">
        <v>546</v>
      </c>
      <c r="H317" s="155">
        <v>183.404</v>
      </c>
      <c r="I317" s="156"/>
      <c r="L317" s="151"/>
      <c r="M317" s="157"/>
      <c r="T317" s="158"/>
      <c r="AT317" s="153" t="s">
        <v>258</v>
      </c>
      <c r="AU317" s="153" t="s">
        <v>90</v>
      </c>
      <c r="AV317" s="12" t="s">
        <v>90</v>
      </c>
      <c r="AW317" s="12" t="s">
        <v>42</v>
      </c>
      <c r="AX317" s="12" t="s">
        <v>81</v>
      </c>
      <c r="AY317" s="153" t="s">
        <v>239</v>
      </c>
    </row>
    <row r="318" spans="2:65" s="12" customFormat="1" ht="11.25">
      <c r="B318" s="151"/>
      <c r="D318" s="152" t="s">
        <v>258</v>
      </c>
      <c r="E318" s="153" t="s">
        <v>19</v>
      </c>
      <c r="F318" s="154" t="s">
        <v>547</v>
      </c>
      <c r="H318" s="155">
        <v>12.744</v>
      </c>
      <c r="I318" s="156"/>
      <c r="L318" s="151"/>
      <c r="M318" s="157"/>
      <c r="T318" s="158"/>
      <c r="AT318" s="153" t="s">
        <v>258</v>
      </c>
      <c r="AU318" s="153" t="s">
        <v>90</v>
      </c>
      <c r="AV318" s="12" t="s">
        <v>90</v>
      </c>
      <c r="AW318" s="12" t="s">
        <v>42</v>
      </c>
      <c r="AX318" s="12" t="s">
        <v>81</v>
      </c>
      <c r="AY318" s="153" t="s">
        <v>239</v>
      </c>
    </row>
    <row r="319" spans="2:65" s="13" customFormat="1" ht="11.25">
      <c r="B319" s="159"/>
      <c r="D319" s="152" t="s">
        <v>258</v>
      </c>
      <c r="E319" s="160" t="s">
        <v>19</v>
      </c>
      <c r="F319" s="161" t="s">
        <v>261</v>
      </c>
      <c r="H319" s="162">
        <v>196.148</v>
      </c>
      <c r="I319" s="163"/>
      <c r="L319" s="159"/>
      <c r="M319" s="164"/>
      <c r="T319" s="165"/>
      <c r="AT319" s="160" t="s">
        <v>258</v>
      </c>
      <c r="AU319" s="160" t="s">
        <v>90</v>
      </c>
      <c r="AV319" s="13" t="s">
        <v>246</v>
      </c>
      <c r="AW319" s="13" t="s">
        <v>42</v>
      </c>
      <c r="AX319" s="13" t="s">
        <v>88</v>
      </c>
      <c r="AY319" s="160" t="s">
        <v>239</v>
      </c>
    </row>
    <row r="320" spans="2:65" s="1" customFormat="1" ht="16.5" customHeight="1">
      <c r="B320" s="34"/>
      <c r="C320" s="134" t="s">
        <v>548</v>
      </c>
      <c r="D320" s="134" t="s">
        <v>241</v>
      </c>
      <c r="E320" s="135" t="s">
        <v>549</v>
      </c>
      <c r="F320" s="136" t="s">
        <v>550</v>
      </c>
      <c r="G320" s="137" t="s">
        <v>178</v>
      </c>
      <c r="H320" s="138">
        <v>11.66</v>
      </c>
      <c r="I320" s="139"/>
      <c r="J320" s="140">
        <f>ROUND(I320*H320,2)</f>
        <v>0</v>
      </c>
      <c r="K320" s="136" t="s">
        <v>245</v>
      </c>
      <c r="L320" s="34"/>
      <c r="M320" s="141" t="s">
        <v>19</v>
      </c>
      <c r="N320" s="142" t="s">
        <v>52</v>
      </c>
      <c r="P320" s="143">
        <f>O320*H320</f>
        <v>0</v>
      </c>
      <c r="Q320" s="143">
        <v>0</v>
      </c>
      <c r="R320" s="143">
        <f>Q320*H320</f>
        <v>0</v>
      </c>
      <c r="S320" s="143">
        <v>0</v>
      </c>
      <c r="T320" s="144">
        <f>S320*H320</f>
        <v>0</v>
      </c>
      <c r="AR320" s="145" t="s">
        <v>246</v>
      </c>
      <c r="AT320" s="145" t="s">
        <v>241</v>
      </c>
      <c r="AU320" s="145" t="s">
        <v>90</v>
      </c>
      <c r="AY320" s="18" t="s">
        <v>239</v>
      </c>
      <c r="BE320" s="146">
        <f>IF(N320="základní",J320,0)</f>
        <v>0</v>
      </c>
      <c r="BF320" s="146">
        <f>IF(N320="snížená",J320,0)</f>
        <v>0</v>
      </c>
      <c r="BG320" s="146">
        <f>IF(N320="zákl. přenesená",J320,0)</f>
        <v>0</v>
      </c>
      <c r="BH320" s="146">
        <f>IF(N320="sníž. přenesená",J320,0)</f>
        <v>0</v>
      </c>
      <c r="BI320" s="146">
        <f>IF(N320="nulová",J320,0)</f>
        <v>0</v>
      </c>
      <c r="BJ320" s="18" t="s">
        <v>88</v>
      </c>
      <c r="BK320" s="146">
        <f>ROUND(I320*H320,2)</f>
        <v>0</v>
      </c>
      <c r="BL320" s="18" t="s">
        <v>246</v>
      </c>
      <c r="BM320" s="145" t="s">
        <v>551</v>
      </c>
    </row>
    <row r="321" spans="2:65" s="1" customFormat="1" ht="11.25">
      <c r="B321" s="34"/>
      <c r="D321" s="147" t="s">
        <v>248</v>
      </c>
      <c r="F321" s="148" t="s">
        <v>552</v>
      </c>
      <c r="I321" s="149"/>
      <c r="L321" s="34"/>
      <c r="M321" s="150"/>
      <c r="T321" s="55"/>
      <c r="AT321" s="18" t="s">
        <v>248</v>
      </c>
      <c r="AU321" s="18" t="s">
        <v>90</v>
      </c>
    </row>
    <row r="322" spans="2:65" s="14" customFormat="1" ht="11.25">
      <c r="B322" s="167"/>
      <c r="D322" s="152" t="s">
        <v>258</v>
      </c>
      <c r="E322" s="168" t="s">
        <v>19</v>
      </c>
      <c r="F322" s="169" t="s">
        <v>319</v>
      </c>
      <c r="H322" s="168" t="s">
        <v>19</v>
      </c>
      <c r="I322" s="170"/>
      <c r="L322" s="167"/>
      <c r="M322" s="171"/>
      <c r="T322" s="172"/>
      <c r="AT322" s="168" t="s">
        <v>258</v>
      </c>
      <c r="AU322" s="168" t="s">
        <v>90</v>
      </c>
      <c r="AV322" s="14" t="s">
        <v>88</v>
      </c>
      <c r="AW322" s="14" t="s">
        <v>42</v>
      </c>
      <c r="AX322" s="14" t="s">
        <v>81</v>
      </c>
      <c r="AY322" s="168" t="s">
        <v>239</v>
      </c>
    </row>
    <row r="323" spans="2:65" s="14" customFormat="1" ht="11.25">
      <c r="B323" s="167"/>
      <c r="D323" s="152" t="s">
        <v>258</v>
      </c>
      <c r="E323" s="168" t="s">
        <v>19</v>
      </c>
      <c r="F323" s="169" t="s">
        <v>466</v>
      </c>
      <c r="H323" s="168" t="s">
        <v>19</v>
      </c>
      <c r="I323" s="170"/>
      <c r="L323" s="167"/>
      <c r="M323" s="171"/>
      <c r="T323" s="172"/>
      <c r="AT323" s="168" t="s">
        <v>258</v>
      </c>
      <c r="AU323" s="168" t="s">
        <v>90</v>
      </c>
      <c r="AV323" s="14" t="s">
        <v>88</v>
      </c>
      <c r="AW323" s="14" t="s">
        <v>42</v>
      </c>
      <c r="AX323" s="14" t="s">
        <v>81</v>
      </c>
      <c r="AY323" s="168" t="s">
        <v>239</v>
      </c>
    </row>
    <row r="324" spans="2:65" s="12" customFormat="1" ht="11.25">
      <c r="B324" s="151"/>
      <c r="D324" s="152" t="s">
        <v>258</v>
      </c>
      <c r="E324" s="153" t="s">
        <v>19</v>
      </c>
      <c r="F324" s="154" t="s">
        <v>553</v>
      </c>
      <c r="H324" s="155">
        <v>2.5619999999999998</v>
      </c>
      <c r="I324" s="156"/>
      <c r="L324" s="151"/>
      <c r="M324" s="157"/>
      <c r="T324" s="158"/>
      <c r="AT324" s="153" t="s">
        <v>258</v>
      </c>
      <c r="AU324" s="153" t="s">
        <v>90</v>
      </c>
      <c r="AV324" s="12" t="s">
        <v>90</v>
      </c>
      <c r="AW324" s="12" t="s">
        <v>42</v>
      </c>
      <c r="AX324" s="12" t="s">
        <v>81</v>
      </c>
      <c r="AY324" s="153" t="s">
        <v>239</v>
      </c>
    </row>
    <row r="325" spans="2:65" s="12" customFormat="1" ht="11.25">
      <c r="B325" s="151"/>
      <c r="D325" s="152" t="s">
        <v>258</v>
      </c>
      <c r="E325" s="153" t="s">
        <v>19</v>
      </c>
      <c r="F325" s="154" t="s">
        <v>554</v>
      </c>
      <c r="H325" s="155">
        <v>3.2679999999999998</v>
      </c>
      <c r="I325" s="156"/>
      <c r="L325" s="151"/>
      <c r="M325" s="157"/>
      <c r="T325" s="158"/>
      <c r="AT325" s="153" t="s">
        <v>258</v>
      </c>
      <c r="AU325" s="153" t="s">
        <v>90</v>
      </c>
      <c r="AV325" s="12" t="s">
        <v>90</v>
      </c>
      <c r="AW325" s="12" t="s">
        <v>42</v>
      </c>
      <c r="AX325" s="12" t="s">
        <v>81</v>
      </c>
      <c r="AY325" s="153" t="s">
        <v>239</v>
      </c>
    </row>
    <row r="326" spans="2:65" s="12" customFormat="1" ht="11.25">
      <c r="B326" s="151"/>
      <c r="D326" s="152" t="s">
        <v>258</v>
      </c>
      <c r="E326" s="153" t="s">
        <v>19</v>
      </c>
      <c r="F326" s="154" t="s">
        <v>555</v>
      </c>
      <c r="H326" s="155">
        <v>2.5619999999999998</v>
      </c>
      <c r="I326" s="156"/>
      <c r="L326" s="151"/>
      <c r="M326" s="157"/>
      <c r="T326" s="158"/>
      <c r="AT326" s="153" t="s">
        <v>258</v>
      </c>
      <c r="AU326" s="153" t="s">
        <v>90</v>
      </c>
      <c r="AV326" s="12" t="s">
        <v>90</v>
      </c>
      <c r="AW326" s="12" t="s">
        <v>42</v>
      </c>
      <c r="AX326" s="12" t="s">
        <v>81</v>
      </c>
      <c r="AY326" s="153" t="s">
        <v>239</v>
      </c>
    </row>
    <row r="327" spans="2:65" s="12" customFormat="1" ht="11.25">
      <c r="B327" s="151"/>
      <c r="D327" s="152" t="s">
        <v>258</v>
      </c>
      <c r="E327" s="153" t="s">
        <v>19</v>
      </c>
      <c r="F327" s="154" t="s">
        <v>554</v>
      </c>
      <c r="H327" s="155">
        <v>3.2679999999999998</v>
      </c>
      <c r="I327" s="156"/>
      <c r="L327" s="151"/>
      <c r="M327" s="157"/>
      <c r="T327" s="158"/>
      <c r="AT327" s="153" t="s">
        <v>258</v>
      </c>
      <c r="AU327" s="153" t="s">
        <v>90</v>
      </c>
      <c r="AV327" s="12" t="s">
        <v>90</v>
      </c>
      <c r="AW327" s="12" t="s">
        <v>42</v>
      </c>
      <c r="AX327" s="12" t="s">
        <v>81</v>
      </c>
      <c r="AY327" s="153" t="s">
        <v>239</v>
      </c>
    </row>
    <row r="328" spans="2:65" s="13" customFormat="1" ht="11.25">
      <c r="B328" s="159"/>
      <c r="D328" s="152" t="s">
        <v>258</v>
      </c>
      <c r="E328" s="160" t="s">
        <v>180</v>
      </c>
      <c r="F328" s="161" t="s">
        <v>261</v>
      </c>
      <c r="H328" s="162">
        <v>11.66</v>
      </c>
      <c r="I328" s="163"/>
      <c r="L328" s="159"/>
      <c r="M328" s="164"/>
      <c r="T328" s="165"/>
      <c r="AT328" s="160" t="s">
        <v>258</v>
      </c>
      <c r="AU328" s="160" t="s">
        <v>90</v>
      </c>
      <c r="AV328" s="13" t="s">
        <v>246</v>
      </c>
      <c r="AW328" s="13" t="s">
        <v>42</v>
      </c>
      <c r="AX328" s="13" t="s">
        <v>88</v>
      </c>
      <c r="AY328" s="160" t="s">
        <v>239</v>
      </c>
    </row>
    <row r="329" spans="2:65" s="1" customFormat="1" ht="16.5" customHeight="1">
      <c r="B329" s="34"/>
      <c r="C329" s="134" t="s">
        <v>556</v>
      </c>
      <c r="D329" s="134" t="s">
        <v>241</v>
      </c>
      <c r="E329" s="135" t="s">
        <v>557</v>
      </c>
      <c r="F329" s="136" t="s">
        <v>558</v>
      </c>
      <c r="G329" s="137" t="s">
        <v>167</v>
      </c>
      <c r="H329" s="138">
        <v>62.735999999999997</v>
      </c>
      <c r="I329" s="139"/>
      <c r="J329" s="140">
        <f>ROUND(I329*H329,2)</f>
        <v>0</v>
      </c>
      <c r="K329" s="136" t="s">
        <v>245</v>
      </c>
      <c r="L329" s="34"/>
      <c r="M329" s="141" t="s">
        <v>19</v>
      </c>
      <c r="N329" s="142" t="s">
        <v>52</v>
      </c>
      <c r="P329" s="143">
        <f>O329*H329</f>
        <v>0</v>
      </c>
      <c r="Q329" s="143">
        <v>2.3700000000000001E-3</v>
      </c>
      <c r="R329" s="143">
        <f>Q329*H329</f>
        <v>0.14868432000000001</v>
      </c>
      <c r="S329" s="143">
        <v>0</v>
      </c>
      <c r="T329" s="144">
        <f>S329*H329</f>
        <v>0</v>
      </c>
      <c r="AR329" s="145" t="s">
        <v>246</v>
      </c>
      <c r="AT329" s="145" t="s">
        <v>241</v>
      </c>
      <c r="AU329" s="145" t="s">
        <v>90</v>
      </c>
      <c r="AY329" s="18" t="s">
        <v>239</v>
      </c>
      <c r="BE329" s="146">
        <f>IF(N329="základní",J329,0)</f>
        <v>0</v>
      </c>
      <c r="BF329" s="146">
        <f>IF(N329="snížená",J329,0)</f>
        <v>0</v>
      </c>
      <c r="BG329" s="146">
        <f>IF(N329="zákl. přenesená",J329,0)</f>
        <v>0</v>
      </c>
      <c r="BH329" s="146">
        <f>IF(N329="sníž. přenesená",J329,0)</f>
        <v>0</v>
      </c>
      <c r="BI329" s="146">
        <f>IF(N329="nulová",J329,0)</f>
        <v>0</v>
      </c>
      <c r="BJ329" s="18" t="s">
        <v>88</v>
      </c>
      <c r="BK329" s="146">
        <f>ROUND(I329*H329,2)</f>
        <v>0</v>
      </c>
      <c r="BL329" s="18" t="s">
        <v>246</v>
      </c>
      <c r="BM329" s="145" t="s">
        <v>559</v>
      </c>
    </row>
    <row r="330" spans="2:65" s="1" customFormat="1" ht="11.25">
      <c r="B330" s="34"/>
      <c r="D330" s="147" t="s">
        <v>248</v>
      </c>
      <c r="F330" s="148" t="s">
        <v>560</v>
      </c>
      <c r="I330" s="149"/>
      <c r="L330" s="34"/>
      <c r="M330" s="150"/>
      <c r="T330" s="55"/>
      <c r="AT330" s="18" t="s">
        <v>248</v>
      </c>
      <c r="AU330" s="18" t="s">
        <v>90</v>
      </c>
    </row>
    <row r="331" spans="2:65" s="14" customFormat="1" ht="11.25">
      <c r="B331" s="167"/>
      <c r="D331" s="152" t="s">
        <v>258</v>
      </c>
      <c r="E331" s="168" t="s">
        <v>19</v>
      </c>
      <c r="F331" s="169" t="s">
        <v>319</v>
      </c>
      <c r="H331" s="168" t="s">
        <v>19</v>
      </c>
      <c r="I331" s="170"/>
      <c r="L331" s="167"/>
      <c r="M331" s="171"/>
      <c r="T331" s="172"/>
      <c r="AT331" s="168" t="s">
        <v>258</v>
      </c>
      <c r="AU331" s="168" t="s">
        <v>90</v>
      </c>
      <c r="AV331" s="14" t="s">
        <v>88</v>
      </c>
      <c r="AW331" s="14" t="s">
        <v>42</v>
      </c>
      <c r="AX331" s="14" t="s">
        <v>81</v>
      </c>
      <c r="AY331" s="168" t="s">
        <v>239</v>
      </c>
    </row>
    <row r="332" spans="2:65" s="14" customFormat="1" ht="11.25">
      <c r="B332" s="167"/>
      <c r="D332" s="152" t="s">
        <v>258</v>
      </c>
      <c r="E332" s="168" t="s">
        <v>19</v>
      </c>
      <c r="F332" s="169" t="s">
        <v>466</v>
      </c>
      <c r="H332" s="168" t="s">
        <v>19</v>
      </c>
      <c r="I332" s="170"/>
      <c r="L332" s="167"/>
      <c r="M332" s="171"/>
      <c r="T332" s="172"/>
      <c r="AT332" s="168" t="s">
        <v>258</v>
      </c>
      <c r="AU332" s="168" t="s">
        <v>90</v>
      </c>
      <c r="AV332" s="14" t="s">
        <v>88</v>
      </c>
      <c r="AW332" s="14" t="s">
        <v>42</v>
      </c>
      <c r="AX332" s="14" t="s">
        <v>81</v>
      </c>
      <c r="AY332" s="168" t="s">
        <v>239</v>
      </c>
    </row>
    <row r="333" spans="2:65" s="12" customFormat="1" ht="11.25">
      <c r="B333" s="151"/>
      <c r="D333" s="152" t="s">
        <v>258</v>
      </c>
      <c r="E333" s="153" t="s">
        <v>19</v>
      </c>
      <c r="F333" s="154" t="s">
        <v>561</v>
      </c>
      <c r="H333" s="155">
        <v>4.3600000000000003</v>
      </c>
      <c r="I333" s="156"/>
      <c r="L333" s="151"/>
      <c r="M333" s="157"/>
      <c r="T333" s="158"/>
      <c r="AT333" s="153" t="s">
        <v>258</v>
      </c>
      <c r="AU333" s="153" t="s">
        <v>90</v>
      </c>
      <c r="AV333" s="12" t="s">
        <v>90</v>
      </c>
      <c r="AW333" s="12" t="s">
        <v>42</v>
      </c>
      <c r="AX333" s="12" t="s">
        <v>81</v>
      </c>
      <c r="AY333" s="153" t="s">
        <v>239</v>
      </c>
    </row>
    <row r="334" spans="2:65" s="12" customFormat="1" ht="11.25">
      <c r="B334" s="151"/>
      <c r="D334" s="152" t="s">
        <v>258</v>
      </c>
      <c r="E334" s="153" t="s">
        <v>19</v>
      </c>
      <c r="F334" s="154" t="s">
        <v>562</v>
      </c>
      <c r="H334" s="155">
        <v>27.007999999999999</v>
      </c>
      <c r="I334" s="156"/>
      <c r="L334" s="151"/>
      <c r="M334" s="157"/>
      <c r="T334" s="158"/>
      <c r="AT334" s="153" t="s">
        <v>258</v>
      </c>
      <c r="AU334" s="153" t="s">
        <v>90</v>
      </c>
      <c r="AV334" s="12" t="s">
        <v>90</v>
      </c>
      <c r="AW334" s="12" t="s">
        <v>42</v>
      </c>
      <c r="AX334" s="12" t="s">
        <v>81</v>
      </c>
      <c r="AY334" s="153" t="s">
        <v>239</v>
      </c>
    </row>
    <row r="335" spans="2:65" s="12" customFormat="1" ht="11.25">
      <c r="B335" s="151"/>
      <c r="D335" s="152" t="s">
        <v>258</v>
      </c>
      <c r="E335" s="153" t="s">
        <v>19</v>
      </c>
      <c r="F335" s="154" t="s">
        <v>563</v>
      </c>
      <c r="H335" s="155">
        <v>4.3600000000000003</v>
      </c>
      <c r="I335" s="156"/>
      <c r="L335" s="151"/>
      <c r="M335" s="157"/>
      <c r="T335" s="158"/>
      <c r="AT335" s="153" t="s">
        <v>258</v>
      </c>
      <c r="AU335" s="153" t="s">
        <v>90</v>
      </c>
      <c r="AV335" s="12" t="s">
        <v>90</v>
      </c>
      <c r="AW335" s="12" t="s">
        <v>42</v>
      </c>
      <c r="AX335" s="12" t="s">
        <v>81</v>
      </c>
      <c r="AY335" s="153" t="s">
        <v>239</v>
      </c>
    </row>
    <row r="336" spans="2:65" s="12" customFormat="1" ht="11.25">
      <c r="B336" s="151"/>
      <c r="D336" s="152" t="s">
        <v>258</v>
      </c>
      <c r="E336" s="153" t="s">
        <v>19</v>
      </c>
      <c r="F336" s="154" t="s">
        <v>562</v>
      </c>
      <c r="H336" s="155">
        <v>27.007999999999999</v>
      </c>
      <c r="I336" s="156"/>
      <c r="L336" s="151"/>
      <c r="M336" s="157"/>
      <c r="T336" s="158"/>
      <c r="AT336" s="153" t="s">
        <v>258</v>
      </c>
      <c r="AU336" s="153" t="s">
        <v>90</v>
      </c>
      <c r="AV336" s="12" t="s">
        <v>90</v>
      </c>
      <c r="AW336" s="12" t="s">
        <v>42</v>
      </c>
      <c r="AX336" s="12" t="s">
        <v>81</v>
      </c>
      <c r="AY336" s="153" t="s">
        <v>239</v>
      </c>
    </row>
    <row r="337" spans="2:65" s="13" customFormat="1" ht="11.25">
      <c r="B337" s="159"/>
      <c r="D337" s="152" t="s">
        <v>258</v>
      </c>
      <c r="E337" s="160" t="s">
        <v>19</v>
      </c>
      <c r="F337" s="161" t="s">
        <v>261</v>
      </c>
      <c r="H337" s="162">
        <v>62.735999999999997</v>
      </c>
      <c r="I337" s="163"/>
      <c r="L337" s="159"/>
      <c r="M337" s="164"/>
      <c r="T337" s="165"/>
      <c r="AT337" s="160" t="s">
        <v>258</v>
      </c>
      <c r="AU337" s="160" t="s">
        <v>90</v>
      </c>
      <c r="AV337" s="13" t="s">
        <v>246</v>
      </c>
      <c r="AW337" s="13" t="s">
        <v>42</v>
      </c>
      <c r="AX337" s="13" t="s">
        <v>88</v>
      </c>
      <c r="AY337" s="160" t="s">
        <v>239</v>
      </c>
    </row>
    <row r="338" spans="2:65" s="1" customFormat="1" ht="16.5" customHeight="1">
      <c r="B338" s="34"/>
      <c r="C338" s="134" t="s">
        <v>564</v>
      </c>
      <c r="D338" s="134" t="s">
        <v>241</v>
      </c>
      <c r="E338" s="135" t="s">
        <v>565</v>
      </c>
      <c r="F338" s="136" t="s">
        <v>566</v>
      </c>
      <c r="G338" s="137" t="s">
        <v>167</v>
      </c>
      <c r="H338" s="138">
        <v>62.735999999999997</v>
      </c>
      <c r="I338" s="139"/>
      <c r="J338" s="140">
        <f>ROUND(I338*H338,2)</f>
        <v>0</v>
      </c>
      <c r="K338" s="136" t="s">
        <v>245</v>
      </c>
      <c r="L338" s="34"/>
      <c r="M338" s="141" t="s">
        <v>19</v>
      </c>
      <c r="N338" s="142" t="s">
        <v>52</v>
      </c>
      <c r="P338" s="143">
        <f>O338*H338</f>
        <v>0</v>
      </c>
      <c r="Q338" s="143">
        <v>0</v>
      </c>
      <c r="R338" s="143">
        <f>Q338*H338</f>
        <v>0</v>
      </c>
      <c r="S338" s="143">
        <v>0</v>
      </c>
      <c r="T338" s="144">
        <f>S338*H338</f>
        <v>0</v>
      </c>
      <c r="AR338" s="145" t="s">
        <v>246</v>
      </c>
      <c r="AT338" s="145" t="s">
        <v>241</v>
      </c>
      <c r="AU338" s="145" t="s">
        <v>90</v>
      </c>
      <c r="AY338" s="18" t="s">
        <v>239</v>
      </c>
      <c r="BE338" s="146">
        <f>IF(N338="základní",J338,0)</f>
        <v>0</v>
      </c>
      <c r="BF338" s="146">
        <f>IF(N338="snížená",J338,0)</f>
        <v>0</v>
      </c>
      <c r="BG338" s="146">
        <f>IF(N338="zákl. přenesená",J338,0)</f>
        <v>0</v>
      </c>
      <c r="BH338" s="146">
        <f>IF(N338="sníž. přenesená",J338,0)</f>
        <v>0</v>
      </c>
      <c r="BI338" s="146">
        <f>IF(N338="nulová",J338,0)</f>
        <v>0</v>
      </c>
      <c r="BJ338" s="18" t="s">
        <v>88</v>
      </c>
      <c r="BK338" s="146">
        <f>ROUND(I338*H338,2)</f>
        <v>0</v>
      </c>
      <c r="BL338" s="18" t="s">
        <v>246</v>
      </c>
      <c r="BM338" s="145" t="s">
        <v>567</v>
      </c>
    </row>
    <row r="339" spans="2:65" s="1" customFormat="1" ht="11.25">
      <c r="B339" s="34"/>
      <c r="D339" s="147" t="s">
        <v>248</v>
      </c>
      <c r="F339" s="148" t="s">
        <v>568</v>
      </c>
      <c r="I339" s="149"/>
      <c r="L339" s="34"/>
      <c r="M339" s="150"/>
      <c r="T339" s="55"/>
      <c r="AT339" s="18" t="s">
        <v>248</v>
      </c>
      <c r="AU339" s="18" t="s">
        <v>90</v>
      </c>
    </row>
    <row r="340" spans="2:65" s="1" customFormat="1" ht="16.5" customHeight="1">
      <c r="B340" s="34"/>
      <c r="C340" s="134" t="s">
        <v>569</v>
      </c>
      <c r="D340" s="134" t="s">
        <v>241</v>
      </c>
      <c r="E340" s="135" t="s">
        <v>570</v>
      </c>
      <c r="F340" s="136" t="s">
        <v>571</v>
      </c>
      <c r="G340" s="137" t="s">
        <v>376</v>
      </c>
      <c r="H340" s="138">
        <v>1.516</v>
      </c>
      <c r="I340" s="139"/>
      <c r="J340" s="140">
        <f>ROUND(I340*H340,2)</f>
        <v>0</v>
      </c>
      <c r="K340" s="136" t="s">
        <v>245</v>
      </c>
      <c r="L340" s="34"/>
      <c r="M340" s="141" t="s">
        <v>19</v>
      </c>
      <c r="N340" s="142" t="s">
        <v>52</v>
      </c>
      <c r="P340" s="143">
        <f>O340*H340</f>
        <v>0</v>
      </c>
      <c r="Q340" s="143">
        <v>1.0541700000000001</v>
      </c>
      <c r="R340" s="143">
        <f>Q340*H340</f>
        <v>1.5981217200000002</v>
      </c>
      <c r="S340" s="143">
        <v>0</v>
      </c>
      <c r="T340" s="144">
        <f>S340*H340</f>
        <v>0</v>
      </c>
      <c r="AR340" s="145" t="s">
        <v>246</v>
      </c>
      <c r="AT340" s="145" t="s">
        <v>241</v>
      </c>
      <c r="AU340" s="145" t="s">
        <v>90</v>
      </c>
      <c r="AY340" s="18" t="s">
        <v>239</v>
      </c>
      <c r="BE340" s="146">
        <f>IF(N340="základní",J340,0)</f>
        <v>0</v>
      </c>
      <c r="BF340" s="146">
        <f>IF(N340="snížená",J340,0)</f>
        <v>0</v>
      </c>
      <c r="BG340" s="146">
        <f>IF(N340="zákl. přenesená",J340,0)</f>
        <v>0</v>
      </c>
      <c r="BH340" s="146">
        <f>IF(N340="sníž. přenesená",J340,0)</f>
        <v>0</v>
      </c>
      <c r="BI340" s="146">
        <f>IF(N340="nulová",J340,0)</f>
        <v>0</v>
      </c>
      <c r="BJ340" s="18" t="s">
        <v>88</v>
      </c>
      <c r="BK340" s="146">
        <f>ROUND(I340*H340,2)</f>
        <v>0</v>
      </c>
      <c r="BL340" s="18" t="s">
        <v>246</v>
      </c>
      <c r="BM340" s="145" t="s">
        <v>572</v>
      </c>
    </row>
    <row r="341" spans="2:65" s="1" customFormat="1" ht="11.25">
      <c r="B341" s="34"/>
      <c r="D341" s="147" t="s">
        <v>248</v>
      </c>
      <c r="F341" s="148" t="s">
        <v>573</v>
      </c>
      <c r="I341" s="149"/>
      <c r="L341" s="34"/>
      <c r="M341" s="150"/>
      <c r="T341" s="55"/>
      <c r="AT341" s="18" t="s">
        <v>248</v>
      </c>
      <c r="AU341" s="18" t="s">
        <v>90</v>
      </c>
    </row>
    <row r="342" spans="2:65" s="12" customFormat="1" ht="11.25">
      <c r="B342" s="151"/>
      <c r="D342" s="152" t="s">
        <v>258</v>
      </c>
      <c r="E342" s="153" t="s">
        <v>19</v>
      </c>
      <c r="F342" s="154" t="s">
        <v>574</v>
      </c>
      <c r="H342" s="155">
        <v>1.516</v>
      </c>
      <c r="I342" s="156"/>
      <c r="L342" s="151"/>
      <c r="M342" s="157"/>
      <c r="T342" s="158"/>
      <c r="AT342" s="153" t="s">
        <v>258</v>
      </c>
      <c r="AU342" s="153" t="s">
        <v>90</v>
      </c>
      <c r="AV342" s="12" t="s">
        <v>90</v>
      </c>
      <c r="AW342" s="12" t="s">
        <v>42</v>
      </c>
      <c r="AX342" s="12" t="s">
        <v>88</v>
      </c>
      <c r="AY342" s="153" t="s">
        <v>239</v>
      </c>
    </row>
    <row r="343" spans="2:65" s="11" customFormat="1" ht="22.9" customHeight="1">
      <c r="B343" s="122"/>
      <c r="D343" s="123" t="s">
        <v>80</v>
      </c>
      <c r="E343" s="132" t="s">
        <v>246</v>
      </c>
      <c r="F343" s="132" t="s">
        <v>575</v>
      </c>
      <c r="I343" s="125"/>
      <c r="J343" s="133">
        <f>BK343</f>
        <v>0</v>
      </c>
      <c r="L343" s="122"/>
      <c r="M343" s="127"/>
      <c r="P343" s="128">
        <f>SUM(P344:P354)</f>
        <v>0</v>
      </c>
      <c r="R343" s="128">
        <f>SUM(R344:R354)</f>
        <v>1.1225406</v>
      </c>
      <c r="T343" s="129">
        <f>SUM(T344:T354)</f>
        <v>0</v>
      </c>
      <c r="AR343" s="123" t="s">
        <v>88</v>
      </c>
      <c r="AT343" s="130" t="s">
        <v>80</v>
      </c>
      <c r="AU343" s="130" t="s">
        <v>88</v>
      </c>
      <c r="AY343" s="123" t="s">
        <v>239</v>
      </c>
      <c r="BK343" s="131">
        <f>SUM(BK344:BK354)</f>
        <v>0</v>
      </c>
    </row>
    <row r="344" spans="2:65" s="1" customFormat="1" ht="24.2" customHeight="1">
      <c r="B344" s="34"/>
      <c r="C344" s="134" t="s">
        <v>576</v>
      </c>
      <c r="D344" s="134" t="s">
        <v>241</v>
      </c>
      <c r="E344" s="135" t="s">
        <v>577</v>
      </c>
      <c r="F344" s="136" t="s">
        <v>578</v>
      </c>
      <c r="G344" s="137" t="s">
        <v>178</v>
      </c>
      <c r="H344" s="138">
        <v>0.4</v>
      </c>
      <c r="I344" s="139"/>
      <c r="J344" s="140">
        <f>ROUND(I344*H344,2)</f>
        <v>0</v>
      </c>
      <c r="K344" s="136" t="s">
        <v>245</v>
      </c>
      <c r="L344" s="34"/>
      <c r="M344" s="141" t="s">
        <v>19</v>
      </c>
      <c r="N344" s="142" t="s">
        <v>52</v>
      </c>
      <c r="P344" s="143">
        <f>O344*H344</f>
        <v>0</v>
      </c>
      <c r="Q344" s="143">
        <v>2.5019499999999999</v>
      </c>
      <c r="R344" s="143">
        <f>Q344*H344</f>
        <v>1.00078</v>
      </c>
      <c r="S344" s="143">
        <v>0</v>
      </c>
      <c r="T344" s="144">
        <f>S344*H344</f>
        <v>0</v>
      </c>
      <c r="AR344" s="145" t="s">
        <v>246</v>
      </c>
      <c r="AT344" s="145" t="s">
        <v>241</v>
      </c>
      <c r="AU344" s="145" t="s">
        <v>90</v>
      </c>
      <c r="AY344" s="18" t="s">
        <v>239</v>
      </c>
      <c r="BE344" s="146">
        <f>IF(N344="základní",J344,0)</f>
        <v>0</v>
      </c>
      <c r="BF344" s="146">
        <f>IF(N344="snížená",J344,0)</f>
        <v>0</v>
      </c>
      <c r="BG344" s="146">
        <f>IF(N344="zákl. přenesená",J344,0)</f>
        <v>0</v>
      </c>
      <c r="BH344" s="146">
        <f>IF(N344="sníž. přenesená",J344,0)</f>
        <v>0</v>
      </c>
      <c r="BI344" s="146">
        <f>IF(N344="nulová",J344,0)</f>
        <v>0</v>
      </c>
      <c r="BJ344" s="18" t="s">
        <v>88</v>
      </c>
      <c r="BK344" s="146">
        <f>ROUND(I344*H344,2)</f>
        <v>0</v>
      </c>
      <c r="BL344" s="18" t="s">
        <v>246</v>
      </c>
      <c r="BM344" s="145" t="s">
        <v>579</v>
      </c>
    </row>
    <row r="345" spans="2:65" s="1" customFormat="1" ht="11.25">
      <c r="B345" s="34"/>
      <c r="D345" s="147" t="s">
        <v>248</v>
      </c>
      <c r="F345" s="148" t="s">
        <v>580</v>
      </c>
      <c r="I345" s="149"/>
      <c r="L345" s="34"/>
      <c r="M345" s="150"/>
      <c r="T345" s="55"/>
      <c r="AT345" s="18" t="s">
        <v>248</v>
      </c>
      <c r="AU345" s="18" t="s">
        <v>90</v>
      </c>
    </row>
    <row r="346" spans="2:65" s="12" customFormat="1" ht="11.25">
      <c r="B346" s="151"/>
      <c r="D346" s="152" t="s">
        <v>258</v>
      </c>
      <c r="E346" s="153" t="s">
        <v>19</v>
      </c>
      <c r="F346" s="154" t="s">
        <v>581</v>
      </c>
      <c r="H346" s="155">
        <v>0.4</v>
      </c>
      <c r="I346" s="156"/>
      <c r="L346" s="151"/>
      <c r="M346" s="157"/>
      <c r="T346" s="158"/>
      <c r="AT346" s="153" t="s">
        <v>258</v>
      </c>
      <c r="AU346" s="153" t="s">
        <v>90</v>
      </c>
      <c r="AV346" s="12" t="s">
        <v>90</v>
      </c>
      <c r="AW346" s="12" t="s">
        <v>42</v>
      </c>
      <c r="AX346" s="12" t="s">
        <v>88</v>
      </c>
      <c r="AY346" s="153" t="s">
        <v>239</v>
      </c>
    </row>
    <row r="347" spans="2:65" s="1" customFormat="1" ht="24.2" customHeight="1">
      <c r="B347" s="34"/>
      <c r="C347" s="134" t="s">
        <v>582</v>
      </c>
      <c r="D347" s="134" t="s">
        <v>241</v>
      </c>
      <c r="E347" s="135" t="s">
        <v>583</v>
      </c>
      <c r="F347" s="136" t="s">
        <v>584</v>
      </c>
      <c r="G347" s="137" t="s">
        <v>376</v>
      </c>
      <c r="H347" s="138">
        <v>0.08</v>
      </c>
      <c r="I347" s="139"/>
      <c r="J347" s="140">
        <f>ROUND(I347*H347,2)</f>
        <v>0</v>
      </c>
      <c r="K347" s="136" t="s">
        <v>245</v>
      </c>
      <c r="L347" s="34"/>
      <c r="M347" s="141" t="s">
        <v>19</v>
      </c>
      <c r="N347" s="142" t="s">
        <v>52</v>
      </c>
      <c r="P347" s="143">
        <f>O347*H347</f>
        <v>0</v>
      </c>
      <c r="Q347" s="143">
        <v>1.0492699999999999</v>
      </c>
      <c r="R347" s="143">
        <f>Q347*H347</f>
        <v>8.3941599999999991E-2</v>
      </c>
      <c r="S347" s="143">
        <v>0</v>
      </c>
      <c r="T347" s="144">
        <f>S347*H347</f>
        <v>0</v>
      </c>
      <c r="AR347" s="145" t="s">
        <v>246</v>
      </c>
      <c r="AT347" s="145" t="s">
        <v>241</v>
      </c>
      <c r="AU347" s="145" t="s">
        <v>90</v>
      </c>
      <c r="AY347" s="18" t="s">
        <v>239</v>
      </c>
      <c r="BE347" s="146">
        <f>IF(N347="základní",J347,0)</f>
        <v>0</v>
      </c>
      <c r="BF347" s="146">
        <f>IF(N347="snížená",J347,0)</f>
        <v>0</v>
      </c>
      <c r="BG347" s="146">
        <f>IF(N347="zákl. přenesená",J347,0)</f>
        <v>0</v>
      </c>
      <c r="BH347" s="146">
        <f>IF(N347="sníž. přenesená",J347,0)</f>
        <v>0</v>
      </c>
      <c r="BI347" s="146">
        <f>IF(N347="nulová",J347,0)</f>
        <v>0</v>
      </c>
      <c r="BJ347" s="18" t="s">
        <v>88</v>
      </c>
      <c r="BK347" s="146">
        <f>ROUND(I347*H347,2)</f>
        <v>0</v>
      </c>
      <c r="BL347" s="18" t="s">
        <v>246</v>
      </c>
      <c r="BM347" s="145" t="s">
        <v>585</v>
      </c>
    </row>
    <row r="348" spans="2:65" s="1" customFormat="1" ht="11.25">
      <c r="B348" s="34"/>
      <c r="D348" s="147" t="s">
        <v>248</v>
      </c>
      <c r="F348" s="148" t="s">
        <v>586</v>
      </c>
      <c r="I348" s="149"/>
      <c r="L348" s="34"/>
      <c r="M348" s="150"/>
      <c r="T348" s="55"/>
      <c r="AT348" s="18" t="s">
        <v>248</v>
      </c>
      <c r="AU348" s="18" t="s">
        <v>90</v>
      </c>
    </row>
    <row r="349" spans="2:65" s="12" customFormat="1" ht="11.25">
      <c r="B349" s="151"/>
      <c r="D349" s="152" t="s">
        <v>258</v>
      </c>
      <c r="E349" s="153" t="s">
        <v>19</v>
      </c>
      <c r="F349" s="154" t="s">
        <v>587</v>
      </c>
      <c r="H349" s="155">
        <v>0.08</v>
      </c>
      <c r="I349" s="156"/>
      <c r="L349" s="151"/>
      <c r="M349" s="157"/>
      <c r="T349" s="158"/>
      <c r="AT349" s="153" t="s">
        <v>258</v>
      </c>
      <c r="AU349" s="153" t="s">
        <v>90</v>
      </c>
      <c r="AV349" s="12" t="s">
        <v>90</v>
      </c>
      <c r="AW349" s="12" t="s">
        <v>42</v>
      </c>
      <c r="AX349" s="12" t="s">
        <v>88</v>
      </c>
      <c r="AY349" s="153" t="s">
        <v>239</v>
      </c>
    </row>
    <row r="350" spans="2:65" s="1" customFormat="1" ht="24.2" customHeight="1">
      <c r="B350" s="34"/>
      <c r="C350" s="134" t="s">
        <v>588</v>
      </c>
      <c r="D350" s="134" t="s">
        <v>241</v>
      </c>
      <c r="E350" s="135" t="s">
        <v>589</v>
      </c>
      <c r="F350" s="136" t="s">
        <v>590</v>
      </c>
      <c r="G350" s="137" t="s">
        <v>167</v>
      </c>
      <c r="H350" s="138">
        <v>2.95</v>
      </c>
      <c r="I350" s="139"/>
      <c r="J350" s="140">
        <f>ROUND(I350*H350,2)</f>
        <v>0</v>
      </c>
      <c r="K350" s="136" t="s">
        <v>245</v>
      </c>
      <c r="L350" s="34"/>
      <c r="M350" s="141" t="s">
        <v>19</v>
      </c>
      <c r="N350" s="142" t="s">
        <v>52</v>
      </c>
      <c r="P350" s="143">
        <f>O350*H350</f>
        <v>0</v>
      </c>
      <c r="Q350" s="143">
        <v>1.282E-2</v>
      </c>
      <c r="R350" s="143">
        <f>Q350*H350</f>
        <v>3.7818999999999998E-2</v>
      </c>
      <c r="S350" s="143">
        <v>0</v>
      </c>
      <c r="T350" s="144">
        <f>S350*H350</f>
        <v>0</v>
      </c>
      <c r="AR350" s="145" t="s">
        <v>246</v>
      </c>
      <c r="AT350" s="145" t="s">
        <v>241</v>
      </c>
      <c r="AU350" s="145" t="s">
        <v>90</v>
      </c>
      <c r="AY350" s="18" t="s">
        <v>239</v>
      </c>
      <c r="BE350" s="146">
        <f>IF(N350="základní",J350,0)</f>
        <v>0</v>
      </c>
      <c r="BF350" s="146">
        <f>IF(N350="snížená",J350,0)</f>
        <v>0</v>
      </c>
      <c r="BG350" s="146">
        <f>IF(N350="zákl. přenesená",J350,0)</f>
        <v>0</v>
      </c>
      <c r="BH350" s="146">
        <f>IF(N350="sníž. přenesená",J350,0)</f>
        <v>0</v>
      </c>
      <c r="BI350" s="146">
        <f>IF(N350="nulová",J350,0)</f>
        <v>0</v>
      </c>
      <c r="BJ350" s="18" t="s">
        <v>88</v>
      </c>
      <c r="BK350" s="146">
        <f>ROUND(I350*H350,2)</f>
        <v>0</v>
      </c>
      <c r="BL350" s="18" t="s">
        <v>246</v>
      </c>
      <c r="BM350" s="145" t="s">
        <v>591</v>
      </c>
    </row>
    <row r="351" spans="2:65" s="1" customFormat="1" ht="11.25">
      <c r="B351" s="34"/>
      <c r="D351" s="147" t="s">
        <v>248</v>
      </c>
      <c r="F351" s="148" t="s">
        <v>592</v>
      </c>
      <c r="I351" s="149"/>
      <c r="L351" s="34"/>
      <c r="M351" s="150"/>
      <c r="T351" s="55"/>
      <c r="AT351" s="18" t="s">
        <v>248</v>
      </c>
      <c r="AU351" s="18" t="s">
        <v>90</v>
      </c>
    </row>
    <row r="352" spans="2:65" s="12" customFormat="1" ht="11.25">
      <c r="B352" s="151"/>
      <c r="D352" s="152" t="s">
        <v>258</v>
      </c>
      <c r="E352" s="153" t="s">
        <v>19</v>
      </c>
      <c r="F352" s="154" t="s">
        <v>593</v>
      </c>
      <c r="H352" s="155">
        <v>2.95</v>
      </c>
      <c r="I352" s="156"/>
      <c r="L352" s="151"/>
      <c r="M352" s="157"/>
      <c r="T352" s="158"/>
      <c r="AT352" s="153" t="s">
        <v>258</v>
      </c>
      <c r="AU352" s="153" t="s">
        <v>90</v>
      </c>
      <c r="AV352" s="12" t="s">
        <v>90</v>
      </c>
      <c r="AW352" s="12" t="s">
        <v>42</v>
      </c>
      <c r="AX352" s="12" t="s">
        <v>88</v>
      </c>
      <c r="AY352" s="153" t="s">
        <v>239</v>
      </c>
    </row>
    <row r="353" spans="2:65" s="1" customFormat="1" ht="24.2" customHeight="1">
      <c r="B353" s="34"/>
      <c r="C353" s="134" t="s">
        <v>594</v>
      </c>
      <c r="D353" s="134" t="s">
        <v>241</v>
      </c>
      <c r="E353" s="135" t="s">
        <v>595</v>
      </c>
      <c r="F353" s="136" t="s">
        <v>596</v>
      </c>
      <c r="G353" s="137" t="s">
        <v>167</v>
      </c>
      <c r="H353" s="138">
        <v>2.95</v>
      </c>
      <c r="I353" s="139"/>
      <c r="J353" s="140">
        <f>ROUND(I353*H353,2)</f>
        <v>0</v>
      </c>
      <c r="K353" s="136" t="s">
        <v>245</v>
      </c>
      <c r="L353" s="34"/>
      <c r="M353" s="141" t="s">
        <v>19</v>
      </c>
      <c r="N353" s="142" t="s">
        <v>52</v>
      </c>
      <c r="P353" s="143">
        <f>O353*H353</f>
        <v>0</v>
      </c>
      <c r="Q353" s="143">
        <v>0</v>
      </c>
      <c r="R353" s="143">
        <f>Q353*H353</f>
        <v>0</v>
      </c>
      <c r="S353" s="143">
        <v>0</v>
      </c>
      <c r="T353" s="144">
        <f>S353*H353</f>
        <v>0</v>
      </c>
      <c r="AR353" s="145" t="s">
        <v>246</v>
      </c>
      <c r="AT353" s="145" t="s">
        <v>241</v>
      </c>
      <c r="AU353" s="145" t="s">
        <v>90</v>
      </c>
      <c r="AY353" s="18" t="s">
        <v>239</v>
      </c>
      <c r="BE353" s="146">
        <f>IF(N353="základní",J353,0)</f>
        <v>0</v>
      </c>
      <c r="BF353" s="146">
        <f>IF(N353="snížená",J353,0)</f>
        <v>0</v>
      </c>
      <c r="BG353" s="146">
        <f>IF(N353="zákl. přenesená",J353,0)</f>
        <v>0</v>
      </c>
      <c r="BH353" s="146">
        <f>IF(N353="sníž. přenesená",J353,0)</f>
        <v>0</v>
      </c>
      <c r="BI353" s="146">
        <f>IF(N353="nulová",J353,0)</f>
        <v>0</v>
      </c>
      <c r="BJ353" s="18" t="s">
        <v>88</v>
      </c>
      <c r="BK353" s="146">
        <f>ROUND(I353*H353,2)</f>
        <v>0</v>
      </c>
      <c r="BL353" s="18" t="s">
        <v>246</v>
      </c>
      <c r="BM353" s="145" t="s">
        <v>597</v>
      </c>
    </row>
    <row r="354" spans="2:65" s="1" customFormat="1" ht="11.25">
      <c r="B354" s="34"/>
      <c r="D354" s="147" t="s">
        <v>248</v>
      </c>
      <c r="F354" s="148" t="s">
        <v>598</v>
      </c>
      <c r="I354" s="149"/>
      <c r="L354" s="34"/>
      <c r="M354" s="150"/>
      <c r="T354" s="55"/>
      <c r="AT354" s="18" t="s">
        <v>248</v>
      </c>
      <c r="AU354" s="18" t="s">
        <v>90</v>
      </c>
    </row>
    <row r="355" spans="2:65" s="11" customFormat="1" ht="22.9" customHeight="1">
      <c r="B355" s="122"/>
      <c r="D355" s="123" t="s">
        <v>80</v>
      </c>
      <c r="E355" s="132" t="s">
        <v>268</v>
      </c>
      <c r="F355" s="132" t="s">
        <v>599</v>
      </c>
      <c r="I355" s="125"/>
      <c r="J355" s="133">
        <f>BK355</f>
        <v>0</v>
      </c>
      <c r="L355" s="122"/>
      <c r="M355" s="127"/>
      <c r="P355" s="128">
        <f>SUM(P356:P360)</f>
        <v>0</v>
      </c>
      <c r="R355" s="128">
        <f>SUM(R356:R360)</f>
        <v>30.673727999999997</v>
      </c>
      <c r="T355" s="129">
        <f>SUM(T356:T360)</f>
        <v>0</v>
      </c>
      <c r="AR355" s="123" t="s">
        <v>88</v>
      </c>
      <c r="AT355" s="130" t="s">
        <v>80</v>
      </c>
      <c r="AU355" s="130" t="s">
        <v>88</v>
      </c>
      <c r="AY355" s="123" t="s">
        <v>239</v>
      </c>
      <c r="BK355" s="131">
        <f>SUM(BK356:BK360)</f>
        <v>0</v>
      </c>
    </row>
    <row r="356" spans="2:65" s="1" customFormat="1" ht="24.2" customHeight="1">
      <c r="B356" s="34"/>
      <c r="C356" s="134" t="s">
        <v>600</v>
      </c>
      <c r="D356" s="134" t="s">
        <v>241</v>
      </c>
      <c r="E356" s="135" t="s">
        <v>601</v>
      </c>
      <c r="F356" s="136" t="s">
        <v>602</v>
      </c>
      <c r="G356" s="137" t="s">
        <v>167</v>
      </c>
      <c r="H356" s="138">
        <v>73.2</v>
      </c>
      <c r="I356" s="139"/>
      <c r="J356" s="140">
        <f>ROUND(I356*H356,2)</f>
        <v>0</v>
      </c>
      <c r="K356" s="136" t="s">
        <v>245</v>
      </c>
      <c r="L356" s="34"/>
      <c r="M356" s="141" t="s">
        <v>19</v>
      </c>
      <c r="N356" s="142" t="s">
        <v>52</v>
      </c>
      <c r="P356" s="143">
        <f>O356*H356</f>
        <v>0</v>
      </c>
      <c r="Q356" s="143">
        <v>0.13403999999999999</v>
      </c>
      <c r="R356" s="143">
        <f>Q356*H356</f>
        <v>9.8117280000000004</v>
      </c>
      <c r="S356" s="143">
        <v>0</v>
      </c>
      <c r="T356" s="144">
        <f>S356*H356</f>
        <v>0</v>
      </c>
      <c r="AR356" s="145" t="s">
        <v>246</v>
      </c>
      <c r="AT356" s="145" t="s">
        <v>241</v>
      </c>
      <c r="AU356" s="145" t="s">
        <v>90</v>
      </c>
      <c r="AY356" s="18" t="s">
        <v>239</v>
      </c>
      <c r="BE356" s="146">
        <f>IF(N356="základní",J356,0)</f>
        <v>0</v>
      </c>
      <c r="BF356" s="146">
        <f>IF(N356="snížená",J356,0)</f>
        <v>0</v>
      </c>
      <c r="BG356" s="146">
        <f>IF(N356="zákl. přenesená",J356,0)</f>
        <v>0</v>
      </c>
      <c r="BH356" s="146">
        <f>IF(N356="sníž. přenesená",J356,0)</f>
        <v>0</v>
      </c>
      <c r="BI356" s="146">
        <f>IF(N356="nulová",J356,0)</f>
        <v>0</v>
      </c>
      <c r="BJ356" s="18" t="s">
        <v>88</v>
      </c>
      <c r="BK356" s="146">
        <f>ROUND(I356*H356,2)</f>
        <v>0</v>
      </c>
      <c r="BL356" s="18" t="s">
        <v>246</v>
      </c>
      <c r="BM356" s="145" t="s">
        <v>603</v>
      </c>
    </row>
    <row r="357" spans="2:65" s="1" customFormat="1" ht="11.25">
      <c r="B357" s="34"/>
      <c r="D357" s="147" t="s">
        <v>248</v>
      </c>
      <c r="F357" s="148" t="s">
        <v>604</v>
      </c>
      <c r="I357" s="149"/>
      <c r="L357" s="34"/>
      <c r="M357" s="150"/>
      <c r="T357" s="55"/>
      <c r="AT357" s="18" t="s">
        <v>248</v>
      </c>
      <c r="AU357" s="18" t="s">
        <v>90</v>
      </c>
    </row>
    <row r="358" spans="2:65" s="12" customFormat="1" ht="11.25">
      <c r="B358" s="151"/>
      <c r="D358" s="152" t="s">
        <v>258</v>
      </c>
      <c r="E358" s="153" t="s">
        <v>19</v>
      </c>
      <c r="F358" s="154" t="s">
        <v>605</v>
      </c>
      <c r="H358" s="155">
        <v>73.2</v>
      </c>
      <c r="I358" s="156"/>
      <c r="L358" s="151"/>
      <c r="M358" s="157"/>
      <c r="T358" s="158"/>
      <c r="AT358" s="153" t="s">
        <v>258</v>
      </c>
      <c r="AU358" s="153" t="s">
        <v>90</v>
      </c>
      <c r="AV358" s="12" t="s">
        <v>90</v>
      </c>
      <c r="AW358" s="12" t="s">
        <v>42</v>
      </c>
      <c r="AX358" s="12" t="s">
        <v>88</v>
      </c>
      <c r="AY358" s="153" t="s">
        <v>239</v>
      </c>
    </row>
    <row r="359" spans="2:65" s="1" customFormat="1" ht="16.5" customHeight="1">
      <c r="B359" s="34"/>
      <c r="C359" s="180" t="s">
        <v>606</v>
      </c>
      <c r="D359" s="180" t="s">
        <v>373</v>
      </c>
      <c r="E359" s="181" t="s">
        <v>607</v>
      </c>
      <c r="F359" s="182" t="s">
        <v>608</v>
      </c>
      <c r="G359" s="183" t="s">
        <v>376</v>
      </c>
      <c r="H359" s="184">
        <v>20.861999999999998</v>
      </c>
      <c r="I359" s="185"/>
      <c r="J359" s="186">
        <f>ROUND(I359*H359,2)</f>
        <v>0</v>
      </c>
      <c r="K359" s="182" t="s">
        <v>304</v>
      </c>
      <c r="L359" s="187"/>
      <c r="M359" s="188" t="s">
        <v>19</v>
      </c>
      <c r="N359" s="189" t="s">
        <v>52</v>
      </c>
      <c r="P359" s="143">
        <f>O359*H359</f>
        <v>0</v>
      </c>
      <c r="Q359" s="143">
        <v>1</v>
      </c>
      <c r="R359" s="143">
        <f>Q359*H359</f>
        <v>20.861999999999998</v>
      </c>
      <c r="S359" s="143">
        <v>0</v>
      </c>
      <c r="T359" s="144">
        <f>S359*H359</f>
        <v>0</v>
      </c>
      <c r="AR359" s="145" t="s">
        <v>287</v>
      </c>
      <c r="AT359" s="145" t="s">
        <v>373</v>
      </c>
      <c r="AU359" s="145" t="s">
        <v>90</v>
      </c>
      <c r="AY359" s="18" t="s">
        <v>239</v>
      </c>
      <c r="BE359" s="146">
        <f>IF(N359="základní",J359,0)</f>
        <v>0</v>
      </c>
      <c r="BF359" s="146">
        <f>IF(N359="snížená",J359,0)</f>
        <v>0</v>
      </c>
      <c r="BG359" s="146">
        <f>IF(N359="zákl. přenesená",J359,0)</f>
        <v>0</v>
      </c>
      <c r="BH359" s="146">
        <f>IF(N359="sníž. přenesená",J359,0)</f>
        <v>0</v>
      </c>
      <c r="BI359" s="146">
        <f>IF(N359="nulová",J359,0)</f>
        <v>0</v>
      </c>
      <c r="BJ359" s="18" t="s">
        <v>88</v>
      </c>
      <c r="BK359" s="146">
        <f>ROUND(I359*H359,2)</f>
        <v>0</v>
      </c>
      <c r="BL359" s="18" t="s">
        <v>246</v>
      </c>
      <c r="BM359" s="145" t="s">
        <v>609</v>
      </c>
    </row>
    <row r="360" spans="2:65" s="12" customFormat="1" ht="11.25">
      <c r="B360" s="151"/>
      <c r="D360" s="152" t="s">
        <v>258</v>
      </c>
      <c r="F360" s="154" t="s">
        <v>610</v>
      </c>
      <c r="H360" s="155">
        <v>20.861999999999998</v>
      </c>
      <c r="I360" s="156"/>
      <c r="L360" s="151"/>
      <c r="M360" s="157"/>
      <c r="T360" s="158"/>
      <c r="AT360" s="153" t="s">
        <v>258</v>
      </c>
      <c r="AU360" s="153" t="s">
        <v>90</v>
      </c>
      <c r="AV360" s="12" t="s">
        <v>90</v>
      </c>
      <c r="AW360" s="12" t="s">
        <v>4</v>
      </c>
      <c r="AX360" s="12" t="s">
        <v>88</v>
      </c>
      <c r="AY360" s="153" t="s">
        <v>239</v>
      </c>
    </row>
    <row r="361" spans="2:65" s="11" customFormat="1" ht="22.9" customHeight="1">
      <c r="B361" s="122"/>
      <c r="D361" s="123" t="s">
        <v>80</v>
      </c>
      <c r="E361" s="132" t="s">
        <v>274</v>
      </c>
      <c r="F361" s="132" t="s">
        <v>611</v>
      </c>
      <c r="I361" s="125"/>
      <c r="J361" s="133">
        <f>BK361</f>
        <v>0</v>
      </c>
      <c r="L361" s="122"/>
      <c r="M361" s="127"/>
      <c r="P361" s="128">
        <f>SUM(P362:P369)</f>
        <v>0</v>
      </c>
      <c r="R361" s="128">
        <f>SUM(R362:R369)</f>
        <v>41.060582239999995</v>
      </c>
      <c r="T361" s="129">
        <f>SUM(T362:T369)</f>
        <v>0</v>
      </c>
      <c r="AR361" s="123" t="s">
        <v>88</v>
      </c>
      <c r="AT361" s="130" t="s">
        <v>80</v>
      </c>
      <c r="AU361" s="130" t="s">
        <v>88</v>
      </c>
      <c r="AY361" s="123" t="s">
        <v>239</v>
      </c>
      <c r="BK361" s="131">
        <f>SUM(BK362:BK369)</f>
        <v>0</v>
      </c>
    </row>
    <row r="362" spans="2:65" s="1" customFormat="1" ht="21.75" customHeight="1">
      <c r="B362" s="34"/>
      <c r="C362" s="134" t="s">
        <v>612</v>
      </c>
      <c r="D362" s="134" t="s">
        <v>241</v>
      </c>
      <c r="E362" s="135" t="s">
        <v>613</v>
      </c>
      <c r="F362" s="136" t="s">
        <v>614</v>
      </c>
      <c r="G362" s="137" t="s">
        <v>178</v>
      </c>
      <c r="H362" s="138">
        <v>16.375</v>
      </c>
      <c r="I362" s="139"/>
      <c r="J362" s="140">
        <f>ROUND(I362*H362,2)</f>
        <v>0</v>
      </c>
      <c r="K362" s="136" t="s">
        <v>245</v>
      </c>
      <c r="L362" s="34"/>
      <c r="M362" s="141" t="s">
        <v>19</v>
      </c>
      <c r="N362" s="142" t="s">
        <v>52</v>
      </c>
      <c r="P362" s="143">
        <f>O362*H362</f>
        <v>0</v>
      </c>
      <c r="Q362" s="143">
        <v>2.5018699999999998</v>
      </c>
      <c r="R362" s="143">
        <f>Q362*H362</f>
        <v>40.968121249999996</v>
      </c>
      <c r="S362" s="143">
        <v>0</v>
      </c>
      <c r="T362" s="144">
        <f>S362*H362</f>
        <v>0</v>
      </c>
      <c r="AR362" s="145" t="s">
        <v>246</v>
      </c>
      <c r="AT362" s="145" t="s">
        <v>241</v>
      </c>
      <c r="AU362" s="145" t="s">
        <v>90</v>
      </c>
      <c r="AY362" s="18" t="s">
        <v>239</v>
      </c>
      <c r="BE362" s="146">
        <f>IF(N362="základní",J362,0)</f>
        <v>0</v>
      </c>
      <c r="BF362" s="146">
        <f>IF(N362="snížená",J362,0)</f>
        <v>0</v>
      </c>
      <c r="BG362" s="146">
        <f>IF(N362="zákl. přenesená",J362,0)</f>
        <v>0</v>
      </c>
      <c r="BH362" s="146">
        <f>IF(N362="sníž. přenesená",J362,0)</f>
        <v>0</v>
      </c>
      <c r="BI362" s="146">
        <f>IF(N362="nulová",J362,0)</f>
        <v>0</v>
      </c>
      <c r="BJ362" s="18" t="s">
        <v>88</v>
      </c>
      <c r="BK362" s="146">
        <f>ROUND(I362*H362,2)</f>
        <v>0</v>
      </c>
      <c r="BL362" s="18" t="s">
        <v>246</v>
      </c>
      <c r="BM362" s="145" t="s">
        <v>615</v>
      </c>
    </row>
    <row r="363" spans="2:65" s="1" customFormat="1" ht="11.25">
      <c r="B363" s="34"/>
      <c r="D363" s="147" t="s">
        <v>248</v>
      </c>
      <c r="F363" s="148" t="s">
        <v>616</v>
      </c>
      <c r="I363" s="149"/>
      <c r="L363" s="34"/>
      <c r="M363" s="150"/>
      <c r="T363" s="55"/>
      <c r="AT363" s="18" t="s">
        <v>248</v>
      </c>
      <c r="AU363" s="18" t="s">
        <v>90</v>
      </c>
    </row>
    <row r="364" spans="2:65" s="14" customFormat="1" ht="11.25">
      <c r="B364" s="167"/>
      <c r="D364" s="152" t="s">
        <v>258</v>
      </c>
      <c r="E364" s="168" t="s">
        <v>19</v>
      </c>
      <c r="F364" s="169" t="s">
        <v>617</v>
      </c>
      <c r="H364" s="168" t="s">
        <v>19</v>
      </c>
      <c r="I364" s="170"/>
      <c r="L364" s="167"/>
      <c r="M364" s="171"/>
      <c r="T364" s="172"/>
      <c r="AT364" s="168" t="s">
        <v>258</v>
      </c>
      <c r="AU364" s="168" t="s">
        <v>90</v>
      </c>
      <c r="AV364" s="14" t="s">
        <v>88</v>
      </c>
      <c r="AW364" s="14" t="s">
        <v>42</v>
      </c>
      <c r="AX364" s="14" t="s">
        <v>81</v>
      </c>
      <c r="AY364" s="168" t="s">
        <v>239</v>
      </c>
    </row>
    <row r="365" spans="2:65" s="12" customFormat="1" ht="11.25">
      <c r="B365" s="151"/>
      <c r="D365" s="152" t="s">
        <v>258</v>
      </c>
      <c r="E365" s="153" t="s">
        <v>165</v>
      </c>
      <c r="F365" s="154" t="s">
        <v>618</v>
      </c>
      <c r="H365" s="155">
        <v>26.2</v>
      </c>
      <c r="I365" s="156"/>
      <c r="L365" s="151"/>
      <c r="M365" s="157"/>
      <c r="T365" s="158"/>
      <c r="AT365" s="153" t="s">
        <v>258</v>
      </c>
      <c r="AU365" s="153" t="s">
        <v>90</v>
      </c>
      <c r="AV365" s="12" t="s">
        <v>90</v>
      </c>
      <c r="AW365" s="12" t="s">
        <v>42</v>
      </c>
      <c r="AX365" s="12" t="s">
        <v>81</v>
      </c>
      <c r="AY365" s="153" t="s">
        <v>239</v>
      </c>
    </row>
    <row r="366" spans="2:65" s="12" customFormat="1" ht="11.25">
      <c r="B366" s="151"/>
      <c r="D366" s="152" t="s">
        <v>258</v>
      </c>
      <c r="E366" s="153" t="s">
        <v>19</v>
      </c>
      <c r="F366" s="154" t="s">
        <v>619</v>
      </c>
      <c r="H366" s="155">
        <v>16.375</v>
      </c>
      <c r="I366" s="156"/>
      <c r="L366" s="151"/>
      <c r="M366" s="157"/>
      <c r="T366" s="158"/>
      <c r="AT366" s="153" t="s">
        <v>258</v>
      </c>
      <c r="AU366" s="153" t="s">
        <v>90</v>
      </c>
      <c r="AV366" s="12" t="s">
        <v>90</v>
      </c>
      <c r="AW366" s="12" t="s">
        <v>42</v>
      </c>
      <c r="AX366" s="12" t="s">
        <v>88</v>
      </c>
      <c r="AY366" s="153" t="s">
        <v>239</v>
      </c>
    </row>
    <row r="367" spans="2:65" s="1" customFormat="1" ht="16.5" customHeight="1">
      <c r="B367" s="34"/>
      <c r="C367" s="134" t="s">
        <v>620</v>
      </c>
      <c r="D367" s="134" t="s">
        <v>241</v>
      </c>
      <c r="E367" s="135" t="s">
        <v>621</v>
      </c>
      <c r="F367" s="136" t="s">
        <v>622</v>
      </c>
      <c r="G367" s="137" t="s">
        <v>376</v>
      </c>
      <c r="H367" s="138">
        <v>8.6999999999999994E-2</v>
      </c>
      <c r="I367" s="139"/>
      <c r="J367" s="140">
        <f>ROUND(I367*H367,2)</f>
        <v>0</v>
      </c>
      <c r="K367" s="136" t="s">
        <v>245</v>
      </c>
      <c r="L367" s="34"/>
      <c r="M367" s="141" t="s">
        <v>19</v>
      </c>
      <c r="N367" s="142" t="s">
        <v>52</v>
      </c>
      <c r="P367" s="143">
        <f>O367*H367</f>
        <v>0</v>
      </c>
      <c r="Q367" s="143">
        <v>1.06277</v>
      </c>
      <c r="R367" s="143">
        <f>Q367*H367</f>
        <v>9.2460989999999993E-2</v>
      </c>
      <c r="S367" s="143">
        <v>0</v>
      </c>
      <c r="T367" s="144">
        <f>S367*H367</f>
        <v>0</v>
      </c>
      <c r="AR367" s="145" t="s">
        <v>246</v>
      </c>
      <c r="AT367" s="145" t="s">
        <v>241</v>
      </c>
      <c r="AU367" s="145" t="s">
        <v>90</v>
      </c>
      <c r="AY367" s="18" t="s">
        <v>239</v>
      </c>
      <c r="BE367" s="146">
        <f>IF(N367="základní",J367,0)</f>
        <v>0</v>
      </c>
      <c r="BF367" s="146">
        <f>IF(N367="snížená",J367,0)</f>
        <v>0</v>
      </c>
      <c r="BG367" s="146">
        <f>IF(N367="zákl. přenesená",J367,0)</f>
        <v>0</v>
      </c>
      <c r="BH367" s="146">
        <f>IF(N367="sníž. přenesená",J367,0)</f>
        <v>0</v>
      </c>
      <c r="BI367" s="146">
        <f>IF(N367="nulová",J367,0)</f>
        <v>0</v>
      </c>
      <c r="BJ367" s="18" t="s">
        <v>88</v>
      </c>
      <c r="BK367" s="146">
        <f>ROUND(I367*H367,2)</f>
        <v>0</v>
      </c>
      <c r="BL367" s="18" t="s">
        <v>246</v>
      </c>
      <c r="BM367" s="145" t="s">
        <v>623</v>
      </c>
    </row>
    <row r="368" spans="2:65" s="1" customFormat="1" ht="11.25">
      <c r="B368" s="34"/>
      <c r="D368" s="147" t="s">
        <v>248</v>
      </c>
      <c r="F368" s="148" t="s">
        <v>624</v>
      </c>
      <c r="I368" s="149"/>
      <c r="L368" s="34"/>
      <c r="M368" s="150"/>
      <c r="T368" s="55"/>
      <c r="AT368" s="18" t="s">
        <v>248</v>
      </c>
      <c r="AU368" s="18" t="s">
        <v>90</v>
      </c>
    </row>
    <row r="369" spans="2:65" s="12" customFormat="1" ht="11.25">
      <c r="B369" s="151"/>
      <c r="D369" s="152" t="s">
        <v>258</v>
      </c>
      <c r="E369" s="153" t="s">
        <v>19</v>
      </c>
      <c r="F369" s="154" t="s">
        <v>625</v>
      </c>
      <c r="H369" s="155">
        <v>8.6999999999999994E-2</v>
      </c>
      <c r="I369" s="156"/>
      <c r="L369" s="151"/>
      <c r="M369" s="157"/>
      <c r="T369" s="158"/>
      <c r="AT369" s="153" t="s">
        <v>258</v>
      </c>
      <c r="AU369" s="153" t="s">
        <v>90</v>
      </c>
      <c r="AV369" s="12" t="s">
        <v>90</v>
      </c>
      <c r="AW369" s="12" t="s">
        <v>42</v>
      </c>
      <c r="AX369" s="12" t="s">
        <v>88</v>
      </c>
      <c r="AY369" s="153" t="s">
        <v>239</v>
      </c>
    </row>
    <row r="370" spans="2:65" s="11" customFormat="1" ht="22.9" customHeight="1">
      <c r="B370" s="122"/>
      <c r="D370" s="123" t="s">
        <v>80</v>
      </c>
      <c r="E370" s="132" t="s">
        <v>294</v>
      </c>
      <c r="F370" s="132" t="s">
        <v>626</v>
      </c>
      <c r="I370" s="125"/>
      <c r="J370" s="133">
        <f>BK370</f>
        <v>0</v>
      </c>
      <c r="L370" s="122"/>
      <c r="M370" s="127"/>
      <c r="P370" s="128">
        <f>SUM(P371:P436)</f>
        <v>0</v>
      </c>
      <c r="R370" s="128">
        <f>SUM(R371:R436)</f>
        <v>2.9187455499999997</v>
      </c>
      <c r="T370" s="129">
        <f>SUM(T371:T436)</f>
        <v>0.32</v>
      </c>
      <c r="AR370" s="123" t="s">
        <v>88</v>
      </c>
      <c r="AT370" s="130" t="s">
        <v>80</v>
      </c>
      <c r="AU370" s="130" t="s">
        <v>88</v>
      </c>
      <c r="AY370" s="123" t="s">
        <v>239</v>
      </c>
      <c r="BK370" s="131">
        <f>SUM(BK371:BK436)</f>
        <v>0</v>
      </c>
    </row>
    <row r="371" spans="2:65" s="1" customFormat="1" ht="24.2" customHeight="1">
      <c r="B371" s="34"/>
      <c r="C371" s="134" t="s">
        <v>627</v>
      </c>
      <c r="D371" s="134" t="s">
        <v>241</v>
      </c>
      <c r="E371" s="135" t="s">
        <v>628</v>
      </c>
      <c r="F371" s="136" t="s">
        <v>629</v>
      </c>
      <c r="G371" s="137" t="s">
        <v>167</v>
      </c>
      <c r="H371" s="138">
        <v>26.2</v>
      </c>
      <c r="I371" s="139"/>
      <c r="J371" s="140">
        <f>ROUND(I371*H371,2)</f>
        <v>0</v>
      </c>
      <c r="K371" s="136" t="s">
        <v>245</v>
      </c>
      <c r="L371" s="34"/>
      <c r="M371" s="141" t="s">
        <v>19</v>
      </c>
      <c r="N371" s="142" t="s">
        <v>52</v>
      </c>
      <c r="P371" s="143">
        <f>O371*H371</f>
        <v>0</v>
      </c>
      <c r="Q371" s="143">
        <v>2.1000000000000001E-4</v>
      </c>
      <c r="R371" s="143">
        <f>Q371*H371</f>
        <v>5.5019999999999999E-3</v>
      </c>
      <c r="S371" s="143">
        <v>0</v>
      </c>
      <c r="T371" s="144">
        <f>S371*H371</f>
        <v>0</v>
      </c>
      <c r="AR371" s="145" t="s">
        <v>246</v>
      </c>
      <c r="AT371" s="145" t="s">
        <v>241</v>
      </c>
      <c r="AU371" s="145" t="s">
        <v>90</v>
      </c>
      <c r="AY371" s="18" t="s">
        <v>239</v>
      </c>
      <c r="BE371" s="146">
        <f>IF(N371="základní",J371,0)</f>
        <v>0</v>
      </c>
      <c r="BF371" s="146">
        <f>IF(N371="snížená",J371,0)</f>
        <v>0</v>
      </c>
      <c r="BG371" s="146">
        <f>IF(N371="zákl. přenesená",J371,0)</f>
        <v>0</v>
      </c>
      <c r="BH371" s="146">
        <f>IF(N371="sníž. přenesená",J371,0)</f>
        <v>0</v>
      </c>
      <c r="BI371" s="146">
        <f>IF(N371="nulová",J371,0)</f>
        <v>0</v>
      </c>
      <c r="BJ371" s="18" t="s">
        <v>88</v>
      </c>
      <c r="BK371" s="146">
        <f>ROUND(I371*H371,2)</f>
        <v>0</v>
      </c>
      <c r="BL371" s="18" t="s">
        <v>246</v>
      </c>
      <c r="BM371" s="145" t="s">
        <v>630</v>
      </c>
    </row>
    <row r="372" spans="2:65" s="1" customFormat="1" ht="11.25">
      <c r="B372" s="34"/>
      <c r="D372" s="147" t="s">
        <v>248</v>
      </c>
      <c r="F372" s="148" t="s">
        <v>631</v>
      </c>
      <c r="I372" s="149"/>
      <c r="L372" s="34"/>
      <c r="M372" s="150"/>
      <c r="T372" s="55"/>
      <c r="AT372" s="18" t="s">
        <v>248</v>
      </c>
      <c r="AU372" s="18" t="s">
        <v>90</v>
      </c>
    </row>
    <row r="373" spans="2:65" s="12" customFormat="1" ht="11.25">
      <c r="B373" s="151"/>
      <c r="D373" s="152" t="s">
        <v>258</v>
      </c>
      <c r="E373" s="153" t="s">
        <v>19</v>
      </c>
      <c r="F373" s="154" t="s">
        <v>165</v>
      </c>
      <c r="H373" s="155">
        <v>26.2</v>
      </c>
      <c r="I373" s="156"/>
      <c r="L373" s="151"/>
      <c r="M373" s="157"/>
      <c r="T373" s="158"/>
      <c r="AT373" s="153" t="s">
        <v>258</v>
      </c>
      <c r="AU373" s="153" t="s">
        <v>90</v>
      </c>
      <c r="AV373" s="12" t="s">
        <v>90</v>
      </c>
      <c r="AW373" s="12" t="s">
        <v>42</v>
      </c>
      <c r="AX373" s="12" t="s">
        <v>88</v>
      </c>
      <c r="AY373" s="153" t="s">
        <v>239</v>
      </c>
    </row>
    <row r="374" spans="2:65" s="1" customFormat="1" ht="24.2" customHeight="1">
      <c r="B374" s="34"/>
      <c r="C374" s="134" t="s">
        <v>632</v>
      </c>
      <c r="D374" s="134" t="s">
        <v>241</v>
      </c>
      <c r="E374" s="135" t="s">
        <v>633</v>
      </c>
      <c r="F374" s="136" t="s">
        <v>634</v>
      </c>
      <c r="G374" s="137" t="s">
        <v>163</v>
      </c>
      <c r="H374" s="138">
        <v>38.200000000000003</v>
      </c>
      <c r="I374" s="139"/>
      <c r="J374" s="140">
        <f>ROUND(I374*H374,2)</f>
        <v>0</v>
      </c>
      <c r="K374" s="136" t="s">
        <v>245</v>
      </c>
      <c r="L374" s="34"/>
      <c r="M374" s="141" t="s">
        <v>19</v>
      </c>
      <c r="N374" s="142" t="s">
        <v>52</v>
      </c>
      <c r="P374" s="143">
        <f>O374*H374</f>
        <v>0</v>
      </c>
      <c r="Q374" s="143">
        <v>2.0400000000000001E-3</v>
      </c>
      <c r="R374" s="143">
        <f>Q374*H374</f>
        <v>7.7928000000000011E-2</v>
      </c>
      <c r="S374" s="143">
        <v>0</v>
      </c>
      <c r="T374" s="144">
        <f>S374*H374</f>
        <v>0</v>
      </c>
      <c r="AR374" s="145" t="s">
        <v>246</v>
      </c>
      <c r="AT374" s="145" t="s">
        <v>241</v>
      </c>
      <c r="AU374" s="145" t="s">
        <v>90</v>
      </c>
      <c r="AY374" s="18" t="s">
        <v>239</v>
      </c>
      <c r="BE374" s="146">
        <f>IF(N374="základní",J374,0)</f>
        <v>0</v>
      </c>
      <c r="BF374" s="146">
        <f>IF(N374="snížená",J374,0)</f>
        <v>0</v>
      </c>
      <c r="BG374" s="146">
        <f>IF(N374="zákl. přenesená",J374,0)</f>
        <v>0</v>
      </c>
      <c r="BH374" s="146">
        <f>IF(N374="sníž. přenesená",J374,0)</f>
        <v>0</v>
      </c>
      <c r="BI374" s="146">
        <f>IF(N374="nulová",J374,0)</f>
        <v>0</v>
      </c>
      <c r="BJ374" s="18" t="s">
        <v>88</v>
      </c>
      <c r="BK374" s="146">
        <f>ROUND(I374*H374,2)</f>
        <v>0</v>
      </c>
      <c r="BL374" s="18" t="s">
        <v>246</v>
      </c>
      <c r="BM374" s="145" t="s">
        <v>635</v>
      </c>
    </row>
    <row r="375" spans="2:65" s="1" customFormat="1" ht="11.25">
      <c r="B375" s="34"/>
      <c r="D375" s="147" t="s">
        <v>248</v>
      </c>
      <c r="F375" s="148" t="s">
        <v>636</v>
      </c>
      <c r="I375" s="149"/>
      <c r="L375" s="34"/>
      <c r="M375" s="150"/>
      <c r="T375" s="55"/>
      <c r="AT375" s="18" t="s">
        <v>248</v>
      </c>
      <c r="AU375" s="18" t="s">
        <v>90</v>
      </c>
    </row>
    <row r="376" spans="2:65" s="14" customFormat="1" ht="11.25">
      <c r="B376" s="167"/>
      <c r="D376" s="152" t="s">
        <v>258</v>
      </c>
      <c r="E376" s="168" t="s">
        <v>19</v>
      </c>
      <c r="F376" s="169" t="s">
        <v>637</v>
      </c>
      <c r="H376" s="168" t="s">
        <v>19</v>
      </c>
      <c r="I376" s="170"/>
      <c r="L376" s="167"/>
      <c r="M376" s="171"/>
      <c r="T376" s="172"/>
      <c r="AT376" s="168" t="s">
        <v>258</v>
      </c>
      <c r="AU376" s="168" t="s">
        <v>90</v>
      </c>
      <c r="AV376" s="14" t="s">
        <v>88</v>
      </c>
      <c r="AW376" s="14" t="s">
        <v>42</v>
      </c>
      <c r="AX376" s="14" t="s">
        <v>81</v>
      </c>
      <c r="AY376" s="168" t="s">
        <v>239</v>
      </c>
    </row>
    <row r="377" spans="2:65" s="14" customFormat="1" ht="11.25">
      <c r="B377" s="167"/>
      <c r="D377" s="152" t="s">
        <v>258</v>
      </c>
      <c r="E377" s="168" t="s">
        <v>19</v>
      </c>
      <c r="F377" s="169" t="s">
        <v>319</v>
      </c>
      <c r="H377" s="168" t="s">
        <v>19</v>
      </c>
      <c r="I377" s="170"/>
      <c r="L377" s="167"/>
      <c r="M377" s="171"/>
      <c r="T377" s="172"/>
      <c r="AT377" s="168" t="s">
        <v>258</v>
      </c>
      <c r="AU377" s="168" t="s">
        <v>90</v>
      </c>
      <c r="AV377" s="14" t="s">
        <v>88</v>
      </c>
      <c r="AW377" s="14" t="s">
        <v>42</v>
      </c>
      <c r="AX377" s="14" t="s">
        <v>81</v>
      </c>
      <c r="AY377" s="168" t="s">
        <v>239</v>
      </c>
    </row>
    <row r="378" spans="2:65" s="12" customFormat="1" ht="11.25">
      <c r="B378" s="151"/>
      <c r="D378" s="152" t="s">
        <v>258</v>
      </c>
      <c r="E378" s="153" t="s">
        <v>19</v>
      </c>
      <c r="F378" s="154" t="s">
        <v>638</v>
      </c>
      <c r="H378" s="155">
        <v>19.100000000000001</v>
      </c>
      <c r="I378" s="156"/>
      <c r="L378" s="151"/>
      <c r="M378" s="157"/>
      <c r="T378" s="158"/>
      <c r="AT378" s="153" t="s">
        <v>258</v>
      </c>
      <c r="AU378" s="153" t="s">
        <v>90</v>
      </c>
      <c r="AV378" s="12" t="s">
        <v>90</v>
      </c>
      <c r="AW378" s="12" t="s">
        <v>42</v>
      </c>
      <c r="AX378" s="12" t="s">
        <v>81</v>
      </c>
      <c r="AY378" s="153" t="s">
        <v>239</v>
      </c>
    </row>
    <row r="379" spans="2:65" s="14" customFormat="1" ht="11.25">
      <c r="B379" s="167"/>
      <c r="D379" s="152" t="s">
        <v>258</v>
      </c>
      <c r="E379" s="168" t="s">
        <v>19</v>
      </c>
      <c r="F379" s="169" t="s">
        <v>324</v>
      </c>
      <c r="H379" s="168" t="s">
        <v>19</v>
      </c>
      <c r="I379" s="170"/>
      <c r="L379" s="167"/>
      <c r="M379" s="171"/>
      <c r="T379" s="172"/>
      <c r="AT379" s="168" t="s">
        <v>258</v>
      </c>
      <c r="AU379" s="168" t="s">
        <v>90</v>
      </c>
      <c r="AV379" s="14" t="s">
        <v>88</v>
      </c>
      <c r="AW379" s="14" t="s">
        <v>42</v>
      </c>
      <c r="AX379" s="14" t="s">
        <v>81</v>
      </c>
      <c r="AY379" s="168" t="s">
        <v>239</v>
      </c>
    </row>
    <row r="380" spans="2:65" s="12" customFormat="1" ht="11.25">
      <c r="B380" s="151"/>
      <c r="D380" s="152" t="s">
        <v>258</v>
      </c>
      <c r="E380" s="153" t="s">
        <v>19</v>
      </c>
      <c r="F380" s="154" t="s">
        <v>638</v>
      </c>
      <c r="H380" s="155">
        <v>19.100000000000001</v>
      </c>
      <c r="I380" s="156"/>
      <c r="L380" s="151"/>
      <c r="M380" s="157"/>
      <c r="T380" s="158"/>
      <c r="AT380" s="153" t="s">
        <v>258</v>
      </c>
      <c r="AU380" s="153" t="s">
        <v>90</v>
      </c>
      <c r="AV380" s="12" t="s">
        <v>90</v>
      </c>
      <c r="AW380" s="12" t="s">
        <v>42</v>
      </c>
      <c r="AX380" s="12" t="s">
        <v>81</v>
      </c>
      <c r="AY380" s="153" t="s">
        <v>239</v>
      </c>
    </row>
    <row r="381" spans="2:65" s="13" customFormat="1" ht="11.25">
      <c r="B381" s="159"/>
      <c r="D381" s="152" t="s">
        <v>258</v>
      </c>
      <c r="E381" s="160" t="s">
        <v>19</v>
      </c>
      <c r="F381" s="161" t="s">
        <v>261</v>
      </c>
      <c r="H381" s="162">
        <v>38.200000000000003</v>
      </c>
      <c r="I381" s="163"/>
      <c r="L381" s="159"/>
      <c r="M381" s="164"/>
      <c r="T381" s="165"/>
      <c r="AT381" s="160" t="s">
        <v>258</v>
      </c>
      <c r="AU381" s="160" t="s">
        <v>90</v>
      </c>
      <c r="AV381" s="13" t="s">
        <v>246</v>
      </c>
      <c r="AW381" s="13" t="s">
        <v>42</v>
      </c>
      <c r="AX381" s="13" t="s">
        <v>88</v>
      </c>
      <c r="AY381" s="160" t="s">
        <v>239</v>
      </c>
    </row>
    <row r="382" spans="2:65" s="1" customFormat="1" ht="24.2" customHeight="1">
      <c r="B382" s="34"/>
      <c r="C382" s="134" t="s">
        <v>639</v>
      </c>
      <c r="D382" s="134" t="s">
        <v>241</v>
      </c>
      <c r="E382" s="135" t="s">
        <v>640</v>
      </c>
      <c r="F382" s="136" t="s">
        <v>641</v>
      </c>
      <c r="G382" s="137" t="s">
        <v>244</v>
      </c>
      <c r="H382" s="138">
        <v>132</v>
      </c>
      <c r="I382" s="139"/>
      <c r="J382" s="140">
        <f>ROUND(I382*H382,2)</f>
        <v>0</v>
      </c>
      <c r="K382" s="136" t="s">
        <v>245</v>
      </c>
      <c r="L382" s="34"/>
      <c r="M382" s="141" t="s">
        <v>19</v>
      </c>
      <c r="N382" s="142" t="s">
        <v>52</v>
      </c>
      <c r="P382" s="143">
        <f>O382*H382</f>
        <v>0</v>
      </c>
      <c r="Q382" s="143">
        <v>1.4999999999999999E-4</v>
      </c>
      <c r="R382" s="143">
        <f>Q382*H382</f>
        <v>1.9799999999999998E-2</v>
      </c>
      <c r="S382" s="143">
        <v>0</v>
      </c>
      <c r="T382" s="144">
        <f>S382*H382</f>
        <v>0</v>
      </c>
      <c r="AR382" s="145" t="s">
        <v>246</v>
      </c>
      <c r="AT382" s="145" t="s">
        <v>241</v>
      </c>
      <c r="AU382" s="145" t="s">
        <v>90</v>
      </c>
      <c r="AY382" s="18" t="s">
        <v>239</v>
      </c>
      <c r="BE382" s="146">
        <f>IF(N382="základní",J382,0)</f>
        <v>0</v>
      </c>
      <c r="BF382" s="146">
        <f>IF(N382="snížená",J382,0)</f>
        <v>0</v>
      </c>
      <c r="BG382" s="146">
        <f>IF(N382="zákl. přenesená",J382,0)</f>
        <v>0</v>
      </c>
      <c r="BH382" s="146">
        <f>IF(N382="sníž. přenesená",J382,0)</f>
        <v>0</v>
      </c>
      <c r="BI382" s="146">
        <f>IF(N382="nulová",J382,0)</f>
        <v>0</v>
      </c>
      <c r="BJ382" s="18" t="s">
        <v>88</v>
      </c>
      <c r="BK382" s="146">
        <f>ROUND(I382*H382,2)</f>
        <v>0</v>
      </c>
      <c r="BL382" s="18" t="s">
        <v>246</v>
      </c>
      <c r="BM382" s="145" t="s">
        <v>642</v>
      </c>
    </row>
    <row r="383" spans="2:65" s="1" customFormat="1" ht="11.25">
      <c r="B383" s="34"/>
      <c r="D383" s="147" t="s">
        <v>248</v>
      </c>
      <c r="F383" s="148" t="s">
        <v>643</v>
      </c>
      <c r="I383" s="149"/>
      <c r="L383" s="34"/>
      <c r="M383" s="150"/>
      <c r="T383" s="55"/>
      <c r="AT383" s="18" t="s">
        <v>248</v>
      </c>
      <c r="AU383" s="18" t="s">
        <v>90</v>
      </c>
    </row>
    <row r="384" spans="2:65" s="14" customFormat="1" ht="11.25">
      <c r="B384" s="167"/>
      <c r="D384" s="152" t="s">
        <v>258</v>
      </c>
      <c r="E384" s="168" t="s">
        <v>19</v>
      </c>
      <c r="F384" s="169" t="s">
        <v>644</v>
      </c>
      <c r="H384" s="168" t="s">
        <v>19</v>
      </c>
      <c r="I384" s="170"/>
      <c r="L384" s="167"/>
      <c r="M384" s="171"/>
      <c r="T384" s="172"/>
      <c r="AT384" s="168" t="s">
        <v>258</v>
      </c>
      <c r="AU384" s="168" t="s">
        <v>90</v>
      </c>
      <c r="AV384" s="14" t="s">
        <v>88</v>
      </c>
      <c r="AW384" s="14" t="s">
        <v>42</v>
      </c>
      <c r="AX384" s="14" t="s">
        <v>81</v>
      </c>
      <c r="AY384" s="168" t="s">
        <v>239</v>
      </c>
    </row>
    <row r="385" spans="2:65" s="12" customFormat="1" ht="11.25">
      <c r="B385" s="151"/>
      <c r="D385" s="152" t="s">
        <v>258</v>
      </c>
      <c r="E385" s="153" t="s">
        <v>19</v>
      </c>
      <c r="F385" s="154" t="s">
        <v>645</v>
      </c>
      <c r="H385" s="155">
        <v>32</v>
      </c>
      <c r="I385" s="156"/>
      <c r="L385" s="151"/>
      <c r="M385" s="157"/>
      <c r="T385" s="158"/>
      <c r="AT385" s="153" t="s">
        <v>258</v>
      </c>
      <c r="AU385" s="153" t="s">
        <v>90</v>
      </c>
      <c r="AV385" s="12" t="s">
        <v>90</v>
      </c>
      <c r="AW385" s="12" t="s">
        <v>42</v>
      </c>
      <c r="AX385" s="12" t="s">
        <v>81</v>
      </c>
      <c r="AY385" s="153" t="s">
        <v>239</v>
      </c>
    </row>
    <row r="386" spans="2:65" s="12" customFormat="1" ht="11.25">
      <c r="B386" s="151"/>
      <c r="D386" s="152" t="s">
        <v>258</v>
      </c>
      <c r="E386" s="153" t="s">
        <v>19</v>
      </c>
      <c r="F386" s="154" t="s">
        <v>646</v>
      </c>
      <c r="H386" s="155">
        <v>74</v>
      </c>
      <c r="I386" s="156"/>
      <c r="L386" s="151"/>
      <c r="M386" s="157"/>
      <c r="T386" s="158"/>
      <c r="AT386" s="153" t="s">
        <v>258</v>
      </c>
      <c r="AU386" s="153" t="s">
        <v>90</v>
      </c>
      <c r="AV386" s="12" t="s">
        <v>90</v>
      </c>
      <c r="AW386" s="12" t="s">
        <v>42</v>
      </c>
      <c r="AX386" s="12" t="s">
        <v>81</v>
      </c>
      <c r="AY386" s="153" t="s">
        <v>239</v>
      </c>
    </row>
    <row r="387" spans="2:65" s="12" customFormat="1" ht="11.25">
      <c r="B387" s="151"/>
      <c r="D387" s="152" t="s">
        <v>258</v>
      </c>
      <c r="E387" s="153" t="s">
        <v>19</v>
      </c>
      <c r="F387" s="154" t="s">
        <v>647</v>
      </c>
      <c r="H387" s="155">
        <v>26</v>
      </c>
      <c r="I387" s="156"/>
      <c r="L387" s="151"/>
      <c r="M387" s="157"/>
      <c r="T387" s="158"/>
      <c r="AT387" s="153" t="s">
        <v>258</v>
      </c>
      <c r="AU387" s="153" t="s">
        <v>90</v>
      </c>
      <c r="AV387" s="12" t="s">
        <v>90</v>
      </c>
      <c r="AW387" s="12" t="s">
        <v>42</v>
      </c>
      <c r="AX387" s="12" t="s">
        <v>81</v>
      </c>
      <c r="AY387" s="153" t="s">
        <v>239</v>
      </c>
    </row>
    <row r="388" spans="2:65" s="13" customFormat="1" ht="11.25">
      <c r="B388" s="159"/>
      <c r="D388" s="152" t="s">
        <v>258</v>
      </c>
      <c r="E388" s="160" t="s">
        <v>19</v>
      </c>
      <c r="F388" s="161" t="s">
        <v>261</v>
      </c>
      <c r="H388" s="162">
        <v>132</v>
      </c>
      <c r="I388" s="163"/>
      <c r="L388" s="159"/>
      <c r="M388" s="164"/>
      <c r="T388" s="165"/>
      <c r="AT388" s="160" t="s">
        <v>258</v>
      </c>
      <c r="AU388" s="160" t="s">
        <v>90</v>
      </c>
      <c r="AV388" s="13" t="s">
        <v>246</v>
      </c>
      <c r="AW388" s="13" t="s">
        <v>42</v>
      </c>
      <c r="AX388" s="13" t="s">
        <v>88</v>
      </c>
      <c r="AY388" s="160" t="s">
        <v>239</v>
      </c>
    </row>
    <row r="389" spans="2:65" s="1" customFormat="1" ht="24.2" customHeight="1">
      <c r="B389" s="34"/>
      <c r="C389" s="134" t="s">
        <v>648</v>
      </c>
      <c r="D389" s="134" t="s">
        <v>241</v>
      </c>
      <c r="E389" s="135" t="s">
        <v>649</v>
      </c>
      <c r="F389" s="136" t="s">
        <v>650</v>
      </c>
      <c r="G389" s="137" t="s">
        <v>244</v>
      </c>
      <c r="H389" s="138">
        <v>54</v>
      </c>
      <c r="I389" s="139"/>
      <c r="J389" s="140">
        <f>ROUND(I389*H389,2)</f>
        <v>0</v>
      </c>
      <c r="K389" s="136" t="s">
        <v>245</v>
      </c>
      <c r="L389" s="34"/>
      <c r="M389" s="141" t="s">
        <v>19</v>
      </c>
      <c r="N389" s="142" t="s">
        <v>52</v>
      </c>
      <c r="P389" s="143">
        <f>O389*H389</f>
        <v>0</v>
      </c>
      <c r="Q389" s="143">
        <v>2.5000000000000001E-4</v>
      </c>
      <c r="R389" s="143">
        <f>Q389*H389</f>
        <v>1.35E-2</v>
      </c>
      <c r="S389" s="143">
        <v>0</v>
      </c>
      <c r="T389" s="144">
        <f>S389*H389</f>
        <v>0</v>
      </c>
      <c r="AR389" s="145" t="s">
        <v>246</v>
      </c>
      <c r="AT389" s="145" t="s">
        <v>241</v>
      </c>
      <c r="AU389" s="145" t="s">
        <v>90</v>
      </c>
      <c r="AY389" s="18" t="s">
        <v>239</v>
      </c>
      <c r="BE389" s="146">
        <f>IF(N389="základní",J389,0)</f>
        <v>0</v>
      </c>
      <c r="BF389" s="146">
        <f>IF(N389="snížená",J389,0)</f>
        <v>0</v>
      </c>
      <c r="BG389" s="146">
        <f>IF(N389="zákl. přenesená",J389,0)</f>
        <v>0</v>
      </c>
      <c r="BH389" s="146">
        <f>IF(N389="sníž. přenesená",J389,0)</f>
        <v>0</v>
      </c>
      <c r="BI389" s="146">
        <f>IF(N389="nulová",J389,0)</f>
        <v>0</v>
      </c>
      <c r="BJ389" s="18" t="s">
        <v>88</v>
      </c>
      <c r="BK389" s="146">
        <f>ROUND(I389*H389,2)</f>
        <v>0</v>
      </c>
      <c r="BL389" s="18" t="s">
        <v>246</v>
      </c>
      <c r="BM389" s="145" t="s">
        <v>651</v>
      </c>
    </row>
    <row r="390" spans="2:65" s="1" customFormat="1" ht="11.25">
      <c r="B390" s="34"/>
      <c r="D390" s="147" t="s">
        <v>248</v>
      </c>
      <c r="F390" s="148" t="s">
        <v>652</v>
      </c>
      <c r="I390" s="149"/>
      <c r="L390" s="34"/>
      <c r="M390" s="150"/>
      <c r="T390" s="55"/>
      <c r="AT390" s="18" t="s">
        <v>248</v>
      </c>
      <c r="AU390" s="18" t="s">
        <v>90</v>
      </c>
    </row>
    <row r="391" spans="2:65" s="12" customFormat="1" ht="11.25">
      <c r="B391" s="151"/>
      <c r="D391" s="152" t="s">
        <v>258</v>
      </c>
      <c r="E391" s="153" t="s">
        <v>19</v>
      </c>
      <c r="F391" s="154" t="s">
        <v>653</v>
      </c>
      <c r="H391" s="155">
        <v>2</v>
      </c>
      <c r="I391" s="156"/>
      <c r="L391" s="151"/>
      <c r="M391" s="157"/>
      <c r="T391" s="158"/>
      <c r="AT391" s="153" t="s">
        <v>258</v>
      </c>
      <c r="AU391" s="153" t="s">
        <v>90</v>
      </c>
      <c r="AV391" s="12" t="s">
        <v>90</v>
      </c>
      <c r="AW391" s="12" t="s">
        <v>42</v>
      </c>
      <c r="AX391" s="12" t="s">
        <v>81</v>
      </c>
      <c r="AY391" s="153" t="s">
        <v>239</v>
      </c>
    </row>
    <row r="392" spans="2:65" s="12" customFormat="1" ht="11.25">
      <c r="B392" s="151"/>
      <c r="D392" s="152" t="s">
        <v>258</v>
      </c>
      <c r="E392" s="153" t="s">
        <v>19</v>
      </c>
      <c r="F392" s="154" t="s">
        <v>654</v>
      </c>
      <c r="H392" s="155">
        <v>2</v>
      </c>
      <c r="I392" s="156"/>
      <c r="L392" s="151"/>
      <c r="M392" s="157"/>
      <c r="T392" s="158"/>
      <c r="AT392" s="153" t="s">
        <v>258</v>
      </c>
      <c r="AU392" s="153" t="s">
        <v>90</v>
      </c>
      <c r="AV392" s="12" t="s">
        <v>90</v>
      </c>
      <c r="AW392" s="12" t="s">
        <v>42</v>
      </c>
      <c r="AX392" s="12" t="s">
        <v>81</v>
      </c>
      <c r="AY392" s="153" t="s">
        <v>239</v>
      </c>
    </row>
    <row r="393" spans="2:65" s="14" customFormat="1" ht="11.25">
      <c r="B393" s="167"/>
      <c r="D393" s="152" t="s">
        <v>258</v>
      </c>
      <c r="E393" s="168" t="s">
        <v>19</v>
      </c>
      <c r="F393" s="169" t="s">
        <v>644</v>
      </c>
      <c r="H393" s="168" t="s">
        <v>19</v>
      </c>
      <c r="I393" s="170"/>
      <c r="L393" s="167"/>
      <c r="M393" s="171"/>
      <c r="T393" s="172"/>
      <c r="AT393" s="168" t="s">
        <v>258</v>
      </c>
      <c r="AU393" s="168" t="s">
        <v>90</v>
      </c>
      <c r="AV393" s="14" t="s">
        <v>88</v>
      </c>
      <c r="AW393" s="14" t="s">
        <v>42</v>
      </c>
      <c r="AX393" s="14" t="s">
        <v>81</v>
      </c>
      <c r="AY393" s="168" t="s">
        <v>239</v>
      </c>
    </row>
    <row r="394" spans="2:65" s="12" customFormat="1" ht="11.25">
      <c r="B394" s="151"/>
      <c r="D394" s="152" t="s">
        <v>258</v>
      </c>
      <c r="E394" s="153" t="s">
        <v>19</v>
      </c>
      <c r="F394" s="154" t="s">
        <v>655</v>
      </c>
      <c r="H394" s="155">
        <v>40</v>
      </c>
      <c r="I394" s="156"/>
      <c r="L394" s="151"/>
      <c r="M394" s="157"/>
      <c r="T394" s="158"/>
      <c r="AT394" s="153" t="s">
        <v>258</v>
      </c>
      <c r="AU394" s="153" t="s">
        <v>90</v>
      </c>
      <c r="AV394" s="12" t="s">
        <v>90</v>
      </c>
      <c r="AW394" s="12" t="s">
        <v>42</v>
      </c>
      <c r="AX394" s="12" t="s">
        <v>81</v>
      </c>
      <c r="AY394" s="153" t="s">
        <v>239</v>
      </c>
    </row>
    <row r="395" spans="2:65" s="12" customFormat="1" ht="11.25">
      <c r="B395" s="151"/>
      <c r="D395" s="152" t="s">
        <v>258</v>
      </c>
      <c r="E395" s="153" t="s">
        <v>19</v>
      </c>
      <c r="F395" s="154" t="s">
        <v>656</v>
      </c>
      <c r="H395" s="155">
        <v>6</v>
      </c>
      <c r="I395" s="156"/>
      <c r="L395" s="151"/>
      <c r="M395" s="157"/>
      <c r="T395" s="158"/>
      <c r="AT395" s="153" t="s">
        <v>258</v>
      </c>
      <c r="AU395" s="153" t="s">
        <v>90</v>
      </c>
      <c r="AV395" s="12" t="s">
        <v>90</v>
      </c>
      <c r="AW395" s="12" t="s">
        <v>42</v>
      </c>
      <c r="AX395" s="12" t="s">
        <v>81</v>
      </c>
      <c r="AY395" s="153" t="s">
        <v>239</v>
      </c>
    </row>
    <row r="396" spans="2:65" s="12" customFormat="1" ht="11.25">
      <c r="B396" s="151"/>
      <c r="D396" s="152" t="s">
        <v>258</v>
      </c>
      <c r="E396" s="153" t="s">
        <v>19</v>
      </c>
      <c r="F396" s="154" t="s">
        <v>657</v>
      </c>
      <c r="H396" s="155">
        <v>4</v>
      </c>
      <c r="I396" s="156"/>
      <c r="L396" s="151"/>
      <c r="M396" s="157"/>
      <c r="T396" s="158"/>
      <c r="AT396" s="153" t="s">
        <v>258</v>
      </c>
      <c r="AU396" s="153" t="s">
        <v>90</v>
      </c>
      <c r="AV396" s="12" t="s">
        <v>90</v>
      </c>
      <c r="AW396" s="12" t="s">
        <v>42</v>
      </c>
      <c r="AX396" s="12" t="s">
        <v>81</v>
      </c>
      <c r="AY396" s="153" t="s">
        <v>239</v>
      </c>
    </row>
    <row r="397" spans="2:65" s="13" customFormat="1" ht="11.25">
      <c r="B397" s="159"/>
      <c r="D397" s="152" t="s">
        <v>258</v>
      </c>
      <c r="E397" s="160" t="s">
        <v>19</v>
      </c>
      <c r="F397" s="161" t="s">
        <v>261</v>
      </c>
      <c r="H397" s="162">
        <v>54</v>
      </c>
      <c r="I397" s="163"/>
      <c r="L397" s="159"/>
      <c r="M397" s="164"/>
      <c r="T397" s="165"/>
      <c r="AT397" s="160" t="s">
        <v>258</v>
      </c>
      <c r="AU397" s="160" t="s">
        <v>90</v>
      </c>
      <c r="AV397" s="13" t="s">
        <v>246</v>
      </c>
      <c r="AW397" s="13" t="s">
        <v>42</v>
      </c>
      <c r="AX397" s="13" t="s">
        <v>88</v>
      </c>
      <c r="AY397" s="160" t="s">
        <v>239</v>
      </c>
    </row>
    <row r="398" spans="2:65" s="1" customFormat="1" ht="24.2" customHeight="1">
      <c r="B398" s="34"/>
      <c r="C398" s="134" t="s">
        <v>658</v>
      </c>
      <c r="D398" s="134" t="s">
        <v>241</v>
      </c>
      <c r="E398" s="135" t="s">
        <v>659</v>
      </c>
      <c r="F398" s="136" t="s">
        <v>660</v>
      </c>
      <c r="G398" s="137" t="s">
        <v>244</v>
      </c>
      <c r="H398" s="138">
        <v>6</v>
      </c>
      <c r="I398" s="139"/>
      <c r="J398" s="140">
        <f>ROUND(I398*H398,2)</f>
        <v>0</v>
      </c>
      <c r="K398" s="136" t="s">
        <v>245</v>
      </c>
      <c r="L398" s="34"/>
      <c r="M398" s="141" t="s">
        <v>19</v>
      </c>
      <c r="N398" s="142" t="s">
        <v>52</v>
      </c>
      <c r="P398" s="143">
        <f>O398*H398</f>
        <v>0</v>
      </c>
      <c r="Q398" s="143">
        <v>4.4000000000000002E-4</v>
      </c>
      <c r="R398" s="143">
        <f>Q398*H398</f>
        <v>2.64E-3</v>
      </c>
      <c r="S398" s="143">
        <v>0</v>
      </c>
      <c r="T398" s="144">
        <f>S398*H398</f>
        <v>0</v>
      </c>
      <c r="AR398" s="145" t="s">
        <v>246</v>
      </c>
      <c r="AT398" s="145" t="s">
        <v>241</v>
      </c>
      <c r="AU398" s="145" t="s">
        <v>90</v>
      </c>
      <c r="AY398" s="18" t="s">
        <v>239</v>
      </c>
      <c r="BE398" s="146">
        <f>IF(N398="základní",J398,0)</f>
        <v>0</v>
      </c>
      <c r="BF398" s="146">
        <f>IF(N398="snížená",J398,0)</f>
        <v>0</v>
      </c>
      <c r="BG398" s="146">
        <f>IF(N398="zákl. přenesená",J398,0)</f>
        <v>0</v>
      </c>
      <c r="BH398" s="146">
        <f>IF(N398="sníž. přenesená",J398,0)</f>
        <v>0</v>
      </c>
      <c r="BI398" s="146">
        <f>IF(N398="nulová",J398,0)</f>
        <v>0</v>
      </c>
      <c r="BJ398" s="18" t="s">
        <v>88</v>
      </c>
      <c r="BK398" s="146">
        <f>ROUND(I398*H398,2)</f>
        <v>0</v>
      </c>
      <c r="BL398" s="18" t="s">
        <v>246</v>
      </c>
      <c r="BM398" s="145" t="s">
        <v>661</v>
      </c>
    </row>
    <row r="399" spans="2:65" s="1" customFormat="1" ht="11.25">
      <c r="B399" s="34"/>
      <c r="D399" s="147" t="s">
        <v>248</v>
      </c>
      <c r="F399" s="148" t="s">
        <v>662</v>
      </c>
      <c r="I399" s="149"/>
      <c r="L399" s="34"/>
      <c r="M399" s="150"/>
      <c r="T399" s="55"/>
      <c r="AT399" s="18" t="s">
        <v>248</v>
      </c>
      <c r="AU399" s="18" t="s">
        <v>90</v>
      </c>
    </row>
    <row r="400" spans="2:65" s="14" customFormat="1" ht="11.25">
      <c r="B400" s="167"/>
      <c r="D400" s="152" t="s">
        <v>258</v>
      </c>
      <c r="E400" s="168" t="s">
        <v>19</v>
      </c>
      <c r="F400" s="169" t="s">
        <v>644</v>
      </c>
      <c r="H400" s="168" t="s">
        <v>19</v>
      </c>
      <c r="I400" s="170"/>
      <c r="L400" s="167"/>
      <c r="M400" s="171"/>
      <c r="T400" s="172"/>
      <c r="AT400" s="168" t="s">
        <v>258</v>
      </c>
      <c r="AU400" s="168" t="s">
        <v>90</v>
      </c>
      <c r="AV400" s="14" t="s">
        <v>88</v>
      </c>
      <c r="AW400" s="14" t="s">
        <v>42</v>
      </c>
      <c r="AX400" s="14" t="s">
        <v>81</v>
      </c>
      <c r="AY400" s="168" t="s">
        <v>239</v>
      </c>
    </row>
    <row r="401" spans="2:65" s="12" customFormat="1" ht="11.25">
      <c r="B401" s="151"/>
      <c r="D401" s="152" t="s">
        <v>258</v>
      </c>
      <c r="E401" s="153" t="s">
        <v>19</v>
      </c>
      <c r="F401" s="154" t="s">
        <v>663</v>
      </c>
      <c r="H401" s="155">
        <v>6</v>
      </c>
      <c r="I401" s="156"/>
      <c r="L401" s="151"/>
      <c r="M401" s="157"/>
      <c r="T401" s="158"/>
      <c r="AT401" s="153" t="s">
        <v>258</v>
      </c>
      <c r="AU401" s="153" t="s">
        <v>90</v>
      </c>
      <c r="AV401" s="12" t="s">
        <v>90</v>
      </c>
      <c r="AW401" s="12" t="s">
        <v>42</v>
      </c>
      <c r="AX401" s="12" t="s">
        <v>88</v>
      </c>
      <c r="AY401" s="153" t="s">
        <v>239</v>
      </c>
    </row>
    <row r="402" spans="2:65" s="1" customFormat="1" ht="16.5" customHeight="1">
      <c r="B402" s="34"/>
      <c r="C402" s="180" t="s">
        <v>664</v>
      </c>
      <c r="D402" s="180" t="s">
        <v>373</v>
      </c>
      <c r="E402" s="181" t="s">
        <v>665</v>
      </c>
      <c r="F402" s="182" t="s">
        <v>666</v>
      </c>
      <c r="G402" s="183" t="s">
        <v>376</v>
      </c>
      <c r="H402" s="184">
        <v>1.1299999999999999</v>
      </c>
      <c r="I402" s="185"/>
      <c r="J402" s="186">
        <f>ROUND(I402*H402,2)</f>
        <v>0</v>
      </c>
      <c r="K402" s="182" t="s">
        <v>304</v>
      </c>
      <c r="L402" s="187"/>
      <c r="M402" s="188" t="s">
        <v>19</v>
      </c>
      <c r="N402" s="189" t="s">
        <v>52</v>
      </c>
      <c r="P402" s="143">
        <f>O402*H402</f>
        <v>0</v>
      </c>
      <c r="Q402" s="143">
        <v>1</v>
      </c>
      <c r="R402" s="143">
        <f>Q402*H402</f>
        <v>1.1299999999999999</v>
      </c>
      <c r="S402" s="143">
        <v>0</v>
      </c>
      <c r="T402" s="144">
        <f>S402*H402</f>
        <v>0</v>
      </c>
      <c r="AR402" s="145" t="s">
        <v>287</v>
      </c>
      <c r="AT402" s="145" t="s">
        <v>373</v>
      </c>
      <c r="AU402" s="145" t="s">
        <v>90</v>
      </c>
      <c r="AY402" s="18" t="s">
        <v>239</v>
      </c>
      <c r="BE402" s="146">
        <f>IF(N402="základní",J402,0)</f>
        <v>0</v>
      </c>
      <c r="BF402" s="146">
        <f>IF(N402="snížená",J402,0)</f>
        <v>0</v>
      </c>
      <c r="BG402" s="146">
        <f>IF(N402="zákl. přenesená",J402,0)</f>
        <v>0</v>
      </c>
      <c r="BH402" s="146">
        <f>IF(N402="sníž. přenesená",J402,0)</f>
        <v>0</v>
      </c>
      <c r="BI402" s="146">
        <f>IF(N402="nulová",J402,0)</f>
        <v>0</v>
      </c>
      <c r="BJ402" s="18" t="s">
        <v>88</v>
      </c>
      <c r="BK402" s="146">
        <f>ROUND(I402*H402,2)</f>
        <v>0</v>
      </c>
      <c r="BL402" s="18" t="s">
        <v>246</v>
      </c>
      <c r="BM402" s="145" t="s">
        <v>667</v>
      </c>
    </row>
    <row r="403" spans="2:65" s="1" customFormat="1" ht="19.5">
      <c r="B403" s="34"/>
      <c r="D403" s="152" t="s">
        <v>306</v>
      </c>
      <c r="F403" s="166" t="s">
        <v>668</v>
      </c>
      <c r="I403" s="149"/>
      <c r="L403" s="34"/>
      <c r="M403" s="150"/>
      <c r="T403" s="55"/>
      <c r="AT403" s="18" t="s">
        <v>306</v>
      </c>
      <c r="AU403" s="18" t="s">
        <v>90</v>
      </c>
    </row>
    <row r="404" spans="2:65" s="12" customFormat="1" ht="11.25">
      <c r="B404" s="151"/>
      <c r="D404" s="152" t="s">
        <v>258</v>
      </c>
      <c r="E404" s="153" t="s">
        <v>19</v>
      </c>
      <c r="F404" s="154" t="s">
        <v>669</v>
      </c>
      <c r="H404" s="155">
        <v>9.0999999999999998E-2</v>
      </c>
      <c r="I404" s="156"/>
      <c r="L404" s="151"/>
      <c r="M404" s="157"/>
      <c r="T404" s="158"/>
      <c r="AT404" s="153" t="s">
        <v>258</v>
      </c>
      <c r="AU404" s="153" t="s">
        <v>90</v>
      </c>
      <c r="AV404" s="12" t="s">
        <v>90</v>
      </c>
      <c r="AW404" s="12" t="s">
        <v>42</v>
      </c>
      <c r="AX404" s="12" t="s">
        <v>81</v>
      </c>
      <c r="AY404" s="153" t="s">
        <v>239</v>
      </c>
    </row>
    <row r="405" spans="2:65" s="12" customFormat="1" ht="11.25">
      <c r="B405" s="151"/>
      <c r="D405" s="152" t="s">
        <v>258</v>
      </c>
      <c r="E405" s="153" t="s">
        <v>19</v>
      </c>
      <c r="F405" s="154" t="s">
        <v>670</v>
      </c>
      <c r="H405" s="155">
        <v>0.36499999999999999</v>
      </c>
      <c r="I405" s="156"/>
      <c r="L405" s="151"/>
      <c r="M405" s="157"/>
      <c r="T405" s="158"/>
      <c r="AT405" s="153" t="s">
        <v>258</v>
      </c>
      <c r="AU405" s="153" t="s">
        <v>90</v>
      </c>
      <c r="AV405" s="12" t="s">
        <v>90</v>
      </c>
      <c r="AW405" s="12" t="s">
        <v>42</v>
      </c>
      <c r="AX405" s="12" t="s">
        <v>81</v>
      </c>
      <c r="AY405" s="153" t="s">
        <v>239</v>
      </c>
    </row>
    <row r="406" spans="2:65" s="12" customFormat="1" ht="11.25">
      <c r="B406" s="151"/>
      <c r="D406" s="152" t="s">
        <v>258</v>
      </c>
      <c r="E406" s="153" t="s">
        <v>19</v>
      </c>
      <c r="F406" s="154" t="s">
        <v>671</v>
      </c>
      <c r="H406" s="155">
        <v>5.7000000000000002E-2</v>
      </c>
      <c r="I406" s="156"/>
      <c r="L406" s="151"/>
      <c r="M406" s="157"/>
      <c r="T406" s="158"/>
      <c r="AT406" s="153" t="s">
        <v>258</v>
      </c>
      <c r="AU406" s="153" t="s">
        <v>90</v>
      </c>
      <c r="AV406" s="12" t="s">
        <v>90</v>
      </c>
      <c r="AW406" s="12" t="s">
        <v>42</v>
      </c>
      <c r="AX406" s="12" t="s">
        <v>81</v>
      </c>
      <c r="AY406" s="153" t="s">
        <v>239</v>
      </c>
    </row>
    <row r="407" spans="2:65" s="12" customFormat="1" ht="11.25">
      <c r="B407" s="151"/>
      <c r="D407" s="152" t="s">
        <v>258</v>
      </c>
      <c r="E407" s="153" t="s">
        <v>19</v>
      </c>
      <c r="F407" s="154" t="s">
        <v>672</v>
      </c>
      <c r="H407" s="155">
        <v>9.0999999999999998E-2</v>
      </c>
      <c r="I407" s="156"/>
      <c r="L407" s="151"/>
      <c r="M407" s="157"/>
      <c r="T407" s="158"/>
      <c r="AT407" s="153" t="s">
        <v>258</v>
      </c>
      <c r="AU407" s="153" t="s">
        <v>90</v>
      </c>
      <c r="AV407" s="12" t="s">
        <v>90</v>
      </c>
      <c r="AW407" s="12" t="s">
        <v>42</v>
      </c>
      <c r="AX407" s="12" t="s">
        <v>81</v>
      </c>
      <c r="AY407" s="153" t="s">
        <v>239</v>
      </c>
    </row>
    <row r="408" spans="2:65" s="12" customFormat="1" ht="11.25">
      <c r="B408" s="151"/>
      <c r="D408" s="152" t="s">
        <v>258</v>
      </c>
      <c r="E408" s="153" t="s">
        <v>19</v>
      </c>
      <c r="F408" s="154" t="s">
        <v>673</v>
      </c>
      <c r="H408" s="155">
        <v>0.25</v>
      </c>
      <c r="I408" s="156"/>
      <c r="L408" s="151"/>
      <c r="M408" s="157"/>
      <c r="T408" s="158"/>
      <c r="AT408" s="153" t="s">
        <v>258</v>
      </c>
      <c r="AU408" s="153" t="s">
        <v>90</v>
      </c>
      <c r="AV408" s="12" t="s">
        <v>90</v>
      </c>
      <c r="AW408" s="12" t="s">
        <v>42</v>
      </c>
      <c r="AX408" s="12" t="s">
        <v>81</v>
      </c>
      <c r="AY408" s="153" t="s">
        <v>239</v>
      </c>
    </row>
    <row r="409" spans="2:65" s="12" customFormat="1" ht="11.25">
      <c r="B409" s="151"/>
      <c r="D409" s="152" t="s">
        <v>258</v>
      </c>
      <c r="E409" s="153" t="s">
        <v>19</v>
      </c>
      <c r="F409" s="154" t="s">
        <v>674</v>
      </c>
      <c r="H409" s="155">
        <v>6.2E-2</v>
      </c>
      <c r="I409" s="156"/>
      <c r="L409" s="151"/>
      <c r="M409" s="157"/>
      <c r="T409" s="158"/>
      <c r="AT409" s="153" t="s">
        <v>258</v>
      </c>
      <c r="AU409" s="153" t="s">
        <v>90</v>
      </c>
      <c r="AV409" s="12" t="s">
        <v>90</v>
      </c>
      <c r="AW409" s="12" t="s">
        <v>42</v>
      </c>
      <c r="AX409" s="12" t="s">
        <v>81</v>
      </c>
      <c r="AY409" s="153" t="s">
        <v>239</v>
      </c>
    </row>
    <row r="410" spans="2:65" s="12" customFormat="1" ht="11.25">
      <c r="B410" s="151"/>
      <c r="D410" s="152" t="s">
        <v>258</v>
      </c>
      <c r="E410" s="153" t="s">
        <v>19</v>
      </c>
      <c r="F410" s="154" t="s">
        <v>675</v>
      </c>
      <c r="H410" s="155">
        <v>2.5999999999999999E-2</v>
      </c>
      <c r="I410" s="156"/>
      <c r="L410" s="151"/>
      <c r="M410" s="157"/>
      <c r="T410" s="158"/>
      <c r="AT410" s="153" t="s">
        <v>258</v>
      </c>
      <c r="AU410" s="153" t="s">
        <v>90</v>
      </c>
      <c r="AV410" s="12" t="s">
        <v>90</v>
      </c>
      <c r="AW410" s="12" t="s">
        <v>42</v>
      </c>
      <c r="AX410" s="12" t="s">
        <v>81</v>
      </c>
      <c r="AY410" s="153" t="s">
        <v>239</v>
      </c>
    </row>
    <row r="411" spans="2:65" s="13" customFormat="1" ht="11.25">
      <c r="B411" s="159"/>
      <c r="D411" s="152" t="s">
        <v>258</v>
      </c>
      <c r="E411" s="160" t="s">
        <v>19</v>
      </c>
      <c r="F411" s="161" t="s">
        <v>261</v>
      </c>
      <c r="H411" s="162">
        <v>0.94199999999999995</v>
      </c>
      <c r="I411" s="163"/>
      <c r="L411" s="159"/>
      <c r="M411" s="164"/>
      <c r="T411" s="165"/>
      <c r="AT411" s="160" t="s">
        <v>258</v>
      </c>
      <c r="AU411" s="160" t="s">
        <v>90</v>
      </c>
      <c r="AV411" s="13" t="s">
        <v>246</v>
      </c>
      <c r="AW411" s="13" t="s">
        <v>42</v>
      </c>
      <c r="AX411" s="13" t="s">
        <v>88</v>
      </c>
      <c r="AY411" s="160" t="s">
        <v>239</v>
      </c>
    </row>
    <row r="412" spans="2:65" s="12" customFormat="1" ht="11.25">
      <c r="B412" s="151"/>
      <c r="D412" s="152" t="s">
        <v>258</v>
      </c>
      <c r="F412" s="154" t="s">
        <v>676</v>
      </c>
      <c r="H412" s="155">
        <v>1.1299999999999999</v>
      </c>
      <c r="I412" s="156"/>
      <c r="L412" s="151"/>
      <c r="M412" s="157"/>
      <c r="T412" s="158"/>
      <c r="AT412" s="153" t="s">
        <v>258</v>
      </c>
      <c r="AU412" s="153" t="s">
        <v>90</v>
      </c>
      <c r="AV412" s="12" t="s">
        <v>90</v>
      </c>
      <c r="AW412" s="12" t="s">
        <v>4</v>
      </c>
      <c r="AX412" s="12" t="s">
        <v>88</v>
      </c>
      <c r="AY412" s="153" t="s">
        <v>239</v>
      </c>
    </row>
    <row r="413" spans="2:65" s="1" customFormat="1" ht="16.5" customHeight="1">
      <c r="B413" s="34"/>
      <c r="C413" s="180" t="s">
        <v>677</v>
      </c>
      <c r="D413" s="180" t="s">
        <v>373</v>
      </c>
      <c r="E413" s="181" t="s">
        <v>678</v>
      </c>
      <c r="F413" s="182" t="s">
        <v>679</v>
      </c>
      <c r="G413" s="183" t="s">
        <v>376</v>
      </c>
      <c r="H413" s="184">
        <v>4.2999999999999997E-2</v>
      </c>
      <c r="I413" s="185"/>
      <c r="J413" s="186">
        <f>ROUND(I413*H413,2)</f>
        <v>0</v>
      </c>
      <c r="K413" s="182" t="s">
        <v>304</v>
      </c>
      <c r="L413" s="187"/>
      <c r="M413" s="188" t="s">
        <v>19</v>
      </c>
      <c r="N413" s="189" t="s">
        <v>52</v>
      </c>
      <c r="P413" s="143">
        <f>O413*H413</f>
        <v>0</v>
      </c>
      <c r="Q413" s="143">
        <v>1</v>
      </c>
      <c r="R413" s="143">
        <f>Q413*H413</f>
        <v>4.2999999999999997E-2</v>
      </c>
      <c r="S413" s="143">
        <v>0</v>
      </c>
      <c r="T413" s="144">
        <f>S413*H413</f>
        <v>0</v>
      </c>
      <c r="AR413" s="145" t="s">
        <v>287</v>
      </c>
      <c r="AT413" s="145" t="s">
        <v>373</v>
      </c>
      <c r="AU413" s="145" t="s">
        <v>90</v>
      </c>
      <c r="AY413" s="18" t="s">
        <v>239</v>
      </c>
      <c r="BE413" s="146">
        <f>IF(N413="základní",J413,0)</f>
        <v>0</v>
      </c>
      <c r="BF413" s="146">
        <f>IF(N413="snížená",J413,0)</f>
        <v>0</v>
      </c>
      <c r="BG413" s="146">
        <f>IF(N413="zákl. přenesená",J413,0)</f>
        <v>0</v>
      </c>
      <c r="BH413" s="146">
        <f>IF(N413="sníž. přenesená",J413,0)</f>
        <v>0</v>
      </c>
      <c r="BI413" s="146">
        <f>IF(N413="nulová",J413,0)</f>
        <v>0</v>
      </c>
      <c r="BJ413" s="18" t="s">
        <v>88</v>
      </c>
      <c r="BK413" s="146">
        <f>ROUND(I413*H413,2)</f>
        <v>0</v>
      </c>
      <c r="BL413" s="18" t="s">
        <v>246</v>
      </c>
      <c r="BM413" s="145" t="s">
        <v>680</v>
      </c>
    </row>
    <row r="414" spans="2:65" s="12" customFormat="1" ht="11.25">
      <c r="B414" s="151"/>
      <c r="D414" s="152" t="s">
        <v>258</v>
      </c>
      <c r="E414" s="153" t="s">
        <v>19</v>
      </c>
      <c r="F414" s="154" t="s">
        <v>681</v>
      </c>
      <c r="H414" s="155">
        <v>1.0999999999999999E-2</v>
      </c>
      <c r="I414" s="156"/>
      <c r="L414" s="151"/>
      <c r="M414" s="157"/>
      <c r="T414" s="158"/>
      <c r="AT414" s="153" t="s">
        <v>258</v>
      </c>
      <c r="AU414" s="153" t="s">
        <v>90</v>
      </c>
      <c r="AV414" s="12" t="s">
        <v>90</v>
      </c>
      <c r="AW414" s="12" t="s">
        <v>42</v>
      </c>
      <c r="AX414" s="12" t="s">
        <v>81</v>
      </c>
      <c r="AY414" s="153" t="s">
        <v>239</v>
      </c>
    </row>
    <row r="415" spans="2:65" s="12" customFormat="1" ht="11.25">
      <c r="B415" s="151"/>
      <c r="D415" s="152" t="s">
        <v>258</v>
      </c>
      <c r="E415" s="153" t="s">
        <v>19</v>
      </c>
      <c r="F415" s="154" t="s">
        <v>682</v>
      </c>
      <c r="H415" s="155">
        <v>2.5000000000000001E-2</v>
      </c>
      <c r="I415" s="156"/>
      <c r="L415" s="151"/>
      <c r="M415" s="157"/>
      <c r="T415" s="158"/>
      <c r="AT415" s="153" t="s">
        <v>258</v>
      </c>
      <c r="AU415" s="153" t="s">
        <v>90</v>
      </c>
      <c r="AV415" s="12" t="s">
        <v>90</v>
      </c>
      <c r="AW415" s="12" t="s">
        <v>42</v>
      </c>
      <c r="AX415" s="12" t="s">
        <v>81</v>
      </c>
      <c r="AY415" s="153" t="s">
        <v>239</v>
      </c>
    </row>
    <row r="416" spans="2:65" s="13" customFormat="1" ht="11.25">
      <c r="B416" s="159"/>
      <c r="D416" s="152" t="s">
        <v>258</v>
      </c>
      <c r="E416" s="160" t="s">
        <v>19</v>
      </c>
      <c r="F416" s="161" t="s">
        <v>261</v>
      </c>
      <c r="H416" s="162">
        <v>3.5999999999999997E-2</v>
      </c>
      <c r="I416" s="163"/>
      <c r="L416" s="159"/>
      <c r="M416" s="164"/>
      <c r="T416" s="165"/>
      <c r="AT416" s="160" t="s">
        <v>258</v>
      </c>
      <c r="AU416" s="160" t="s">
        <v>90</v>
      </c>
      <c r="AV416" s="13" t="s">
        <v>246</v>
      </c>
      <c r="AW416" s="13" t="s">
        <v>42</v>
      </c>
      <c r="AX416" s="13" t="s">
        <v>88</v>
      </c>
      <c r="AY416" s="160" t="s">
        <v>239</v>
      </c>
    </row>
    <row r="417" spans="2:65" s="12" customFormat="1" ht="11.25">
      <c r="B417" s="151"/>
      <c r="D417" s="152" t="s">
        <v>258</v>
      </c>
      <c r="F417" s="154" t="s">
        <v>683</v>
      </c>
      <c r="H417" s="155">
        <v>4.2999999999999997E-2</v>
      </c>
      <c r="I417" s="156"/>
      <c r="L417" s="151"/>
      <c r="M417" s="157"/>
      <c r="T417" s="158"/>
      <c r="AT417" s="153" t="s">
        <v>258</v>
      </c>
      <c r="AU417" s="153" t="s">
        <v>90</v>
      </c>
      <c r="AV417" s="12" t="s">
        <v>90</v>
      </c>
      <c r="AW417" s="12" t="s">
        <v>4</v>
      </c>
      <c r="AX417" s="12" t="s">
        <v>88</v>
      </c>
      <c r="AY417" s="153" t="s">
        <v>239</v>
      </c>
    </row>
    <row r="418" spans="2:65" s="1" customFormat="1" ht="24.2" customHeight="1">
      <c r="B418" s="34"/>
      <c r="C418" s="134" t="s">
        <v>684</v>
      </c>
      <c r="D418" s="134" t="s">
        <v>241</v>
      </c>
      <c r="E418" s="135" t="s">
        <v>685</v>
      </c>
      <c r="F418" s="136" t="s">
        <v>686</v>
      </c>
      <c r="G418" s="137" t="s">
        <v>163</v>
      </c>
      <c r="H418" s="138">
        <v>2</v>
      </c>
      <c r="I418" s="139"/>
      <c r="J418" s="140">
        <f>ROUND(I418*H418,2)</f>
        <v>0</v>
      </c>
      <c r="K418" s="136" t="s">
        <v>245</v>
      </c>
      <c r="L418" s="34"/>
      <c r="M418" s="141" t="s">
        <v>19</v>
      </c>
      <c r="N418" s="142" t="s">
        <v>52</v>
      </c>
      <c r="P418" s="143">
        <f>O418*H418</f>
        <v>0</v>
      </c>
      <c r="Q418" s="143">
        <v>3.9500000000000004E-3</v>
      </c>
      <c r="R418" s="143">
        <f>Q418*H418</f>
        <v>7.9000000000000008E-3</v>
      </c>
      <c r="S418" s="143">
        <v>0.16</v>
      </c>
      <c r="T418" s="144">
        <f>S418*H418</f>
        <v>0.32</v>
      </c>
      <c r="AR418" s="145" t="s">
        <v>246</v>
      </c>
      <c r="AT418" s="145" t="s">
        <v>241</v>
      </c>
      <c r="AU418" s="145" t="s">
        <v>90</v>
      </c>
      <c r="AY418" s="18" t="s">
        <v>239</v>
      </c>
      <c r="BE418" s="146">
        <f>IF(N418="základní",J418,0)</f>
        <v>0</v>
      </c>
      <c r="BF418" s="146">
        <f>IF(N418="snížená",J418,0)</f>
        <v>0</v>
      </c>
      <c r="BG418" s="146">
        <f>IF(N418="zákl. přenesená",J418,0)</f>
        <v>0</v>
      </c>
      <c r="BH418" s="146">
        <f>IF(N418="sníž. přenesená",J418,0)</f>
        <v>0</v>
      </c>
      <c r="BI418" s="146">
        <f>IF(N418="nulová",J418,0)</f>
        <v>0</v>
      </c>
      <c r="BJ418" s="18" t="s">
        <v>88</v>
      </c>
      <c r="BK418" s="146">
        <f>ROUND(I418*H418,2)</f>
        <v>0</v>
      </c>
      <c r="BL418" s="18" t="s">
        <v>246</v>
      </c>
      <c r="BM418" s="145" t="s">
        <v>687</v>
      </c>
    </row>
    <row r="419" spans="2:65" s="1" customFormat="1" ht="11.25">
      <c r="B419" s="34"/>
      <c r="D419" s="147" t="s">
        <v>248</v>
      </c>
      <c r="F419" s="148" t="s">
        <v>688</v>
      </c>
      <c r="I419" s="149"/>
      <c r="L419" s="34"/>
      <c r="M419" s="150"/>
      <c r="T419" s="55"/>
      <c r="AT419" s="18" t="s">
        <v>248</v>
      </c>
      <c r="AU419" s="18" t="s">
        <v>90</v>
      </c>
    </row>
    <row r="420" spans="2:65" s="14" customFormat="1" ht="11.25">
      <c r="B420" s="167"/>
      <c r="D420" s="152" t="s">
        <v>258</v>
      </c>
      <c r="E420" s="168" t="s">
        <v>19</v>
      </c>
      <c r="F420" s="169" t="s">
        <v>324</v>
      </c>
      <c r="H420" s="168" t="s">
        <v>19</v>
      </c>
      <c r="I420" s="170"/>
      <c r="L420" s="167"/>
      <c r="M420" s="171"/>
      <c r="T420" s="172"/>
      <c r="AT420" s="168" t="s">
        <v>258</v>
      </c>
      <c r="AU420" s="168" t="s">
        <v>90</v>
      </c>
      <c r="AV420" s="14" t="s">
        <v>88</v>
      </c>
      <c r="AW420" s="14" t="s">
        <v>42</v>
      </c>
      <c r="AX420" s="14" t="s">
        <v>81</v>
      </c>
      <c r="AY420" s="168" t="s">
        <v>239</v>
      </c>
    </row>
    <row r="421" spans="2:65" s="12" customFormat="1" ht="11.25">
      <c r="B421" s="151"/>
      <c r="D421" s="152" t="s">
        <v>258</v>
      </c>
      <c r="E421" s="153" t="s">
        <v>19</v>
      </c>
      <c r="F421" s="154" t="s">
        <v>689</v>
      </c>
      <c r="H421" s="155">
        <v>2</v>
      </c>
      <c r="I421" s="156"/>
      <c r="L421" s="151"/>
      <c r="M421" s="157"/>
      <c r="T421" s="158"/>
      <c r="AT421" s="153" t="s">
        <v>258</v>
      </c>
      <c r="AU421" s="153" t="s">
        <v>90</v>
      </c>
      <c r="AV421" s="12" t="s">
        <v>90</v>
      </c>
      <c r="AW421" s="12" t="s">
        <v>42</v>
      </c>
      <c r="AX421" s="12" t="s">
        <v>88</v>
      </c>
      <c r="AY421" s="153" t="s">
        <v>239</v>
      </c>
    </row>
    <row r="422" spans="2:65" s="1" customFormat="1" ht="16.5" customHeight="1">
      <c r="B422" s="34"/>
      <c r="C422" s="134" t="s">
        <v>690</v>
      </c>
      <c r="D422" s="134" t="s">
        <v>241</v>
      </c>
      <c r="E422" s="135" t="s">
        <v>691</v>
      </c>
      <c r="F422" s="136" t="s">
        <v>692</v>
      </c>
      <c r="G422" s="137" t="s">
        <v>167</v>
      </c>
      <c r="H422" s="138">
        <v>1479.6</v>
      </c>
      <c r="I422" s="139"/>
      <c r="J422" s="140">
        <f>ROUND(I422*H422,2)</f>
        <v>0</v>
      </c>
      <c r="K422" s="136" t="s">
        <v>245</v>
      </c>
      <c r="L422" s="34"/>
      <c r="M422" s="141" t="s">
        <v>19</v>
      </c>
      <c r="N422" s="142" t="s">
        <v>52</v>
      </c>
      <c r="P422" s="143">
        <f>O422*H422</f>
        <v>0</v>
      </c>
      <c r="Q422" s="143">
        <v>1.09E-3</v>
      </c>
      <c r="R422" s="143">
        <f>Q422*H422</f>
        <v>1.6127639999999999</v>
      </c>
      <c r="S422" s="143">
        <v>0</v>
      </c>
      <c r="T422" s="144">
        <f>S422*H422</f>
        <v>0</v>
      </c>
      <c r="AR422" s="145" t="s">
        <v>246</v>
      </c>
      <c r="AT422" s="145" t="s">
        <v>241</v>
      </c>
      <c r="AU422" s="145" t="s">
        <v>90</v>
      </c>
      <c r="AY422" s="18" t="s">
        <v>239</v>
      </c>
      <c r="BE422" s="146">
        <f>IF(N422="základní",J422,0)</f>
        <v>0</v>
      </c>
      <c r="BF422" s="146">
        <f>IF(N422="snížená",J422,0)</f>
        <v>0</v>
      </c>
      <c r="BG422" s="146">
        <f>IF(N422="zákl. přenesená",J422,0)</f>
        <v>0</v>
      </c>
      <c r="BH422" s="146">
        <f>IF(N422="sníž. přenesená",J422,0)</f>
        <v>0</v>
      </c>
      <c r="BI422" s="146">
        <f>IF(N422="nulová",J422,0)</f>
        <v>0</v>
      </c>
      <c r="BJ422" s="18" t="s">
        <v>88</v>
      </c>
      <c r="BK422" s="146">
        <f>ROUND(I422*H422,2)</f>
        <v>0</v>
      </c>
      <c r="BL422" s="18" t="s">
        <v>246</v>
      </c>
      <c r="BM422" s="145" t="s">
        <v>693</v>
      </c>
    </row>
    <row r="423" spans="2:65" s="1" customFormat="1" ht="11.25">
      <c r="B423" s="34"/>
      <c r="D423" s="147" t="s">
        <v>248</v>
      </c>
      <c r="F423" s="148" t="s">
        <v>694</v>
      </c>
      <c r="I423" s="149"/>
      <c r="L423" s="34"/>
      <c r="M423" s="150"/>
      <c r="T423" s="55"/>
      <c r="AT423" s="18" t="s">
        <v>248</v>
      </c>
      <c r="AU423" s="18" t="s">
        <v>90</v>
      </c>
    </row>
    <row r="424" spans="2:65" s="12" customFormat="1" ht="11.25">
      <c r="B424" s="151"/>
      <c r="D424" s="152" t="s">
        <v>258</v>
      </c>
      <c r="E424" s="153" t="s">
        <v>19</v>
      </c>
      <c r="F424" s="154" t="s">
        <v>695</v>
      </c>
      <c r="H424" s="155">
        <v>26.2</v>
      </c>
      <c r="I424" s="156"/>
      <c r="L424" s="151"/>
      <c r="M424" s="157"/>
      <c r="T424" s="158"/>
      <c r="AT424" s="153" t="s">
        <v>258</v>
      </c>
      <c r="AU424" s="153" t="s">
        <v>90</v>
      </c>
      <c r="AV424" s="12" t="s">
        <v>90</v>
      </c>
      <c r="AW424" s="12" t="s">
        <v>42</v>
      </c>
      <c r="AX424" s="12" t="s">
        <v>81</v>
      </c>
      <c r="AY424" s="153" t="s">
        <v>239</v>
      </c>
    </row>
    <row r="425" spans="2:65" s="12" customFormat="1" ht="11.25">
      <c r="B425" s="151"/>
      <c r="D425" s="152" t="s">
        <v>258</v>
      </c>
      <c r="E425" s="153" t="s">
        <v>19</v>
      </c>
      <c r="F425" s="154" t="s">
        <v>696</v>
      </c>
      <c r="H425" s="155">
        <v>359.55</v>
      </c>
      <c r="I425" s="156"/>
      <c r="L425" s="151"/>
      <c r="M425" s="157"/>
      <c r="T425" s="158"/>
      <c r="AT425" s="153" t="s">
        <v>258</v>
      </c>
      <c r="AU425" s="153" t="s">
        <v>90</v>
      </c>
      <c r="AV425" s="12" t="s">
        <v>90</v>
      </c>
      <c r="AW425" s="12" t="s">
        <v>42</v>
      </c>
      <c r="AX425" s="12" t="s">
        <v>81</v>
      </c>
      <c r="AY425" s="153" t="s">
        <v>239</v>
      </c>
    </row>
    <row r="426" spans="2:65" s="12" customFormat="1" ht="22.5">
      <c r="B426" s="151"/>
      <c r="D426" s="152" t="s">
        <v>258</v>
      </c>
      <c r="E426" s="153" t="s">
        <v>19</v>
      </c>
      <c r="F426" s="154" t="s">
        <v>697</v>
      </c>
      <c r="H426" s="155">
        <v>388.51299999999998</v>
      </c>
      <c r="I426" s="156"/>
      <c r="L426" s="151"/>
      <c r="M426" s="157"/>
      <c r="T426" s="158"/>
      <c r="AT426" s="153" t="s">
        <v>258</v>
      </c>
      <c r="AU426" s="153" t="s">
        <v>90</v>
      </c>
      <c r="AV426" s="12" t="s">
        <v>90</v>
      </c>
      <c r="AW426" s="12" t="s">
        <v>42</v>
      </c>
      <c r="AX426" s="12" t="s">
        <v>81</v>
      </c>
      <c r="AY426" s="153" t="s">
        <v>239</v>
      </c>
    </row>
    <row r="427" spans="2:65" s="12" customFormat="1" ht="11.25">
      <c r="B427" s="151"/>
      <c r="D427" s="152" t="s">
        <v>258</v>
      </c>
      <c r="E427" s="153" t="s">
        <v>19</v>
      </c>
      <c r="F427" s="154" t="s">
        <v>698</v>
      </c>
      <c r="H427" s="155">
        <v>63.201999999999998</v>
      </c>
      <c r="I427" s="156"/>
      <c r="L427" s="151"/>
      <c r="M427" s="157"/>
      <c r="T427" s="158"/>
      <c r="AT427" s="153" t="s">
        <v>258</v>
      </c>
      <c r="AU427" s="153" t="s">
        <v>90</v>
      </c>
      <c r="AV427" s="12" t="s">
        <v>90</v>
      </c>
      <c r="AW427" s="12" t="s">
        <v>42</v>
      </c>
      <c r="AX427" s="12" t="s">
        <v>81</v>
      </c>
      <c r="AY427" s="153" t="s">
        <v>239</v>
      </c>
    </row>
    <row r="428" spans="2:65" s="12" customFormat="1" ht="11.25">
      <c r="B428" s="151"/>
      <c r="D428" s="152" t="s">
        <v>258</v>
      </c>
      <c r="E428" s="153" t="s">
        <v>19</v>
      </c>
      <c r="F428" s="154" t="s">
        <v>699</v>
      </c>
      <c r="H428" s="155">
        <v>46.28</v>
      </c>
      <c r="I428" s="156"/>
      <c r="L428" s="151"/>
      <c r="M428" s="157"/>
      <c r="T428" s="158"/>
      <c r="AT428" s="153" t="s">
        <v>258</v>
      </c>
      <c r="AU428" s="153" t="s">
        <v>90</v>
      </c>
      <c r="AV428" s="12" t="s">
        <v>90</v>
      </c>
      <c r="AW428" s="12" t="s">
        <v>42</v>
      </c>
      <c r="AX428" s="12" t="s">
        <v>81</v>
      </c>
      <c r="AY428" s="153" t="s">
        <v>239</v>
      </c>
    </row>
    <row r="429" spans="2:65" s="12" customFormat="1" ht="11.25">
      <c r="B429" s="151"/>
      <c r="D429" s="152" t="s">
        <v>258</v>
      </c>
      <c r="E429" s="153" t="s">
        <v>19</v>
      </c>
      <c r="F429" s="154" t="s">
        <v>700</v>
      </c>
      <c r="H429" s="155">
        <v>2.2000000000000002</v>
      </c>
      <c r="I429" s="156"/>
      <c r="L429" s="151"/>
      <c r="M429" s="157"/>
      <c r="T429" s="158"/>
      <c r="AT429" s="153" t="s">
        <v>258</v>
      </c>
      <c r="AU429" s="153" t="s">
        <v>90</v>
      </c>
      <c r="AV429" s="12" t="s">
        <v>90</v>
      </c>
      <c r="AW429" s="12" t="s">
        <v>42</v>
      </c>
      <c r="AX429" s="12" t="s">
        <v>81</v>
      </c>
      <c r="AY429" s="153" t="s">
        <v>239</v>
      </c>
    </row>
    <row r="430" spans="2:65" s="12" customFormat="1" ht="11.25">
      <c r="B430" s="151"/>
      <c r="D430" s="152" t="s">
        <v>258</v>
      </c>
      <c r="E430" s="153" t="s">
        <v>19</v>
      </c>
      <c r="F430" s="154" t="s">
        <v>701</v>
      </c>
      <c r="H430" s="155">
        <v>416.65499999999997</v>
      </c>
      <c r="I430" s="156"/>
      <c r="L430" s="151"/>
      <c r="M430" s="157"/>
      <c r="T430" s="158"/>
      <c r="AT430" s="153" t="s">
        <v>258</v>
      </c>
      <c r="AU430" s="153" t="s">
        <v>90</v>
      </c>
      <c r="AV430" s="12" t="s">
        <v>90</v>
      </c>
      <c r="AW430" s="12" t="s">
        <v>42</v>
      </c>
      <c r="AX430" s="12" t="s">
        <v>81</v>
      </c>
      <c r="AY430" s="153" t="s">
        <v>239</v>
      </c>
    </row>
    <row r="431" spans="2:65" s="12" customFormat="1" ht="11.25">
      <c r="B431" s="151"/>
      <c r="D431" s="152" t="s">
        <v>258</v>
      </c>
      <c r="E431" s="153" t="s">
        <v>19</v>
      </c>
      <c r="F431" s="154" t="s">
        <v>702</v>
      </c>
      <c r="H431" s="155">
        <v>177</v>
      </c>
      <c r="I431" s="156"/>
      <c r="L431" s="151"/>
      <c r="M431" s="157"/>
      <c r="T431" s="158"/>
      <c r="AT431" s="153" t="s">
        <v>258</v>
      </c>
      <c r="AU431" s="153" t="s">
        <v>90</v>
      </c>
      <c r="AV431" s="12" t="s">
        <v>90</v>
      </c>
      <c r="AW431" s="12" t="s">
        <v>42</v>
      </c>
      <c r="AX431" s="12" t="s">
        <v>81</v>
      </c>
      <c r="AY431" s="153" t="s">
        <v>239</v>
      </c>
    </row>
    <row r="432" spans="2:65" s="13" customFormat="1" ht="11.25">
      <c r="B432" s="159"/>
      <c r="D432" s="152" t="s">
        <v>258</v>
      </c>
      <c r="E432" s="160" t="s">
        <v>19</v>
      </c>
      <c r="F432" s="161" t="s">
        <v>261</v>
      </c>
      <c r="H432" s="162">
        <v>1479.6</v>
      </c>
      <c r="I432" s="163"/>
      <c r="L432" s="159"/>
      <c r="M432" s="164"/>
      <c r="T432" s="165"/>
      <c r="AT432" s="160" t="s">
        <v>258</v>
      </c>
      <c r="AU432" s="160" t="s">
        <v>90</v>
      </c>
      <c r="AV432" s="13" t="s">
        <v>246</v>
      </c>
      <c r="AW432" s="13" t="s">
        <v>42</v>
      </c>
      <c r="AX432" s="13" t="s">
        <v>88</v>
      </c>
      <c r="AY432" s="160" t="s">
        <v>239</v>
      </c>
    </row>
    <row r="433" spans="2:65" s="1" customFormat="1" ht="16.5" customHeight="1">
      <c r="B433" s="34"/>
      <c r="C433" s="134" t="s">
        <v>703</v>
      </c>
      <c r="D433" s="134" t="s">
        <v>241</v>
      </c>
      <c r="E433" s="135" t="s">
        <v>704</v>
      </c>
      <c r="F433" s="136" t="s">
        <v>705</v>
      </c>
      <c r="G433" s="137" t="s">
        <v>167</v>
      </c>
      <c r="H433" s="138">
        <v>1.885</v>
      </c>
      <c r="I433" s="139"/>
      <c r="J433" s="140">
        <f>ROUND(I433*H433,2)</f>
        <v>0</v>
      </c>
      <c r="K433" s="136" t="s">
        <v>245</v>
      </c>
      <c r="L433" s="34"/>
      <c r="M433" s="141" t="s">
        <v>19</v>
      </c>
      <c r="N433" s="142" t="s">
        <v>52</v>
      </c>
      <c r="P433" s="143">
        <f>O433*H433</f>
        <v>0</v>
      </c>
      <c r="Q433" s="143">
        <v>3.0300000000000001E-3</v>
      </c>
      <c r="R433" s="143">
        <f>Q433*H433</f>
        <v>5.7115500000000001E-3</v>
      </c>
      <c r="S433" s="143">
        <v>0</v>
      </c>
      <c r="T433" s="144">
        <f>S433*H433</f>
        <v>0</v>
      </c>
      <c r="AR433" s="145" t="s">
        <v>246</v>
      </c>
      <c r="AT433" s="145" t="s">
        <v>241</v>
      </c>
      <c r="AU433" s="145" t="s">
        <v>90</v>
      </c>
      <c r="AY433" s="18" t="s">
        <v>239</v>
      </c>
      <c r="BE433" s="146">
        <f>IF(N433="základní",J433,0)</f>
        <v>0</v>
      </c>
      <c r="BF433" s="146">
        <f>IF(N433="snížená",J433,0)</f>
        <v>0</v>
      </c>
      <c r="BG433" s="146">
        <f>IF(N433="zákl. přenesená",J433,0)</f>
        <v>0</v>
      </c>
      <c r="BH433" s="146">
        <f>IF(N433="sníž. přenesená",J433,0)</f>
        <v>0</v>
      </c>
      <c r="BI433" s="146">
        <f>IF(N433="nulová",J433,0)</f>
        <v>0</v>
      </c>
      <c r="BJ433" s="18" t="s">
        <v>88</v>
      </c>
      <c r="BK433" s="146">
        <f>ROUND(I433*H433,2)</f>
        <v>0</v>
      </c>
      <c r="BL433" s="18" t="s">
        <v>246</v>
      </c>
      <c r="BM433" s="145" t="s">
        <v>706</v>
      </c>
    </row>
    <row r="434" spans="2:65" s="1" customFormat="1" ht="11.25">
      <c r="B434" s="34"/>
      <c r="D434" s="147" t="s">
        <v>248</v>
      </c>
      <c r="F434" s="148" t="s">
        <v>707</v>
      </c>
      <c r="I434" s="149"/>
      <c r="L434" s="34"/>
      <c r="M434" s="150"/>
      <c r="T434" s="55"/>
      <c r="AT434" s="18" t="s">
        <v>248</v>
      </c>
      <c r="AU434" s="18" t="s">
        <v>90</v>
      </c>
    </row>
    <row r="435" spans="2:65" s="14" customFormat="1" ht="11.25">
      <c r="B435" s="167"/>
      <c r="D435" s="152" t="s">
        <v>258</v>
      </c>
      <c r="E435" s="168" t="s">
        <v>19</v>
      </c>
      <c r="F435" s="169" t="s">
        <v>708</v>
      </c>
      <c r="H435" s="168" t="s">
        <v>19</v>
      </c>
      <c r="I435" s="170"/>
      <c r="L435" s="167"/>
      <c r="M435" s="171"/>
      <c r="T435" s="172"/>
      <c r="AT435" s="168" t="s">
        <v>258</v>
      </c>
      <c r="AU435" s="168" t="s">
        <v>90</v>
      </c>
      <c r="AV435" s="14" t="s">
        <v>88</v>
      </c>
      <c r="AW435" s="14" t="s">
        <v>42</v>
      </c>
      <c r="AX435" s="14" t="s">
        <v>81</v>
      </c>
      <c r="AY435" s="168" t="s">
        <v>239</v>
      </c>
    </row>
    <row r="436" spans="2:65" s="12" customFormat="1" ht="11.25">
      <c r="B436" s="151"/>
      <c r="D436" s="152" t="s">
        <v>258</v>
      </c>
      <c r="E436" s="153" t="s">
        <v>19</v>
      </c>
      <c r="F436" s="154" t="s">
        <v>709</v>
      </c>
      <c r="H436" s="155">
        <v>1.885</v>
      </c>
      <c r="I436" s="156"/>
      <c r="L436" s="151"/>
      <c r="M436" s="157"/>
      <c r="T436" s="158"/>
      <c r="AT436" s="153" t="s">
        <v>258</v>
      </c>
      <c r="AU436" s="153" t="s">
        <v>90</v>
      </c>
      <c r="AV436" s="12" t="s">
        <v>90</v>
      </c>
      <c r="AW436" s="12" t="s">
        <v>42</v>
      </c>
      <c r="AX436" s="12" t="s">
        <v>88</v>
      </c>
      <c r="AY436" s="153" t="s">
        <v>239</v>
      </c>
    </row>
    <row r="437" spans="2:65" s="11" customFormat="1" ht="22.9" customHeight="1">
      <c r="B437" s="122"/>
      <c r="D437" s="123" t="s">
        <v>80</v>
      </c>
      <c r="E437" s="132" t="s">
        <v>710</v>
      </c>
      <c r="F437" s="132" t="s">
        <v>711</v>
      </c>
      <c r="I437" s="125"/>
      <c r="J437" s="133">
        <f>BK437</f>
        <v>0</v>
      </c>
      <c r="L437" s="122"/>
      <c r="M437" s="127"/>
      <c r="P437" s="128">
        <f>P438+SUM(P439:P441)</f>
        <v>0</v>
      </c>
      <c r="R437" s="128">
        <f>R438+SUM(R439:R441)</f>
        <v>0</v>
      </c>
      <c r="T437" s="129">
        <f>T438+SUM(T439:T441)</f>
        <v>0</v>
      </c>
      <c r="AR437" s="123" t="s">
        <v>88</v>
      </c>
      <c r="AT437" s="130" t="s">
        <v>80</v>
      </c>
      <c r="AU437" s="130" t="s">
        <v>88</v>
      </c>
      <c r="AY437" s="123" t="s">
        <v>239</v>
      </c>
      <c r="BK437" s="131">
        <f>BK438+SUM(BK439:BK441)</f>
        <v>0</v>
      </c>
    </row>
    <row r="438" spans="2:65" s="1" customFormat="1" ht="16.5" customHeight="1">
      <c r="B438" s="34"/>
      <c r="C438" s="134" t="s">
        <v>712</v>
      </c>
      <c r="D438" s="134" t="s">
        <v>241</v>
      </c>
      <c r="E438" s="135" t="s">
        <v>713</v>
      </c>
      <c r="F438" s="136" t="s">
        <v>714</v>
      </c>
      <c r="G438" s="137" t="s">
        <v>376</v>
      </c>
      <c r="H438" s="138">
        <v>503.34199999999998</v>
      </c>
      <c r="I438" s="139"/>
      <c r="J438" s="140">
        <f>ROUND(I438*H438,2)</f>
        <v>0</v>
      </c>
      <c r="K438" s="136" t="s">
        <v>245</v>
      </c>
      <c r="L438" s="34"/>
      <c r="M438" s="141" t="s">
        <v>19</v>
      </c>
      <c r="N438" s="142" t="s">
        <v>52</v>
      </c>
      <c r="P438" s="143">
        <f>O438*H438</f>
        <v>0</v>
      </c>
      <c r="Q438" s="143">
        <v>0</v>
      </c>
      <c r="R438" s="143">
        <f>Q438*H438</f>
        <v>0</v>
      </c>
      <c r="S438" s="143">
        <v>0</v>
      </c>
      <c r="T438" s="144">
        <f>S438*H438</f>
        <v>0</v>
      </c>
      <c r="AR438" s="145" t="s">
        <v>246</v>
      </c>
      <c r="AT438" s="145" t="s">
        <v>241</v>
      </c>
      <c r="AU438" s="145" t="s">
        <v>90</v>
      </c>
      <c r="AY438" s="18" t="s">
        <v>239</v>
      </c>
      <c r="BE438" s="146">
        <f>IF(N438="základní",J438,0)</f>
        <v>0</v>
      </c>
      <c r="BF438" s="146">
        <f>IF(N438="snížená",J438,0)</f>
        <v>0</v>
      </c>
      <c r="BG438" s="146">
        <f>IF(N438="zákl. přenesená",J438,0)</f>
        <v>0</v>
      </c>
      <c r="BH438" s="146">
        <f>IF(N438="sníž. přenesená",J438,0)</f>
        <v>0</v>
      </c>
      <c r="BI438" s="146">
        <f>IF(N438="nulová",J438,0)</f>
        <v>0</v>
      </c>
      <c r="BJ438" s="18" t="s">
        <v>88</v>
      </c>
      <c r="BK438" s="146">
        <f>ROUND(I438*H438,2)</f>
        <v>0</v>
      </c>
      <c r="BL438" s="18" t="s">
        <v>246</v>
      </c>
      <c r="BM438" s="145" t="s">
        <v>715</v>
      </c>
    </row>
    <row r="439" spans="2:65" s="1" customFormat="1" ht="11.25">
      <c r="B439" s="34"/>
      <c r="D439" s="147" t="s">
        <v>248</v>
      </c>
      <c r="F439" s="148" t="s">
        <v>716</v>
      </c>
      <c r="I439" s="149"/>
      <c r="L439" s="34"/>
      <c r="M439" s="150"/>
      <c r="T439" s="55"/>
      <c r="AT439" s="18" t="s">
        <v>248</v>
      </c>
      <c r="AU439" s="18" t="s">
        <v>90</v>
      </c>
    </row>
    <row r="440" spans="2:65" s="1" customFormat="1" ht="16.5" customHeight="1">
      <c r="B440" s="34"/>
      <c r="C440" s="134" t="s">
        <v>717</v>
      </c>
      <c r="D440" s="134" t="s">
        <v>241</v>
      </c>
      <c r="E440" s="135" t="s">
        <v>718</v>
      </c>
      <c r="F440" s="136" t="s">
        <v>719</v>
      </c>
      <c r="G440" s="137" t="s">
        <v>376</v>
      </c>
      <c r="H440" s="138">
        <v>503.34199999999998</v>
      </c>
      <c r="I440" s="139"/>
      <c r="J440" s="140">
        <f>ROUND(I440*H440,2)</f>
        <v>0</v>
      </c>
      <c r="K440" s="136" t="s">
        <v>304</v>
      </c>
      <c r="L440" s="34"/>
      <c r="M440" s="141" t="s">
        <v>19</v>
      </c>
      <c r="N440" s="142" t="s">
        <v>52</v>
      </c>
      <c r="P440" s="143">
        <f>O440*H440</f>
        <v>0</v>
      </c>
      <c r="Q440" s="143">
        <v>0</v>
      </c>
      <c r="R440" s="143">
        <f>Q440*H440</f>
        <v>0</v>
      </c>
      <c r="S440" s="143">
        <v>0</v>
      </c>
      <c r="T440" s="144">
        <f>S440*H440</f>
        <v>0</v>
      </c>
      <c r="AR440" s="145" t="s">
        <v>246</v>
      </c>
      <c r="AT440" s="145" t="s">
        <v>241</v>
      </c>
      <c r="AU440" s="145" t="s">
        <v>90</v>
      </c>
      <c r="AY440" s="18" t="s">
        <v>239</v>
      </c>
      <c r="BE440" s="146">
        <f>IF(N440="základní",J440,0)</f>
        <v>0</v>
      </c>
      <c r="BF440" s="146">
        <f>IF(N440="snížená",J440,0)</f>
        <v>0</v>
      </c>
      <c r="BG440" s="146">
        <f>IF(N440="zákl. přenesená",J440,0)</f>
        <v>0</v>
      </c>
      <c r="BH440" s="146">
        <f>IF(N440="sníž. přenesená",J440,0)</f>
        <v>0</v>
      </c>
      <c r="BI440" s="146">
        <f>IF(N440="nulová",J440,0)</f>
        <v>0</v>
      </c>
      <c r="BJ440" s="18" t="s">
        <v>88</v>
      </c>
      <c r="BK440" s="146">
        <f>ROUND(I440*H440,2)</f>
        <v>0</v>
      </c>
      <c r="BL440" s="18" t="s">
        <v>246</v>
      </c>
      <c r="BM440" s="145" t="s">
        <v>720</v>
      </c>
    </row>
    <row r="441" spans="2:65" s="11" customFormat="1" ht="20.85" customHeight="1">
      <c r="B441" s="122"/>
      <c r="D441" s="123" t="s">
        <v>80</v>
      </c>
      <c r="E441" s="132" t="s">
        <v>721</v>
      </c>
      <c r="F441" s="132" t="s">
        <v>722</v>
      </c>
      <c r="I441" s="125"/>
      <c r="J441" s="133">
        <f>BK441</f>
        <v>0</v>
      </c>
      <c r="L441" s="122"/>
      <c r="M441" s="127"/>
      <c r="P441" s="128">
        <f>SUM(P442:P451)</f>
        <v>0</v>
      </c>
      <c r="R441" s="128">
        <f>SUM(R442:R451)</f>
        <v>0</v>
      </c>
      <c r="T441" s="129">
        <f>SUM(T442:T451)</f>
        <v>0</v>
      </c>
      <c r="AR441" s="123" t="s">
        <v>88</v>
      </c>
      <c r="AT441" s="130" t="s">
        <v>80</v>
      </c>
      <c r="AU441" s="130" t="s">
        <v>90</v>
      </c>
      <c r="AY441" s="123" t="s">
        <v>239</v>
      </c>
      <c r="BK441" s="131">
        <f>SUM(BK442:BK451)</f>
        <v>0</v>
      </c>
    </row>
    <row r="442" spans="2:65" s="1" customFormat="1" ht="24.2" customHeight="1">
      <c r="B442" s="34"/>
      <c r="C442" s="134" t="s">
        <v>723</v>
      </c>
      <c r="D442" s="134" t="s">
        <v>241</v>
      </c>
      <c r="E442" s="135" t="s">
        <v>724</v>
      </c>
      <c r="F442" s="136" t="s">
        <v>725</v>
      </c>
      <c r="G442" s="137" t="s">
        <v>376</v>
      </c>
      <c r="H442" s="138">
        <v>3396.8609999999999</v>
      </c>
      <c r="I442" s="139"/>
      <c r="J442" s="140">
        <f>ROUND(I442*H442,2)</f>
        <v>0</v>
      </c>
      <c r="K442" s="136" t="s">
        <v>245</v>
      </c>
      <c r="L442" s="34"/>
      <c r="M442" s="141" t="s">
        <v>19</v>
      </c>
      <c r="N442" s="142" t="s">
        <v>52</v>
      </c>
      <c r="P442" s="143">
        <f>O442*H442</f>
        <v>0</v>
      </c>
      <c r="Q442" s="143">
        <v>0</v>
      </c>
      <c r="R442" s="143">
        <f>Q442*H442</f>
        <v>0</v>
      </c>
      <c r="S442" s="143">
        <v>0</v>
      </c>
      <c r="T442" s="144">
        <f>S442*H442</f>
        <v>0</v>
      </c>
      <c r="AR442" s="145" t="s">
        <v>246</v>
      </c>
      <c r="AT442" s="145" t="s">
        <v>241</v>
      </c>
      <c r="AU442" s="145" t="s">
        <v>96</v>
      </c>
      <c r="AY442" s="18" t="s">
        <v>239</v>
      </c>
      <c r="BE442" s="146">
        <f>IF(N442="základní",J442,0)</f>
        <v>0</v>
      </c>
      <c r="BF442" s="146">
        <f>IF(N442="snížená",J442,0)</f>
        <v>0</v>
      </c>
      <c r="BG442" s="146">
        <f>IF(N442="zákl. přenesená",J442,0)</f>
        <v>0</v>
      </c>
      <c r="BH442" s="146">
        <f>IF(N442="sníž. přenesená",J442,0)</f>
        <v>0</v>
      </c>
      <c r="BI442" s="146">
        <f>IF(N442="nulová",J442,0)</f>
        <v>0</v>
      </c>
      <c r="BJ442" s="18" t="s">
        <v>88</v>
      </c>
      <c r="BK442" s="146">
        <f>ROUND(I442*H442,2)</f>
        <v>0</v>
      </c>
      <c r="BL442" s="18" t="s">
        <v>246</v>
      </c>
      <c r="BM442" s="145" t="s">
        <v>726</v>
      </c>
    </row>
    <row r="443" spans="2:65" s="1" customFormat="1" ht="11.25">
      <c r="B443" s="34"/>
      <c r="D443" s="147" t="s">
        <v>248</v>
      </c>
      <c r="F443" s="148" t="s">
        <v>727</v>
      </c>
      <c r="I443" s="149"/>
      <c r="L443" s="34"/>
      <c r="M443" s="150"/>
      <c r="T443" s="55"/>
      <c r="AT443" s="18" t="s">
        <v>248</v>
      </c>
      <c r="AU443" s="18" t="s">
        <v>96</v>
      </c>
    </row>
    <row r="444" spans="2:65" s="12" customFormat="1" ht="11.25">
      <c r="B444" s="151"/>
      <c r="D444" s="152" t="s">
        <v>258</v>
      </c>
      <c r="E444" s="153" t="s">
        <v>19</v>
      </c>
      <c r="F444" s="154" t="s">
        <v>349</v>
      </c>
      <c r="H444" s="155">
        <v>2271.4450000000002</v>
      </c>
      <c r="I444" s="156"/>
      <c r="L444" s="151"/>
      <c r="M444" s="157"/>
      <c r="T444" s="158"/>
      <c r="AT444" s="153" t="s">
        <v>258</v>
      </c>
      <c r="AU444" s="153" t="s">
        <v>96</v>
      </c>
      <c r="AV444" s="12" t="s">
        <v>90</v>
      </c>
      <c r="AW444" s="12" t="s">
        <v>42</v>
      </c>
      <c r="AX444" s="12" t="s">
        <v>81</v>
      </c>
      <c r="AY444" s="153" t="s">
        <v>239</v>
      </c>
    </row>
    <row r="445" spans="2:65" s="12" customFormat="1" ht="11.25">
      <c r="B445" s="151"/>
      <c r="D445" s="152" t="s">
        <v>258</v>
      </c>
      <c r="E445" s="153" t="s">
        <v>19</v>
      </c>
      <c r="F445" s="154" t="s">
        <v>728</v>
      </c>
      <c r="H445" s="155">
        <v>-384.3</v>
      </c>
      <c r="I445" s="156"/>
      <c r="L445" s="151"/>
      <c r="M445" s="157"/>
      <c r="T445" s="158"/>
      <c r="AT445" s="153" t="s">
        <v>258</v>
      </c>
      <c r="AU445" s="153" t="s">
        <v>96</v>
      </c>
      <c r="AV445" s="12" t="s">
        <v>90</v>
      </c>
      <c r="AW445" s="12" t="s">
        <v>42</v>
      </c>
      <c r="AX445" s="12" t="s">
        <v>81</v>
      </c>
      <c r="AY445" s="153" t="s">
        <v>239</v>
      </c>
    </row>
    <row r="446" spans="2:65" s="13" customFormat="1" ht="11.25">
      <c r="B446" s="159"/>
      <c r="D446" s="152" t="s">
        <v>258</v>
      </c>
      <c r="E446" s="160" t="s">
        <v>19</v>
      </c>
      <c r="F446" s="161" t="s">
        <v>261</v>
      </c>
      <c r="H446" s="162">
        <v>1887.145</v>
      </c>
      <c r="I446" s="163"/>
      <c r="L446" s="159"/>
      <c r="M446" s="164"/>
      <c r="T446" s="165"/>
      <c r="AT446" s="160" t="s">
        <v>258</v>
      </c>
      <c r="AU446" s="160" t="s">
        <v>96</v>
      </c>
      <c r="AV446" s="13" t="s">
        <v>246</v>
      </c>
      <c r="AW446" s="13" t="s">
        <v>42</v>
      </c>
      <c r="AX446" s="13" t="s">
        <v>88</v>
      </c>
      <c r="AY446" s="160" t="s">
        <v>239</v>
      </c>
    </row>
    <row r="447" spans="2:65" s="12" customFormat="1" ht="11.25">
      <c r="B447" s="151"/>
      <c r="D447" s="152" t="s">
        <v>258</v>
      </c>
      <c r="F447" s="154" t="s">
        <v>729</v>
      </c>
      <c r="H447" s="155">
        <v>3396.8609999999999</v>
      </c>
      <c r="I447" s="156"/>
      <c r="L447" s="151"/>
      <c r="M447" s="157"/>
      <c r="T447" s="158"/>
      <c r="AT447" s="153" t="s">
        <v>258</v>
      </c>
      <c r="AU447" s="153" t="s">
        <v>96</v>
      </c>
      <c r="AV447" s="12" t="s">
        <v>90</v>
      </c>
      <c r="AW447" s="12" t="s">
        <v>4</v>
      </c>
      <c r="AX447" s="12" t="s">
        <v>88</v>
      </c>
      <c r="AY447" s="153" t="s">
        <v>239</v>
      </c>
    </row>
    <row r="448" spans="2:65" s="1" customFormat="1" ht="24.2" customHeight="1">
      <c r="B448" s="34"/>
      <c r="C448" s="134" t="s">
        <v>730</v>
      </c>
      <c r="D448" s="134" t="s">
        <v>241</v>
      </c>
      <c r="E448" s="135" t="s">
        <v>731</v>
      </c>
      <c r="F448" s="136" t="s">
        <v>732</v>
      </c>
      <c r="G448" s="137" t="s">
        <v>376</v>
      </c>
      <c r="H448" s="138">
        <v>40.57</v>
      </c>
      <c r="I448" s="139"/>
      <c r="J448" s="140">
        <f>ROUND(I448*H448,2)</f>
        <v>0</v>
      </c>
      <c r="K448" s="136" t="s">
        <v>245</v>
      </c>
      <c r="L448" s="34"/>
      <c r="M448" s="141" t="s">
        <v>19</v>
      </c>
      <c r="N448" s="142" t="s">
        <v>52</v>
      </c>
      <c r="P448" s="143">
        <f>O448*H448</f>
        <v>0</v>
      </c>
      <c r="Q448" s="143">
        <v>0</v>
      </c>
      <c r="R448" s="143">
        <f>Q448*H448</f>
        <v>0</v>
      </c>
      <c r="S448" s="143">
        <v>0</v>
      </c>
      <c r="T448" s="144">
        <f>S448*H448</f>
        <v>0</v>
      </c>
      <c r="AR448" s="145" t="s">
        <v>246</v>
      </c>
      <c r="AT448" s="145" t="s">
        <v>241</v>
      </c>
      <c r="AU448" s="145" t="s">
        <v>96</v>
      </c>
      <c r="AY448" s="18" t="s">
        <v>239</v>
      </c>
      <c r="BE448" s="146">
        <f>IF(N448="základní",J448,0)</f>
        <v>0</v>
      </c>
      <c r="BF448" s="146">
        <f>IF(N448="snížená",J448,0)</f>
        <v>0</v>
      </c>
      <c r="BG448" s="146">
        <f>IF(N448="zákl. přenesená",J448,0)</f>
        <v>0</v>
      </c>
      <c r="BH448" s="146">
        <f>IF(N448="sníž. přenesená",J448,0)</f>
        <v>0</v>
      </c>
      <c r="BI448" s="146">
        <f>IF(N448="nulová",J448,0)</f>
        <v>0</v>
      </c>
      <c r="BJ448" s="18" t="s">
        <v>88</v>
      </c>
      <c r="BK448" s="146">
        <f>ROUND(I448*H448,2)</f>
        <v>0</v>
      </c>
      <c r="BL448" s="18" t="s">
        <v>246</v>
      </c>
      <c r="BM448" s="145" t="s">
        <v>733</v>
      </c>
    </row>
    <row r="449" spans="2:65" s="1" customFormat="1" ht="11.25">
      <c r="B449" s="34"/>
      <c r="D449" s="147" t="s">
        <v>248</v>
      </c>
      <c r="F449" s="148" t="s">
        <v>734</v>
      </c>
      <c r="I449" s="149"/>
      <c r="L449" s="34"/>
      <c r="M449" s="150"/>
      <c r="T449" s="55"/>
      <c r="AT449" s="18" t="s">
        <v>248</v>
      </c>
      <c r="AU449" s="18" t="s">
        <v>96</v>
      </c>
    </row>
    <row r="450" spans="2:65" s="1" customFormat="1" ht="24.2" customHeight="1">
      <c r="B450" s="34"/>
      <c r="C450" s="134" t="s">
        <v>735</v>
      </c>
      <c r="D450" s="134" t="s">
        <v>241</v>
      </c>
      <c r="E450" s="135" t="s">
        <v>736</v>
      </c>
      <c r="F450" s="136" t="s">
        <v>737</v>
      </c>
      <c r="G450" s="137" t="s">
        <v>376</v>
      </c>
      <c r="H450" s="138">
        <v>689.77200000000005</v>
      </c>
      <c r="I450" s="139"/>
      <c r="J450" s="140">
        <f>ROUND(I450*H450,2)</f>
        <v>0</v>
      </c>
      <c r="K450" s="136" t="s">
        <v>245</v>
      </c>
      <c r="L450" s="34"/>
      <c r="M450" s="141" t="s">
        <v>19</v>
      </c>
      <c r="N450" s="142" t="s">
        <v>52</v>
      </c>
      <c r="P450" s="143">
        <f>O450*H450</f>
        <v>0</v>
      </c>
      <c r="Q450" s="143">
        <v>0</v>
      </c>
      <c r="R450" s="143">
        <f>Q450*H450</f>
        <v>0</v>
      </c>
      <c r="S450" s="143">
        <v>0</v>
      </c>
      <c r="T450" s="144">
        <f>S450*H450</f>
        <v>0</v>
      </c>
      <c r="AR450" s="145" t="s">
        <v>246</v>
      </c>
      <c r="AT450" s="145" t="s">
        <v>241</v>
      </c>
      <c r="AU450" s="145" t="s">
        <v>96</v>
      </c>
      <c r="AY450" s="18" t="s">
        <v>239</v>
      </c>
      <c r="BE450" s="146">
        <f>IF(N450="základní",J450,0)</f>
        <v>0</v>
      </c>
      <c r="BF450" s="146">
        <f>IF(N450="snížená",J450,0)</f>
        <v>0</v>
      </c>
      <c r="BG450" s="146">
        <f>IF(N450="zákl. přenesená",J450,0)</f>
        <v>0</v>
      </c>
      <c r="BH450" s="146">
        <f>IF(N450="sníž. přenesená",J450,0)</f>
        <v>0</v>
      </c>
      <c r="BI450" s="146">
        <f>IF(N450="nulová",J450,0)</f>
        <v>0</v>
      </c>
      <c r="BJ450" s="18" t="s">
        <v>88</v>
      </c>
      <c r="BK450" s="146">
        <f>ROUND(I450*H450,2)</f>
        <v>0</v>
      </c>
      <c r="BL450" s="18" t="s">
        <v>246</v>
      </c>
      <c r="BM450" s="145" t="s">
        <v>738</v>
      </c>
    </row>
    <row r="451" spans="2:65" s="1" customFormat="1" ht="11.25">
      <c r="B451" s="34"/>
      <c r="D451" s="147" t="s">
        <v>248</v>
      </c>
      <c r="F451" s="148" t="s">
        <v>739</v>
      </c>
      <c r="I451" s="149"/>
      <c r="L451" s="34"/>
      <c r="M451" s="150"/>
      <c r="T451" s="55"/>
      <c r="AT451" s="18" t="s">
        <v>248</v>
      </c>
      <c r="AU451" s="18" t="s">
        <v>96</v>
      </c>
    </row>
    <row r="452" spans="2:65" s="11" customFormat="1" ht="22.9" customHeight="1">
      <c r="B452" s="122"/>
      <c r="D452" s="123" t="s">
        <v>80</v>
      </c>
      <c r="E452" s="132" t="s">
        <v>740</v>
      </c>
      <c r="F452" s="132" t="s">
        <v>741</v>
      </c>
      <c r="I452" s="125"/>
      <c r="J452" s="133">
        <f>BK452</f>
        <v>0</v>
      </c>
      <c r="L452" s="122"/>
      <c r="M452" s="127"/>
      <c r="P452" s="128">
        <f>SUM(P453:P454)</f>
        <v>0</v>
      </c>
      <c r="R452" s="128">
        <f>SUM(R453:R454)</f>
        <v>0</v>
      </c>
      <c r="T452" s="129">
        <f>SUM(T453:T454)</f>
        <v>0</v>
      </c>
      <c r="AR452" s="123" t="s">
        <v>88</v>
      </c>
      <c r="AT452" s="130" t="s">
        <v>80</v>
      </c>
      <c r="AU452" s="130" t="s">
        <v>88</v>
      </c>
      <c r="AY452" s="123" t="s">
        <v>239</v>
      </c>
      <c r="BK452" s="131">
        <f>SUM(BK453:BK454)</f>
        <v>0</v>
      </c>
    </row>
    <row r="453" spans="2:65" s="1" customFormat="1" ht="16.5" customHeight="1">
      <c r="B453" s="34"/>
      <c r="C453" s="134" t="s">
        <v>742</v>
      </c>
      <c r="D453" s="134" t="s">
        <v>241</v>
      </c>
      <c r="E453" s="135" t="s">
        <v>743</v>
      </c>
      <c r="F453" s="136" t="s">
        <v>744</v>
      </c>
      <c r="G453" s="137" t="s">
        <v>376</v>
      </c>
      <c r="H453" s="138">
        <v>5211.3360000000002</v>
      </c>
      <c r="I453" s="139"/>
      <c r="J453" s="140">
        <f>ROUND(I453*H453,2)</f>
        <v>0</v>
      </c>
      <c r="K453" s="136" t="s">
        <v>245</v>
      </c>
      <c r="L453" s="34"/>
      <c r="M453" s="141" t="s">
        <v>19</v>
      </c>
      <c r="N453" s="142" t="s">
        <v>52</v>
      </c>
      <c r="P453" s="143">
        <f>O453*H453</f>
        <v>0</v>
      </c>
      <c r="Q453" s="143">
        <v>0</v>
      </c>
      <c r="R453" s="143">
        <f>Q453*H453</f>
        <v>0</v>
      </c>
      <c r="S453" s="143">
        <v>0</v>
      </c>
      <c r="T453" s="144">
        <f>S453*H453</f>
        <v>0</v>
      </c>
      <c r="AR453" s="145" t="s">
        <v>246</v>
      </c>
      <c r="AT453" s="145" t="s">
        <v>241</v>
      </c>
      <c r="AU453" s="145" t="s">
        <v>90</v>
      </c>
      <c r="AY453" s="18" t="s">
        <v>239</v>
      </c>
      <c r="BE453" s="146">
        <f>IF(N453="základní",J453,0)</f>
        <v>0</v>
      </c>
      <c r="BF453" s="146">
        <f>IF(N453="snížená",J453,0)</f>
        <v>0</v>
      </c>
      <c r="BG453" s="146">
        <f>IF(N453="zákl. přenesená",J453,0)</f>
        <v>0</v>
      </c>
      <c r="BH453" s="146">
        <f>IF(N453="sníž. přenesená",J453,0)</f>
        <v>0</v>
      </c>
      <c r="BI453" s="146">
        <f>IF(N453="nulová",J453,0)</f>
        <v>0</v>
      </c>
      <c r="BJ453" s="18" t="s">
        <v>88</v>
      </c>
      <c r="BK453" s="146">
        <f>ROUND(I453*H453,2)</f>
        <v>0</v>
      </c>
      <c r="BL453" s="18" t="s">
        <v>246</v>
      </c>
      <c r="BM453" s="145" t="s">
        <v>745</v>
      </c>
    </row>
    <row r="454" spans="2:65" s="1" customFormat="1" ht="11.25">
      <c r="B454" s="34"/>
      <c r="D454" s="147" t="s">
        <v>248</v>
      </c>
      <c r="F454" s="148" t="s">
        <v>746</v>
      </c>
      <c r="I454" s="149"/>
      <c r="L454" s="34"/>
      <c r="M454" s="150"/>
      <c r="T454" s="55"/>
      <c r="AT454" s="18" t="s">
        <v>248</v>
      </c>
      <c r="AU454" s="18" t="s">
        <v>90</v>
      </c>
    </row>
    <row r="455" spans="2:65" s="11" customFormat="1" ht="25.9" customHeight="1">
      <c r="B455" s="122"/>
      <c r="D455" s="123" t="s">
        <v>80</v>
      </c>
      <c r="E455" s="124" t="s">
        <v>747</v>
      </c>
      <c r="F455" s="124" t="s">
        <v>748</v>
      </c>
      <c r="I455" s="125"/>
      <c r="J455" s="126">
        <f>BK455</f>
        <v>0</v>
      </c>
      <c r="L455" s="122"/>
      <c r="M455" s="127"/>
      <c r="P455" s="128">
        <f>P456+P491+P499</f>
        <v>0</v>
      </c>
      <c r="R455" s="128">
        <f>R456+R491+R499</f>
        <v>1.8041635000000003</v>
      </c>
      <c r="T455" s="129">
        <f>T456+T491+T499</f>
        <v>0</v>
      </c>
      <c r="AR455" s="123" t="s">
        <v>90</v>
      </c>
      <c r="AT455" s="130" t="s">
        <v>80</v>
      </c>
      <c r="AU455" s="130" t="s">
        <v>81</v>
      </c>
      <c r="AY455" s="123" t="s">
        <v>239</v>
      </c>
      <c r="BK455" s="131">
        <f>BK456+BK491+BK499</f>
        <v>0</v>
      </c>
    </row>
    <row r="456" spans="2:65" s="11" customFormat="1" ht="22.9" customHeight="1">
      <c r="B456" s="122"/>
      <c r="D456" s="123" t="s">
        <v>80</v>
      </c>
      <c r="E456" s="132" t="s">
        <v>749</v>
      </c>
      <c r="F456" s="132" t="s">
        <v>750</v>
      </c>
      <c r="I456" s="125"/>
      <c r="J456" s="133">
        <f>BK456</f>
        <v>0</v>
      </c>
      <c r="L456" s="122"/>
      <c r="M456" s="127"/>
      <c r="P456" s="128">
        <f>SUM(P457:P490)</f>
        <v>0</v>
      </c>
      <c r="R456" s="128">
        <f>SUM(R457:R490)</f>
        <v>1.4751835000000002</v>
      </c>
      <c r="T456" s="129">
        <f>SUM(T457:T490)</f>
        <v>0</v>
      </c>
      <c r="AR456" s="123" t="s">
        <v>90</v>
      </c>
      <c r="AT456" s="130" t="s">
        <v>80</v>
      </c>
      <c r="AU456" s="130" t="s">
        <v>88</v>
      </c>
      <c r="AY456" s="123" t="s">
        <v>239</v>
      </c>
      <c r="BK456" s="131">
        <f>SUM(BK457:BK490)</f>
        <v>0</v>
      </c>
    </row>
    <row r="457" spans="2:65" s="1" customFormat="1" ht="24.2" customHeight="1">
      <c r="B457" s="34"/>
      <c r="C457" s="134" t="s">
        <v>751</v>
      </c>
      <c r="D457" s="134" t="s">
        <v>241</v>
      </c>
      <c r="E457" s="135" t="s">
        <v>752</v>
      </c>
      <c r="F457" s="136" t="s">
        <v>753</v>
      </c>
      <c r="G457" s="137" t="s">
        <v>167</v>
      </c>
      <c r="H457" s="138">
        <v>73.2</v>
      </c>
      <c r="I457" s="139"/>
      <c r="J457" s="140">
        <f>ROUND(I457*H457,2)</f>
        <v>0</v>
      </c>
      <c r="K457" s="136" t="s">
        <v>245</v>
      </c>
      <c r="L457" s="34"/>
      <c r="M457" s="141" t="s">
        <v>19</v>
      </c>
      <c r="N457" s="142" t="s">
        <v>52</v>
      </c>
      <c r="P457" s="143">
        <f>O457*H457</f>
        <v>0</v>
      </c>
      <c r="Q457" s="143">
        <v>0</v>
      </c>
      <c r="R457" s="143">
        <f>Q457*H457</f>
        <v>0</v>
      </c>
      <c r="S457" s="143">
        <v>0</v>
      </c>
      <c r="T457" s="144">
        <f>S457*H457</f>
        <v>0</v>
      </c>
      <c r="AR457" s="145" t="s">
        <v>344</v>
      </c>
      <c r="AT457" s="145" t="s">
        <v>241</v>
      </c>
      <c r="AU457" s="145" t="s">
        <v>90</v>
      </c>
      <c r="AY457" s="18" t="s">
        <v>239</v>
      </c>
      <c r="BE457" s="146">
        <f>IF(N457="základní",J457,0)</f>
        <v>0</v>
      </c>
      <c r="BF457" s="146">
        <f>IF(N457="snížená",J457,0)</f>
        <v>0</v>
      </c>
      <c r="BG457" s="146">
        <f>IF(N457="zákl. přenesená",J457,0)</f>
        <v>0</v>
      </c>
      <c r="BH457" s="146">
        <f>IF(N457="sníž. přenesená",J457,0)</f>
        <v>0</v>
      </c>
      <c r="BI457" s="146">
        <f>IF(N457="nulová",J457,0)</f>
        <v>0</v>
      </c>
      <c r="BJ457" s="18" t="s">
        <v>88</v>
      </c>
      <c r="BK457" s="146">
        <f>ROUND(I457*H457,2)</f>
        <v>0</v>
      </c>
      <c r="BL457" s="18" t="s">
        <v>344</v>
      </c>
      <c r="BM457" s="145" t="s">
        <v>754</v>
      </c>
    </row>
    <row r="458" spans="2:65" s="1" customFormat="1" ht="11.25">
      <c r="B458" s="34"/>
      <c r="D458" s="147" t="s">
        <v>248</v>
      </c>
      <c r="F458" s="148" t="s">
        <v>755</v>
      </c>
      <c r="I458" s="149"/>
      <c r="L458" s="34"/>
      <c r="M458" s="150"/>
      <c r="T458" s="55"/>
      <c r="AT458" s="18" t="s">
        <v>248</v>
      </c>
      <c r="AU458" s="18" t="s">
        <v>90</v>
      </c>
    </row>
    <row r="459" spans="2:65" s="12" customFormat="1" ht="11.25">
      <c r="B459" s="151"/>
      <c r="D459" s="152" t="s">
        <v>258</v>
      </c>
      <c r="E459" s="153" t="s">
        <v>173</v>
      </c>
      <c r="F459" s="154" t="s">
        <v>756</v>
      </c>
      <c r="H459" s="155">
        <v>73.2</v>
      </c>
      <c r="I459" s="156"/>
      <c r="L459" s="151"/>
      <c r="M459" s="157"/>
      <c r="T459" s="158"/>
      <c r="AT459" s="153" t="s">
        <v>258</v>
      </c>
      <c r="AU459" s="153" t="s">
        <v>90</v>
      </c>
      <c r="AV459" s="12" t="s">
        <v>90</v>
      </c>
      <c r="AW459" s="12" t="s">
        <v>42</v>
      </c>
      <c r="AX459" s="12" t="s">
        <v>88</v>
      </c>
      <c r="AY459" s="153" t="s">
        <v>239</v>
      </c>
    </row>
    <row r="460" spans="2:65" s="1" customFormat="1" ht="16.5" customHeight="1">
      <c r="B460" s="34"/>
      <c r="C460" s="180" t="s">
        <v>757</v>
      </c>
      <c r="D460" s="180" t="s">
        <v>373</v>
      </c>
      <c r="E460" s="181" t="s">
        <v>758</v>
      </c>
      <c r="F460" s="182" t="s">
        <v>759</v>
      </c>
      <c r="G460" s="183" t="s">
        <v>376</v>
      </c>
      <c r="H460" s="184">
        <v>2.3E-2</v>
      </c>
      <c r="I460" s="185"/>
      <c r="J460" s="186">
        <f>ROUND(I460*H460,2)</f>
        <v>0</v>
      </c>
      <c r="K460" s="182" t="s">
        <v>245</v>
      </c>
      <c r="L460" s="187"/>
      <c r="M460" s="188" t="s">
        <v>19</v>
      </c>
      <c r="N460" s="189" t="s">
        <v>52</v>
      </c>
      <c r="P460" s="143">
        <f>O460*H460</f>
        <v>0</v>
      </c>
      <c r="Q460" s="143">
        <v>1</v>
      </c>
      <c r="R460" s="143">
        <f>Q460*H460</f>
        <v>2.3E-2</v>
      </c>
      <c r="S460" s="143">
        <v>0</v>
      </c>
      <c r="T460" s="144">
        <f>S460*H460</f>
        <v>0</v>
      </c>
      <c r="AR460" s="145" t="s">
        <v>436</v>
      </c>
      <c r="AT460" s="145" t="s">
        <v>373</v>
      </c>
      <c r="AU460" s="145" t="s">
        <v>90</v>
      </c>
      <c r="AY460" s="18" t="s">
        <v>239</v>
      </c>
      <c r="BE460" s="146">
        <f>IF(N460="základní",J460,0)</f>
        <v>0</v>
      </c>
      <c r="BF460" s="146">
        <f>IF(N460="snížená",J460,0)</f>
        <v>0</v>
      </c>
      <c r="BG460" s="146">
        <f>IF(N460="zákl. přenesená",J460,0)</f>
        <v>0</v>
      </c>
      <c r="BH460" s="146">
        <f>IF(N460="sníž. přenesená",J460,0)</f>
        <v>0</v>
      </c>
      <c r="BI460" s="146">
        <f>IF(N460="nulová",J460,0)</f>
        <v>0</v>
      </c>
      <c r="BJ460" s="18" t="s">
        <v>88</v>
      </c>
      <c r="BK460" s="146">
        <f>ROUND(I460*H460,2)</f>
        <v>0</v>
      </c>
      <c r="BL460" s="18" t="s">
        <v>344</v>
      </c>
      <c r="BM460" s="145" t="s">
        <v>760</v>
      </c>
    </row>
    <row r="461" spans="2:65" s="12" customFormat="1" ht="11.25">
      <c r="B461" s="151"/>
      <c r="D461" s="152" t="s">
        <v>258</v>
      </c>
      <c r="F461" s="154" t="s">
        <v>761</v>
      </c>
      <c r="H461" s="155">
        <v>2.3E-2</v>
      </c>
      <c r="I461" s="156"/>
      <c r="L461" s="151"/>
      <c r="M461" s="157"/>
      <c r="T461" s="158"/>
      <c r="AT461" s="153" t="s">
        <v>258</v>
      </c>
      <c r="AU461" s="153" t="s">
        <v>90</v>
      </c>
      <c r="AV461" s="12" t="s">
        <v>90</v>
      </c>
      <c r="AW461" s="12" t="s">
        <v>4</v>
      </c>
      <c r="AX461" s="12" t="s">
        <v>88</v>
      </c>
      <c r="AY461" s="153" t="s">
        <v>239</v>
      </c>
    </row>
    <row r="462" spans="2:65" s="1" customFormat="1" ht="16.5" customHeight="1">
      <c r="B462" s="34"/>
      <c r="C462" s="134" t="s">
        <v>762</v>
      </c>
      <c r="D462" s="134" t="s">
        <v>241</v>
      </c>
      <c r="E462" s="135" t="s">
        <v>763</v>
      </c>
      <c r="F462" s="136" t="s">
        <v>764</v>
      </c>
      <c r="G462" s="137" t="s">
        <v>167</v>
      </c>
      <c r="H462" s="138">
        <v>146.4</v>
      </c>
      <c r="I462" s="139"/>
      <c r="J462" s="140">
        <f>ROUND(I462*H462,2)</f>
        <v>0</v>
      </c>
      <c r="K462" s="136" t="s">
        <v>245</v>
      </c>
      <c r="L462" s="34"/>
      <c r="M462" s="141" t="s">
        <v>19</v>
      </c>
      <c r="N462" s="142" t="s">
        <v>52</v>
      </c>
      <c r="P462" s="143">
        <f>O462*H462</f>
        <v>0</v>
      </c>
      <c r="Q462" s="143">
        <v>8.8000000000000003E-4</v>
      </c>
      <c r="R462" s="143">
        <f>Q462*H462</f>
        <v>0.128832</v>
      </c>
      <c r="S462" s="143">
        <v>0</v>
      </c>
      <c r="T462" s="144">
        <f>S462*H462</f>
        <v>0</v>
      </c>
      <c r="AR462" s="145" t="s">
        <v>344</v>
      </c>
      <c r="AT462" s="145" t="s">
        <v>241</v>
      </c>
      <c r="AU462" s="145" t="s">
        <v>90</v>
      </c>
      <c r="AY462" s="18" t="s">
        <v>239</v>
      </c>
      <c r="BE462" s="146">
        <f>IF(N462="základní",J462,0)</f>
        <v>0</v>
      </c>
      <c r="BF462" s="146">
        <f>IF(N462="snížená",J462,0)</f>
        <v>0</v>
      </c>
      <c r="BG462" s="146">
        <f>IF(N462="zákl. přenesená",J462,0)</f>
        <v>0</v>
      </c>
      <c r="BH462" s="146">
        <f>IF(N462="sníž. přenesená",J462,0)</f>
        <v>0</v>
      </c>
      <c r="BI462" s="146">
        <f>IF(N462="nulová",J462,0)</f>
        <v>0</v>
      </c>
      <c r="BJ462" s="18" t="s">
        <v>88</v>
      </c>
      <c r="BK462" s="146">
        <f>ROUND(I462*H462,2)</f>
        <v>0</v>
      </c>
      <c r="BL462" s="18" t="s">
        <v>344</v>
      </c>
      <c r="BM462" s="145" t="s">
        <v>765</v>
      </c>
    </row>
    <row r="463" spans="2:65" s="1" customFormat="1" ht="11.25">
      <c r="B463" s="34"/>
      <c r="D463" s="147" t="s">
        <v>248</v>
      </c>
      <c r="F463" s="148" t="s">
        <v>766</v>
      </c>
      <c r="I463" s="149"/>
      <c r="L463" s="34"/>
      <c r="M463" s="150"/>
      <c r="T463" s="55"/>
      <c r="AT463" s="18" t="s">
        <v>248</v>
      </c>
      <c r="AU463" s="18" t="s">
        <v>90</v>
      </c>
    </row>
    <row r="464" spans="2:65" s="1" customFormat="1" ht="24.2" customHeight="1">
      <c r="B464" s="34"/>
      <c r="C464" s="180" t="s">
        <v>767</v>
      </c>
      <c r="D464" s="180" t="s">
        <v>373</v>
      </c>
      <c r="E464" s="181" t="s">
        <v>768</v>
      </c>
      <c r="F464" s="182" t="s">
        <v>769</v>
      </c>
      <c r="G464" s="183" t="s">
        <v>167</v>
      </c>
      <c r="H464" s="184">
        <v>85.314999999999998</v>
      </c>
      <c r="I464" s="185"/>
      <c r="J464" s="186">
        <f>ROUND(I464*H464,2)</f>
        <v>0</v>
      </c>
      <c r="K464" s="182" t="s">
        <v>245</v>
      </c>
      <c r="L464" s="187"/>
      <c r="M464" s="188" t="s">
        <v>19</v>
      </c>
      <c r="N464" s="189" t="s">
        <v>52</v>
      </c>
      <c r="P464" s="143">
        <f>O464*H464</f>
        <v>0</v>
      </c>
      <c r="Q464" s="143">
        <v>5.3E-3</v>
      </c>
      <c r="R464" s="143">
        <f>Q464*H464</f>
        <v>0.4521695</v>
      </c>
      <c r="S464" s="143">
        <v>0</v>
      </c>
      <c r="T464" s="144">
        <f>S464*H464</f>
        <v>0</v>
      </c>
      <c r="AR464" s="145" t="s">
        <v>436</v>
      </c>
      <c r="AT464" s="145" t="s">
        <v>373</v>
      </c>
      <c r="AU464" s="145" t="s">
        <v>90</v>
      </c>
      <c r="AY464" s="18" t="s">
        <v>239</v>
      </c>
      <c r="BE464" s="146">
        <f>IF(N464="základní",J464,0)</f>
        <v>0</v>
      </c>
      <c r="BF464" s="146">
        <f>IF(N464="snížená",J464,0)</f>
        <v>0</v>
      </c>
      <c r="BG464" s="146">
        <f>IF(N464="zákl. přenesená",J464,0)</f>
        <v>0</v>
      </c>
      <c r="BH464" s="146">
        <f>IF(N464="sníž. přenesená",J464,0)</f>
        <v>0</v>
      </c>
      <c r="BI464" s="146">
        <f>IF(N464="nulová",J464,0)</f>
        <v>0</v>
      </c>
      <c r="BJ464" s="18" t="s">
        <v>88</v>
      </c>
      <c r="BK464" s="146">
        <f>ROUND(I464*H464,2)</f>
        <v>0</v>
      </c>
      <c r="BL464" s="18" t="s">
        <v>344</v>
      </c>
      <c r="BM464" s="145" t="s">
        <v>770</v>
      </c>
    </row>
    <row r="465" spans="2:65" s="12" customFormat="1" ht="11.25">
      <c r="B465" s="151"/>
      <c r="D465" s="152" t="s">
        <v>258</v>
      </c>
      <c r="E465" s="153" t="s">
        <v>19</v>
      </c>
      <c r="F465" s="154" t="s">
        <v>173</v>
      </c>
      <c r="H465" s="155">
        <v>73.2</v>
      </c>
      <c r="I465" s="156"/>
      <c r="L465" s="151"/>
      <c r="M465" s="157"/>
      <c r="T465" s="158"/>
      <c r="AT465" s="153" t="s">
        <v>258</v>
      </c>
      <c r="AU465" s="153" t="s">
        <v>90</v>
      </c>
      <c r="AV465" s="12" t="s">
        <v>90</v>
      </c>
      <c r="AW465" s="12" t="s">
        <v>42</v>
      </c>
      <c r="AX465" s="12" t="s">
        <v>88</v>
      </c>
      <c r="AY465" s="153" t="s">
        <v>239</v>
      </c>
    </row>
    <row r="466" spans="2:65" s="12" customFormat="1" ht="11.25">
      <c r="B466" s="151"/>
      <c r="D466" s="152" t="s">
        <v>258</v>
      </c>
      <c r="F466" s="154" t="s">
        <v>771</v>
      </c>
      <c r="H466" s="155">
        <v>85.314999999999998</v>
      </c>
      <c r="I466" s="156"/>
      <c r="L466" s="151"/>
      <c r="M466" s="157"/>
      <c r="T466" s="158"/>
      <c r="AT466" s="153" t="s">
        <v>258</v>
      </c>
      <c r="AU466" s="153" t="s">
        <v>90</v>
      </c>
      <c r="AV466" s="12" t="s">
        <v>90</v>
      </c>
      <c r="AW466" s="12" t="s">
        <v>4</v>
      </c>
      <c r="AX466" s="12" t="s">
        <v>88</v>
      </c>
      <c r="AY466" s="153" t="s">
        <v>239</v>
      </c>
    </row>
    <row r="467" spans="2:65" s="1" customFormat="1" ht="24.2" customHeight="1">
      <c r="B467" s="34"/>
      <c r="C467" s="180" t="s">
        <v>772</v>
      </c>
      <c r="D467" s="180" t="s">
        <v>373</v>
      </c>
      <c r="E467" s="181" t="s">
        <v>773</v>
      </c>
      <c r="F467" s="182" t="s">
        <v>774</v>
      </c>
      <c r="G467" s="183" t="s">
        <v>167</v>
      </c>
      <c r="H467" s="184">
        <v>85.314999999999998</v>
      </c>
      <c r="I467" s="185"/>
      <c r="J467" s="186">
        <f>ROUND(I467*H467,2)</f>
        <v>0</v>
      </c>
      <c r="K467" s="182" t="s">
        <v>245</v>
      </c>
      <c r="L467" s="187"/>
      <c r="M467" s="188" t="s">
        <v>19</v>
      </c>
      <c r="N467" s="189" t="s">
        <v>52</v>
      </c>
      <c r="P467" s="143">
        <f>O467*H467</f>
        <v>0</v>
      </c>
      <c r="Q467" s="143">
        <v>5.4000000000000003E-3</v>
      </c>
      <c r="R467" s="143">
        <f>Q467*H467</f>
        <v>0.46070100000000003</v>
      </c>
      <c r="S467" s="143">
        <v>0</v>
      </c>
      <c r="T467" s="144">
        <f>S467*H467</f>
        <v>0</v>
      </c>
      <c r="AR467" s="145" t="s">
        <v>436</v>
      </c>
      <c r="AT467" s="145" t="s">
        <v>373</v>
      </c>
      <c r="AU467" s="145" t="s">
        <v>90</v>
      </c>
      <c r="AY467" s="18" t="s">
        <v>239</v>
      </c>
      <c r="BE467" s="146">
        <f>IF(N467="základní",J467,0)</f>
        <v>0</v>
      </c>
      <c r="BF467" s="146">
        <f>IF(N467="snížená",J467,0)</f>
        <v>0</v>
      </c>
      <c r="BG467" s="146">
        <f>IF(N467="zákl. přenesená",J467,0)</f>
        <v>0</v>
      </c>
      <c r="BH467" s="146">
        <f>IF(N467="sníž. přenesená",J467,0)</f>
        <v>0</v>
      </c>
      <c r="BI467" s="146">
        <f>IF(N467="nulová",J467,0)</f>
        <v>0</v>
      </c>
      <c r="BJ467" s="18" t="s">
        <v>88</v>
      </c>
      <c r="BK467" s="146">
        <f>ROUND(I467*H467,2)</f>
        <v>0</v>
      </c>
      <c r="BL467" s="18" t="s">
        <v>344</v>
      </c>
      <c r="BM467" s="145" t="s">
        <v>775</v>
      </c>
    </row>
    <row r="468" spans="2:65" s="12" customFormat="1" ht="11.25">
      <c r="B468" s="151"/>
      <c r="D468" s="152" t="s">
        <v>258</v>
      </c>
      <c r="E468" s="153" t="s">
        <v>19</v>
      </c>
      <c r="F468" s="154" t="s">
        <v>173</v>
      </c>
      <c r="H468" s="155">
        <v>73.2</v>
      </c>
      <c r="I468" s="156"/>
      <c r="L468" s="151"/>
      <c r="M468" s="157"/>
      <c r="T468" s="158"/>
      <c r="AT468" s="153" t="s">
        <v>258</v>
      </c>
      <c r="AU468" s="153" t="s">
        <v>90</v>
      </c>
      <c r="AV468" s="12" t="s">
        <v>90</v>
      </c>
      <c r="AW468" s="12" t="s">
        <v>42</v>
      </c>
      <c r="AX468" s="12" t="s">
        <v>88</v>
      </c>
      <c r="AY468" s="153" t="s">
        <v>239</v>
      </c>
    </row>
    <row r="469" spans="2:65" s="12" customFormat="1" ht="11.25">
      <c r="B469" s="151"/>
      <c r="D469" s="152" t="s">
        <v>258</v>
      </c>
      <c r="F469" s="154" t="s">
        <v>771</v>
      </c>
      <c r="H469" s="155">
        <v>85.314999999999998</v>
      </c>
      <c r="I469" s="156"/>
      <c r="L469" s="151"/>
      <c r="M469" s="157"/>
      <c r="T469" s="158"/>
      <c r="AT469" s="153" t="s">
        <v>258</v>
      </c>
      <c r="AU469" s="153" t="s">
        <v>90</v>
      </c>
      <c r="AV469" s="12" t="s">
        <v>90</v>
      </c>
      <c r="AW469" s="12" t="s">
        <v>4</v>
      </c>
      <c r="AX469" s="12" t="s">
        <v>88</v>
      </c>
      <c r="AY469" s="153" t="s">
        <v>239</v>
      </c>
    </row>
    <row r="470" spans="2:65" s="1" customFormat="1" ht="16.5" customHeight="1">
      <c r="B470" s="34"/>
      <c r="C470" s="134" t="s">
        <v>776</v>
      </c>
      <c r="D470" s="134" t="s">
        <v>241</v>
      </c>
      <c r="E470" s="135" t="s">
        <v>777</v>
      </c>
      <c r="F470" s="136" t="s">
        <v>778</v>
      </c>
      <c r="G470" s="137" t="s">
        <v>163</v>
      </c>
      <c r="H470" s="138">
        <v>71.400000000000006</v>
      </c>
      <c r="I470" s="139"/>
      <c r="J470" s="140">
        <f>ROUND(I470*H470,2)</f>
        <v>0</v>
      </c>
      <c r="K470" s="136" t="s">
        <v>245</v>
      </c>
      <c r="L470" s="34"/>
      <c r="M470" s="141" t="s">
        <v>19</v>
      </c>
      <c r="N470" s="142" t="s">
        <v>52</v>
      </c>
      <c r="P470" s="143">
        <f>O470*H470</f>
        <v>0</v>
      </c>
      <c r="Q470" s="143">
        <v>3.2000000000000003E-4</v>
      </c>
      <c r="R470" s="143">
        <f>Q470*H470</f>
        <v>2.2848000000000004E-2</v>
      </c>
      <c r="S470" s="143">
        <v>0</v>
      </c>
      <c r="T470" s="144">
        <f>S470*H470</f>
        <v>0</v>
      </c>
      <c r="AR470" s="145" t="s">
        <v>344</v>
      </c>
      <c r="AT470" s="145" t="s">
        <v>241</v>
      </c>
      <c r="AU470" s="145" t="s">
        <v>90</v>
      </c>
      <c r="AY470" s="18" t="s">
        <v>239</v>
      </c>
      <c r="BE470" s="146">
        <f>IF(N470="základní",J470,0)</f>
        <v>0</v>
      </c>
      <c r="BF470" s="146">
        <f>IF(N470="snížená",J470,0)</f>
        <v>0</v>
      </c>
      <c r="BG470" s="146">
        <f>IF(N470="zákl. přenesená",J470,0)</f>
        <v>0</v>
      </c>
      <c r="BH470" s="146">
        <f>IF(N470="sníž. přenesená",J470,0)</f>
        <v>0</v>
      </c>
      <c r="BI470" s="146">
        <f>IF(N470="nulová",J470,0)</f>
        <v>0</v>
      </c>
      <c r="BJ470" s="18" t="s">
        <v>88</v>
      </c>
      <c r="BK470" s="146">
        <f>ROUND(I470*H470,2)</f>
        <v>0</v>
      </c>
      <c r="BL470" s="18" t="s">
        <v>344</v>
      </c>
      <c r="BM470" s="145" t="s">
        <v>779</v>
      </c>
    </row>
    <row r="471" spans="2:65" s="1" customFormat="1" ht="11.25">
      <c r="B471" s="34"/>
      <c r="D471" s="147" t="s">
        <v>248</v>
      </c>
      <c r="F471" s="148" t="s">
        <v>780</v>
      </c>
      <c r="I471" s="149"/>
      <c r="L471" s="34"/>
      <c r="M471" s="150"/>
      <c r="T471" s="55"/>
      <c r="AT471" s="18" t="s">
        <v>248</v>
      </c>
      <c r="AU471" s="18" t="s">
        <v>90</v>
      </c>
    </row>
    <row r="472" spans="2:65" s="12" customFormat="1" ht="11.25">
      <c r="B472" s="151"/>
      <c r="D472" s="152" t="s">
        <v>258</v>
      </c>
      <c r="E472" s="153" t="s">
        <v>19</v>
      </c>
      <c r="F472" s="154" t="s">
        <v>781</v>
      </c>
      <c r="H472" s="155">
        <v>71.400000000000006</v>
      </c>
      <c r="I472" s="156"/>
      <c r="L472" s="151"/>
      <c r="M472" s="157"/>
      <c r="T472" s="158"/>
      <c r="AT472" s="153" t="s">
        <v>258</v>
      </c>
      <c r="AU472" s="153" t="s">
        <v>90</v>
      </c>
      <c r="AV472" s="12" t="s">
        <v>90</v>
      </c>
      <c r="AW472" s="12" t="s">
        <v>42</v>
      </c>
      <c r="AX472" s="12" t="s">
        <v>88</v>
      </c>
      <c r="AY472" s="153" t="s">
        <v>239</v>
      </c>
    </row>
    <row r="473" spans="2:65" s="1" customFormat="1" ht="24.2" customHeight="1">
      <c r="B473" s="34"/>
      <c r="C473" s="180" t="s">
        <v>782</v>
      </c>
      <c r="D473" s="180" t="s">
        <v>373</v>
      </c>
      <c r="E473" s="181" t="s">
        <v>783</v>
      </c>
      <c r="F473" s="182" t="s">
        <v>784</v>
      </c>
      <c r="G473" s="183" t="s">
        <v>167</v>
      </c>
      <c r="H473" s="184">
        <v>26.417999999999999</v>
      </c>
      <c r="I473" s="185"/>
      <c r="J473" s="186">
        <f>ROUND(I473*H473,2)</f>
        <v>0</v>
      </c>
      <c r="K473" s="182" t="s">
        <v>245</v>
      </c>
      <c r="L473" s="187"/>
      <c r="M473" s="188" t="s">
        <v>19</v>
      </c>
      <c r="N473" s="189" t="s">
        <v>52</v>
      </c>
      <c r="P473" s="143">
        <f>O473*H473</f>
        <v>0</v>
      </c>
      <c r="Q473" s="143">
        <v>4.4999999999999997E-3</v>
      </c>
      <c r="R473" s="143">
        <f>Q473*H473</f>
        <v>0.11888099999999999</v>
      </c>
      <c r="S473" s="143">
        <v>0</v>
      </c>
      <c r="T473" s="144">
        <f>S473*H473</f>
        <v>0</v>
      </c>
      <c r="AR473" s="145" t="s">
        <v>436</v>
      </c>
      <c r="AT473" s="145" t="s">
        <v>373</v>
      </c>
      <c r="AU473" s="145" t="s">
        <v>90</v>
      </c>
      <c r="AY473" s="18" t="s">
        <v>239</v>
      </c>
      <c r="BE473" s="146">
        <f>IF(N473="základní",J473,0)</f>
        <v>0</v>
      </c>
      <c r="BF473" s="146">
        <f>IF(N473="snížená",J473,0)</f>
        <v>0</v>
      </c>
      <c r="BG473" s="146">
        <f>IF(N473="zákl. přenesená",J473,0)</f>
        <v>0</v>
      </c>
      <c r="BH473" s="146">
        <f>IF(N473="sníž. přenesená",J473,0)</f>
        <v>0</v>
      </c>
      <c r="BI473" s="146">
        <f>IF(N473="nulová",J473,0)</f>
        <v>0</v>
      </c>
      <c r="BJ473" s="18" t="s">
        <v>88</v>
      </c>
      <c r="BK473" s="146">
        <f>ROUND(I473*H473,2)</f>
        <v>0</v>
      </c>
      <c r="BL473" s="18" t="s">
        <v>344</v>
      </c>
      <c r="BM473" s="145" t="s">
        <v>785</v>
      </c>
    </row>
    <row r="474" spans="2:65" s="12" customFormat="1" ht="11.25">
      <c r="B474" s="151"/>
      <c r="D474" s="152" t="s">
        <v>258</v>
      </c>
      <c r="F474" s="154" t="s">
        <v>786</v>
      </c>
      <c r="H474" s="155">
        <v>26.417999999999999</v>
      </c>
      <c r="I474" s="156"/>
      <c r="L474" s="151"/>
      <c r="M474" s="157"/>
      <c r="T474" s="158"/>
      <c r="AT474" s="153" t="s">
        <v>258</v>
      </c>
      <c r="AU474" s="153" t="s">
        <v>90</v>
      </c>
      <c r="AV474" s="12" t="s">
        <v>90</v>
      </c>
      <c r="AW474" s="12" t="s">
        <v>4</v>
      </c>
      <c r="AX474" s="12" t="s">
        <v>88</v>
      </c>
      <c r="AY474" s="153" t="s">
        <v>239</v>
      </c>
    </row>
    <row r="475" spans="2:65" s="1" customFormat="1" ht="24.2" customHeight="1">
      <c r="B475" s="34"/>
      <c r="C475" s="134" t="s">
        <v>787</v>
      </c>
      <c r="D475" s="134" t="s">
        <v>241</v>
      </c>
      <c r="E475" s="135" t="s">
        <v>788</v>
      </c>
      <c r="F475" s="136" t="s">
        <v>789</v>
      </c>
      <c r="G475" s="137" t="s">
        <v>167</v>
      </c>
      <c r="H475" s="138">
        <v>17.850000000000001</v>
      </c>
      <c r="I475" s="139"/>
      <c r="J475" s="140">
        <f>ROUND(I475*H475,2)</f>
        <v>0</v>
      </c>
      <c r="K475" s="136" t="s">
        <v>245</v>
      </c>
      <c r="L475" s="34"/>
      <c r="M475" s="141" t="s">
        <v>19</v>
      </c>
      <c r="N475" s="142" t="s">
        <v>52</v>
      </c>
      <c r="P475" s="143">
        <f>O475*H475</f>
        <v>0</v>
      </c>
      <c r="Q475" s="143">
        <v>0</v>
      </c>
      <c r="R475" s="143">
        <f>Q475*H475</f>
        <v>0</v>
      </c>
      <c r="S475" s="143">
        <v>0</v>
      </c>
      <c r="T475" s="144">
        <f>S475*H475</f>
        <v>0</v>
      </c>
      <c r="AR475" s="145" t="s">
        <v>344</v>
      </c>
      <c r="AT475" s="145" t="s">
        <v>241</v>
      </c>
      <c r="AU475" s="145" t="s">
        <v>90</v>
      </c>
      <c r="AY475" s="18" t="s">
        <v>239</v>
      </c>
      <c r="BE475" s="146">
        <f>IF(N475="základní",J475,0)</f>
        <v>0</v>
      </c>
      <c r="BF475" s="146">
        <f>IF(N475="snížená",J475,0)</f>
        <v>0</v>
      </c>
      <c r="BG475" s="146">
        <f>IF(N475="zákl. přenesená",J475,0)</f>
        <v>0</v>
      </c>
      <c r="BH475" s="146">
        <f>IF(N475="sníž. přenesená",J475,0)</f>
        <v>0</v>
      </c>
      <c r="BI475" s="146">
        <f>IF(N475="nulová",J475,0)</f>
        <v>0</v>
      </c>
      <c r="BJ475" s="18" t="s">
        <v>88</v>
      </c>
      <c r="BK475" s="146">
        <f>ROUND(I475*H475,2)</f>
        <v>0</v>
      </c>
      <c r="BL475" s="18" t="s">
        <v>344</v>
      </c>
      <c r="BM475" s="145" t="s">
        <v>790</v>
      </c>
    </row>
    <row r="476" spans="2:65" s="1" customFormat="1" ht="11.25">
      <c r="B476" s="34"/>
      <c r="D476" s="147" t="s">
        <v>248</v>
      </c>
      <c r="F476" s="148" t="s">
        <v>791</v>
      </c>
      <c r="I476" s="149"/>
      <c r="L476" s="34"/>
      <c r="M476" s="150"/>
      <c r="T476" s="55"/>
      <c r="AT476" s="18" t="s">
        <v>248</v>
      </c>
      <c r="AU476" s="18" t="s">
        <v>90</v>
      </c>
    </row>
    <row r="477" spans="2:65" s="12" customFormat="1" ht="11.25">
      <c r="B477" s="151"/>
      <c r="D477" s="152" t="s">
        <v>258</v>
      </c>
      <c r="E477" s="153" t="s">
        <v>161</v>
      </c>
      <c r="F477" s="154" t="s">
        <v>792</v>
      </c>
      <c r="H477" s="155">
        <v>71.400000000000006</v>
      </c>
      <c r="I477" s="156"/>
      <c r="L477" s="151"/>
      <c r="M477" s="157"/>
      <c r="T477" s="158"/>
      <c r="AT477" s="153" t="s">
        <v>258</v>
      </c>
      <c r="AU477" s="153" t="s">
        <v>90</v>
      </c>
      <c r="AV477" s="12" t="s">
        <v>90</v>
      </c>
      <c r="AW477" s="12" t="s">
        <v>42</v>
      </c>
      <c r="AX477" s="12" t="s">
        <v>81</v>
      </c>
      <c r="AY477" s="153" t="s">
        <v>239</v>
      </c>
    </row>
    <row r="478" spans="2:65" s="12" customFormat="1" ht="11.25">
      <c r="B478" s="151"/>
      <c r="D478" s="152" t="s">
        <v>258</v>
      </c>
      <c r="E478" s="153" t="s">
        <v>19</v>
      </c>
      <c r="F478" s="154" t="s">
        <v>793</v>
      </c>
      <c r="H478" s="155">
        <v>17.850000000000001</v>
      </c>
      <c r="I478" s="156"/>
      <c r="L478" s="151"/>
      <c r="M478" s="157"/>
      <c r="T478" s="158"/>
      <c r="AT478" s="153" t="s">
        <v>258</v>
      </c>
      <c r="AU478" s="153" t="s">
        <v>90</v>
      </c>
      <c r="AV478" s="12" t="s">
        <v>90</v>
      </c>
      <c r="AW478" s="12" t="s">
        <v>42</v>
      </c>
      <c r="AX478" s="12" t="s">
        <v>88</v>
      </c>
      <c r="AY478" s="153" t="s">
        <v>239</v>
      </c>
    </row>
    <row r="479" spans="2:65" s="1" customFormat="1" ht="16.5" customHeight="1">
      <c r="B479" s="34"/>
      <c r="C479" s="180" t="s">
        <v>794</v>
      </c>
      <c r="D479" s="180" t="s">
        <v>373</v>
      </c>
      <c r="E479" s="181" t="s">
        <v>758</v>
      </c>
      <c r="F479" s="182" t="s">
        <v>759</v>
      </c>
      <c r="G479" s="183" t="s">
        <v>376</v>
      </c>
      <c r="H479" s="184">
        <v>6.0000000000000001E-3</v>
      </c>
      <c r="I479" s="185"/>
      <c r="J479" s="186">
        <f>ROUND(I479*H479,2)</f>
        <v>0</v>
      </c>
      <c r="K479" s="182" t="s">
        <v>245</v>
      </c>
      <c r="L479" s="187"/>
      <c r="M479" s="188" t="s">
        <v>19</v>
      </c>
      <c r="N479" s="189" t="s">
        <v>52</v>
      </c>
      <c r="P479" s="143">
        <f>O479*H479</f>
        <v>0</v>
      </c>
      <c r="Q479" s="143">
        <v>1</v>
      </c>
      <c r="R479" s="143">
        <f>Q479*H479</f>
        <v>6.0000000000000001E-3</v>
      </c>
      <c r="S479" s="143">
        <v>0</v>
      </c>
      <c r="T479" s="144">
        <f>S479*H479</f>
        <v>0</v>
      </c>
      <c r="AR479" s="145" t="s">
        <v>436</v>
      </c>
      <c r="AT479" s="145" t="s">
        <v>373</v>
      </c>
      <c r="AU479" s="145" t="s">
        <v>90</v>
      </c>
      <c r="AY479" s="18" t="s">
        <v>239</v>
      </c>
      <c r="BE479" s="146">
        <f>IF(N479="základní",J479,0)</f>
        <v>0</v>
      </c>
      <c r="BF479" s="146">
        <f>IF(N479="snížená",J479,0)</f>
        <v>0</v>
      </c>
      <c r="BG479" s="146">
        <f>IF(N479="zákl. přenesená",J479,0)</f>
        <v>0</v>
      </c>
      <c r="BH479" s="146">
        <f>IF(N479="sníž. přenesená",J479,0)</f>
        <v>0</v>
      </c>
      <c r="BI479" s="146">
        <f>IF(N479="nulová",J479,0)</f>
        <v>0</v>
      </c>
      <c r="BJ479" s="18" t="s">
        <v>88</v>
      </c>
      <c r="BK479" s="146">
        <f>ROUND(I479*H479,2)</f>
        <v>0</v>
      </c>
      <c r="BL479" s="18" t="s">
        <v>344</v>
      </c>
      <c r="BM479" s="145" t="s">
        <v>795</v>
      </c>
    </row>
    <row r="480" spans="2:65" s="12" customFormat="1" ht="11.25">
      <c r="B480" s="151"/>
      <c r="D480" s="152" t="s">
        <v>258</v>
      </c>
      <c r="F480" s="154" t="s">
        <v>796</v>
      </c>
      <c r="H480" s="155">
        <v>6.0000000000000001E-3</v>
      </c>
      <c r="I480" s="156"/>
      <c r="L480" s="151"/>
      <c r="M480" s="157"/>
      <c r="T480" s="158"/>
      <c r="AT480" s="153" t="s">
        <v>258</v>
      </c>
      <c r="AU480" s="153" t="s">
        <v>90</v>
      </c>
      <c r="AV480" s="12" t="s">
        <v>90</v>
      </c>
      <c r="AW480" s="12" t="s">
        <v>4</v>
      </c>
      <c r="AX480" s="12" t="s">
        <v>88</v>
      </c>
      <c r="AY480" s="153" t="s">
        <v>239</v>
      </c>
    </row>
    <row r="481" spans="2:65" s="1" customFormat="1" ht="24.2" customHeight="1">
      <c r="B481" s="34"/>
      <c r="C481" s="134" t="s">
        <v>797</v>
      </c>
      <c r="D481" s="134" t="s">
        <v>241</v>
      </c>
      <c r="E481" s="135" t="s">
        <v>798</v>
      </c>
      <c r="F481" s="136" t="s">
        <v>799</v>
      </c>
      <c r="G481" s="137" t="s">
        <v>167</v>
      </c>
      <c r="H481" s="138">
        <v>35.700000000000003</v>
      </c>
      <c r="I481" s="139"/>
      <c r="J481" s="140">
        <f>ROUND(I481*H481,2)</f>
        <v>0</v>
      </c>
      <c r="K481" s="136" t="s">
        <v>245</v>
      </c>
      <c r="L481" s="34"/>
      <c r="M481" s="141" t="s">
        <v>19</v>
      </c>
      <c r="N481" s="142" t="s">
        <v>52</v>
      </c>
      <c r="P481" s="143">
        <f>O481*H481</f>
        <v>0</v>
      </c>
      <c r="Q481" s="143">
        <v>9.3999999999999997E-4</v>
      </c>
      <c r="R481" s="143">
        <f>Q481*H481</f>
        <v>3.3558000000000004E-2</v>
      </c>
      <c r="S481" s="143">
        <v>0</v>
      </c>
      <c r="T481" s="144">
        <f>S481*H481</f>
        <v>0</v>
      </c>
      <c r="AR481" s="145" t="s">
        <v>344</v>
      </c>
      <c r="AT481" s="145" t="s">
        <v>241</v>
      </c>
      <c r="AU481" s="145" t="s">
        <v>90</v>
      </c>
      <c r="AY481" s="18" t="s">
        <v>239</v>
      </c>
      <c r="BE481" s="146">
        <f>IF(N481="základní",J481,0)</f>
        <v>0</v>
      </c>
      <c r="BF481" s="146">
        <f>IF(N481="snížená",J481,0)</f>
        <v>0</v>
      </c>
      <c r="BG481" s="146">
        <f>IF(N481="zákl. přenesená",J481,0)</f>
        <v>0</v>
      </c>
      <c r="BH481" s="146">
        <f>IF(N481="sníž. přenesená",J481,0)</f>
        <v>0</v>
      </c>
      <c r="BI481" s="146">
        <f>IF(N481="nulová",J481,0)</f>
        <v>0</v>
      </c>
      <c r="BJ481" s="18" t="s">
        <v>88</v>
      </c>
      <c r="BK481" s="146">
        <f>ROUND(I481*H481,2)</f>
        <v>0</v>
      </c>
      <c r="BL481" s="18" t="s">
        <v>344</v>
      </c>
      <c r="BM481" s="145" t="s">
        <v>800</v>
      </c>
    </row>
    <row r="482" spans="2:65" s="1" customFormat="1" ht="11.25">
      <c r="B482" s="34"/>
      <c r="D482" s="147" t="s">
        <v>248</v>
      </c>
      <c r="F482" s="148" t="s">
        <v>801</v>
      </c>
      <c r="I482" s="149"/>
      <c r="L482" s="34"/>
      <c r="M482" s="150"/>
      <c r="T482" s="55"/>
      <c r="AT482" s="18" t="s">
        <v>248</v>
      </c>
      <c r="AU482" s="18" t="s">
        <v>90</v>
      </c>
    </row>
    <row r="483" spans="2:65" s="1" customFormat="1" ht="24.2" customHeight="1">
      <c r="B483" s="34"/>
      <c r="C483" s="180" t="s">
        <v>802</v>
      </c>
      <c r="D483" s="180" t="s">
        <v>373</v>
      </c>
      <c r="E483" s="181" t="s">
        <v>768</v>
      </c>
      <c r="F483" s="182" t="s">
        <v>769</v>
      </c>
      <c r="G483" s="183" t="s">
        <v>167</v>
      </c>
      <c r="H483" s="184">
        <v>21.42</v>
      </c>
      <c r="I483" s="185"/>
      <c r="J483" s="186">
        <f>ROUND(I483*H483,2)</f>
        <v>0</v>
      </c>
      <c r="K483" s="182" t="s">
        <v>245</v>
      </c>
      <c r="L483" s="187"/>
      <c r="M483" s="188" t="s">
        <v>19</v>
      </c>
      <c r="N483" s="189" t="s">
        <v>52</v>
      </c>
      <c r="P483" s="143">
        <f>O483*H483</f>
        <v>0</v>
      </c>
      <c r="Q483" s="143">
        <v>5.3E-3</v>
      </c>
      <c r="R483" s="143">
        <f>Q483*H483</f>
        <v>0.11352600000000002</v>
      </c>
      <c r="S483" s="143">
        <v>0</v>
      </c>
      <c r="T483" s="144">
        <f>S483*H483</f>
        <v>0</v>
      </c>
      <c r="AR483" s="145" t="s">
        <v>436</v>
      </c>
      <c r="AT483" s="145" t="s">
        <v>373</v>
      </c>
      <c r="AU483" s="145" t="s">
        <v>90</v>
      </c>
      <c r="AY483" s="18" t="s">
        <v>239</v>
      </c>
      <c r="BE483" s="146">
        <f>IF(N483="základní",J483,0)</f>
        <v>0</v>
      </c>
      <c r="BF483" s="146">
        <f>IF(N483="snížená",J483,0)</f>
        <v>0</v>
      </c>
      <c r="BG483" s="146">
        <f>IF(N483="zákl. přenesená",J483,0)</f>
        <v>0</v>
      </c>
      <c r="BH483" s="146">
        <f>IF(N483="sníž. přenesená",J483,0)</f>
        <v>0</v>
      </c>
      <c r="BI483" s="146">
        <f>IF(N483="nulová",J483,0)</f>
        <v>0</v>
      </c>
      <c r="BJ483" s="18" t="s">
        <v>88</v>
      </c>
      <c r="BK483" s="146">
        <f>ROUND(I483*H483,2)</f>
        <v>0</v>
      </c>
      <c r="BL483" s="18" t="s">
        <v>344</v>
      </c>
      <c r="BM483" s="145" t="s">
        <v>803</v>
      </c>
    </row>
    <row r="484" spans="2:65" s="12" customFormat="1" ht="11.25">
      <c r="B484" s="151"/>
      <c r="D484" s="152" t="s">
        <v>258</v>
      </c>
      <c r="E484" s="153" t="s">
        <v>19</v>
      </c>
      <c r="F484" s="154" t="s">
        <v>793</v>
      </c>
      <c r="H484" s="155">
        <v>17.850000000000001</v>
      </c>
      <c r="I484" s="156"/>
      <c r="L484" s="151"/>
      <c r="M484" s="157"/>
      <c r="T484" s="158"/>
      <c r="AT484" s="153" t="s">
        <v>258</v>
      </c>
      <c r="AU484" s="153" t="s">
        <v>90</v>
      </c>
      <c r="AV484" s="12" t="s">
        <v>90</v>
      </c>
      <c r="AW484" s="12" t="s">
        <v>42</v>
      </c>
      <c r="AX484" s="12" t="s">
        <v>88</v>
      </c>
      <c r="AY484" s="153" t="s">
        <v>239</v>
      </c>
    </row>
    <row r="485" spans="2:65" s="12" customFormat="1" ht="11.25">
      <c r="B485" s="151"/>
      <c r="D485" s="152" t="s">
        <v>258</v>
      </c>
      <c r="F485" s="154" t="s">
        <v>804</v>
      </c>
      <c r="H485" s="155">
        <v>21.42</v>
      </c>
      <c r="I485" s="156"/>
      <c r="L485" s="151"/>
      <c r="M485" s="157"/>
      <c r="T485" s="158"/>
      <c r="AT485" s="153" t="s">
        <v>258</v>
      </c>
      <c r="AU485" s="153" t="s">
        <v>90</v>
      </c>
      <c r="AV485" s="12" t="s">
        <v>90</v>
      </c>
      <c r="AW485" s="12" t="s">
        <v>4</v>
      </c>
      <c r="AX485" s="12" t="s">
        <v>88</v>
      </c>
      <c r="AY485" s="153" t="s">
        <v>239</v>
      </c>
    </row>
    <row r="486" spans="2:65" s="1" customFormat="1" ht="24.2" customHeight="1">
      <c r="B486" s="34"/>
      <c r="C486" s="180" t="s">
        <v>805</v>
      </c>
      <c r="D486" s="180" t="s">
        <v>373</v>
      </c>
      <c r="E486" s="181" t="s">
        <v>773</v>
      </c>
      <c r="F486" s="182" t="s">
        <v>774</v>
      </c>
      <c r="G486" s="183" t="s">
        <v>167</v>
      </c>
      <c r="H486" s="184">
        <v>21.42</v>
      </c>
      <c r="I486" s="185"/>
      <c r="J486" s="186">
        <f>ROUND(I486*H486,2)</f>
        <v>0</v>
      </c>
      <c r="K486" s="182" t="s">
        <v>245</v>
      </c>
      <c r="L486" s="187"/>
      <c r="M486" s="188" t="s">
        <v>19</v>
      </c>
      <c r="N486" s="189" t="s">
        <v>52</v>
      </c>
      <c r="P486" s="143">
        <f>O486*H486</f>
        <v>0</v>
      </c>
      <c r="Q486" s="143">
        <v>5.4000000000000003E-3</v>
      </c>
      <c r="R486" s="143">
        <f>Q486*H486</f>
        <v>0.11566800000000002</v>
      </c>
      <c r="S486" s="143">
        <v>0</v>
      </c>
      <c r="T486" s="144">
        <f>S486*H486</f>
        <v>0</v>
      </c>
      <c r="AR486" s="145" t="s">
        <v>436</v>
      </c>
      <c r="AT486" s="145" t="s">
        <v>373</v>
      </c>
      <c r="AU486" s="145" t="s">
        <v>90</v>
      </c>
      <c r="AY486" s="18" t="s">
        <v>239</v>
      </c>
      <c r="BE486" s="146">
        <f>IF(N486="základní",J486,0)</f>
        <v>0</v>
      </c>
      <c r="BF486" s="146">
        <f>IF(N486="snížená",J486,0)</f>
        <v>0</v>
      </c>
      <c r="BG486" s="146">
        <f>IF(N486="zákl. přenesená",J486,0)</f>
        <v>0</v>
      </c>
      <c r="BH486" s="146">
        <f>IF(N486="sníž. přenesená",J486,0)</f>
        <v>0</v>
      </c>
      <c r="BI486" s="146">
        <f>IF(N486="nulová",J486,0)</f>
        <v>0</v>
      </c>
      <c r="BJ486" s="18" t="s">
        <v>88</v>
      </c>
      <c r="BK486" s="146">
        <f>ROUND(I486*H486,2)</f>
        <v>0</v>
      </c>
      <c r="BL486" s="18" t="s">
        <v>344</v>
      </c>
      <c r="BM486" s="145" t="s">
        <v>806</v>
      </c>
    </row>
    <row r="487" spans="2:65" s="12" customFormat="1" ht="11.25">
      <c r="B487" s="151"/>
      <c r="D487" s="152" t="s">
        <v>258</v>
      </c>
      <c r="E487" s="153" t="s">
        <v>19</v>
      </c>
      <c r="F487" s="154" t="s">
        <v>793</v>
      </c>
      <c r="H487" s="155">
        <v>17.850000000000001</v>
      </c>
      <c r="I487" s="156"/>
      <c r="L487" s="151"/>
      <c r="M487" s="157"/>
      <c r="T487" s="158"/>
      <c r="AT487" s="153" t="s">
        <v>258</v>
      </c>
      <c r="AU487" s="153" t="s">
        <v>90</v>
      </c>
      <c r="AV487" s="12" t="s">
        <v>90</v>
      </c>
      <c r="AW487" s="12" t="s">
        <v>42</v>
      </c>
      <c r="AX487" s="12" t="s">
        <v>88</v>
      </c>
      <c r="AY487" s="153" t="s">
        <v>239</v>
      </c>
    </row>
    <row r="488" spans="2:65" s="12" customFormat="1" ht="11.25">
      <c r="B488" s="151"/>
      <c r="D488" s="152" t="s">
        <v>258</v>
      </c>
      <c r="F488" s="154" t="s">
        <v>804</v>
      </c>
      <c r="H488" s="155">
        <v>21.42</v>
      </c>
      <c r="I488" s="156"/>
      <c r="L488" s="151"/>
      <c r="M488" s="157"/>
      <c r="T488" s="158"/>
      <c r="AT488" s="153" t="s">
        <v>258</v>
      </c>
      <c r="AU488" s="153" t="s">
        <v>90</v>
      </c>
      <c r="AV488" s="12" t="s">
        <v>90</v>
      </c>
      <c r="AW488" s="12" t="s">
        <v>4</v>
      </c>
      <c r="AX488" s="12" t="s">
        <v>88</v>
      </c>
      <c r="AY488" s="153" t="s">
        <v>239</v>
      </c>
    </row>
    <row r="489" spans="2:65" s="1" customFormat="1" ht="24.2" customHeight="1">
      <c r="B489" s="34"/>
      <c r="C489" s="134" t="s">
        <v>807</v>
      </c>
      <c r="D489" s="134" t="s">
        <v>241</v>
      </c>
      <c r="E489" s="135" t="s">
        <v>808</v>
      </c>
      <c r="F489" s="136" t="s">
        <v>809</v>
      </c>
      <c r="G489" s="137" t="s">
        <v>810</v>
      </c>
      <c r="H489" s="190"/>
      <c r="I489" s="139"/>
      <c r="J489" s="140">
        <f>ROUND(I489*H489,2)</f>
        <v>0</v>
      </c>
      <c r="K489" s="136" t="s">
        <v>245</v>
      </c>
      <c r="L489" s="34"/>
      <c r="M489" s="141" t="s">
        <v>19</v>
      </c>
      <c r="N489" s="142" t="s">
        <v>52</v>
      </c>
      <c r="P489" s="143">
        <f>O489*H489</f>
        <v>0</v>
      </c>
      <c r="Q489" s="143">
        <v>0</v>
      </c>
      <c r="R489" s="143">
        <f>Q489*H489</f>
        <v>0</v>
      </c>
      <c r="S489" s="143">
        <v>0</v>
      </c>
      <c r="T489" s="144">
        <f>S489*H489</f>
        <v>0</v>
      </c>
      <c r="AR489" s="145" t="s">
        <v>344</v>
      </c>
      <c r="AT489" s="145" t="s">
        <v>241</v>
      </c>
      <c r="AU489" s="145" t="s">
        <v>90</v>
      </c>
      <c r="AY489" s="18" t="s">
        <v>239</v>
      </c>
      <c r="BE489" s="146">
        <f>IF(N489="základní",J489,0)</f>
        <v>0</v>
      </c>
      <c r="BF489" s="146">
        <f>IF(N489="snížená",J489,0)</f>
        <v>0</v>
      </c>
      <c r="BG489" s="146">
        <f>IF(N489="zákl. přenesená",J489,0)</f>
        <v>0</v>
      </c>
      <c r="BH489" s="146">
        <f>IF(N489="sníž. přenesená",J489,0)</f>
        <v>0</v>
      </c>
      <c r="BI489" s="146">
        <f>IF(N489="nulová",J489,0)</f>
        <v>0</v>
      </c>
      <c r="BJ489" s="18" t="s">
        <v>88</v>
      </c>
      <c r="BK489" s="146">
        <f>ROUND(I489*H489,2)</f>
        <v>0</v>
      </c>
      <c r="BL489" s="18" t="s">
        <v>344</v>
      </c>
      <c r="BM489" s="145" t="s">
        <v>811</v>
      </c>
    </row>
    <row r="490" spans="2:65" s="1" customFormat="1" ht="11.25">
      <c r="B490" s="34"/>
      <c r="D490" s="147" t="s">
        <v>248</v>
      </c>
      <c r="F490" s="148" t="s">
        <v>812</v>
      </c>
      <c r="I490" s="149"/>
      <c r="L490" s="34"/>
      <c r="M490" s="150"/>
      <c r="T490" s="55"/>
      <c r="AT490" s="18" t="s">
        <v>248</v>
      </c>
      <c r="AU490" s="18" t="s">
        <v>90</v>
      </c>
    </row>
    <row r="491" spans="2:65" s="11" customFormat="1" ht="22.9" customHeight="1">
      <c r="B491" s="122"/>
      <c r="D491" s="123" t="s">
        <v>80</v>
      </c>
      <c r="E491" s="132" t="s">
        <v>813</v>
      </c>
      <c r="F491" s="132" t="s">
        <v>814</v>
      </c>
      <c r="I491" s="125"/>
      <c r="J491" s="133">
        <f>BK491</f>
        <v>0</v>
      </c>
      <c r="L491" s="122"/>
      <c r="M491" s="127"/>
      <c r="P491" s="128">
        <f>SUM(P492:P498)</f>
        <v>0</v>
      </c>
      <c r="R491" s="128">
        <f>SUM(R492:R498)</f>
        <v>5.4899999999999997E-2</v>
      </c>
      <c r="T491" s="129">
        <f>SUM(T492:T498)</f>
        <v>0</v>
      </c>
      <c r="AR491" s="123" t="s">
        <v>90</v>
      </c>
      <c r="AT491" s="130" t="s">
        <v>80</v>
      </c>
      <c r="AU491" s="130" t="s">
        <v>88</v>
      </c>
      <c r="AY491" s="123" t="s">
        <v>239</v>
      </c>
      <c r="BK491" s="131">
        <f>SUM(BK492:BK498)</f>
        <v>0</v>
      </c>
    </row>
    <row r="492" spans="2:65" s="1" customFormat="1" ht="24.2" customHeight="1">
      <c r="B492" s="34"/>
      <c r="C492" s="134" t="s">
        <v>815</v>
      </c>
      <c r="D492" s="134" t="s">
        <v>241</v>
      </c>
      <c r="E492" s="135" t="s">
        <v>816</v>
      </c>
      <c r="F492" s="136" t="s">
        <v>817</v>
      </c>
      <c r="G492" s="137" t="s">
        <v>167</v>
      </c>
      <c r="H492" s="138">
        <v>73.2</v>
      </c>
      <c r="I492" s="139"/>
      <c r="J492" s="140">
        <f>ROUND(I492*H492,2)</f>
        <v>0</v>
      </c>
      <c r="K492" s="136" t="s">
        <v>245</v>
      </c>
      <c r="L492" s="34"/>
      <c r="M492" s="141" t="s">
        <v>19</v>
      </c>
      <c r="N492" s="142" t="s">
        <v>52</v>
      </c>
      <c r="P492" s="143">
        <f>O492*H492</f>
        <v>0</v>
      </c>
      <c r="Q492" s="143">
        <v>1.2E-4</v>
      </c>
      <c r="R492" s="143">
        <f>Q492*H492</f>
        <v>8.7840000000000001E-3</v>
      </c>
      <c r="S492" s="143">
        <v>0</v>
      </c>
      <c r="T492" s="144">
        <f>S492*H492</f>
        <v>0</v>
      </c>
      <c r="AR492" s="145" t="s">
        <v>344</v>
      </c>
      <c r="AT492" s="145" t="s">
        <v>241</v>
      </c>
      <c r="AU492" s="145" t="s">
        <v>90</v>
      </c>
      <c r="AY492" s="18" t="s">
        <v>239</v>
      </c>
      <c r="BE492" s="146">
        <f>IF(N492="základní",J492,0)</f>
        <v>0</v>
      </c>
      <c r="BF492" s="146">
        <f>IF(N492="snížená",J492,0)</f>
        <v>0</v>
      </c>
      <c r="BG492" s="146">
        <f>IF(N492="zákl. přenesená",J492,0)</f>
        <v>0</v>
      </c>
      <c r="BH492" s="146">
        <f>IF(N492="sníž. přenesená",J492,0)</f>
        <v>0</v>
      </c>
      <c r="BI492" s="146">
        <f>IF(N492="nulová",J492,0)</f>
        <v>0</v>
      </c>
      <c r="BJ492" s="18" t="s">
        <v>88</v>
      </c>
      <c r="BK492" s="146">
        <f>ROUND(I492*H492,2)</f>
        <v>0</v>
      </c>
      <c r="BL492" s="18" t="s">
        <v>344</v>
      </c>
      <c r="BM492" s="145" t="s">
        <v>818</v>
      </c>
    </row>
    <row r="493" spans="2:65" s="1" customFormat="1" ht="11.25">
      <c r="B493" s="34"/>
      <c r="D493" s="147" t="s">
        <v>248</v>
      </c>
      <c r="F493" s="148" t="s">
        <v>819</v>
      </c>
      <c r="I493" s="149"/>
      <c r="L493" s="34"/>
      <c r="M493" s="150"/>
      <c r="T493" s="55"/>
      <c r="AT493" s="18" t="s">
        <v>248</v>
      </c>
      <c r="AU493" s="18" t="s">
        <v>90</v>
      </c>
    </row>
    <row r="494" spans="2:65" s="12" customFormat="1" ht="11.25">
      <c r="B494" s="151"/>
      <c r="D494" s="152" t="s">
        <v>258</v>
      </c>
      <c r="E494" s="153" t="s">
        <v>19</v>
      </c>
      <c r="F494" s="154" t="s">
        <v>605</v>
      </c>
      <c r="H494" s="155">
        <v>73.2</v>
      </c>
      <c r="I494" s="156"/>
      <c r="L494" s="151"/>
      <c r="M494" s="157"/>
      <c r="T494" s="158"/>
      <c r="AT494" s="153" t="s">
        <v>258</v>
      </c>
      <c r="AU494" s="153" t="s">
        <v>90</v>
      </c>
      <c r="AV494" s="12" t="s">
        <v>90</v>
      </c>
      <c r="AW494" s="12" t="s">
        <v>42</v>
      </c>
      <c r="AX494" s="12" t="s">
        <v>88</v>
      </c>
      <c r="AY494" s="153" t="s">
        <v>239</v>
      </c>
    </row>
    <row r="495" spans="2:65" s="1" customFormat="1" ht="16.5" customHeight="1">
      <c r="B495" s="34"/>
      <c r="C495" s="180" t="s">
        <v>820</v>
      </c>
      <c r="D495" s="180" t="s">
        <v>373</v>
      </c>
      <c r="E495" s="181" t="s">
        <v>821</v>
      </c>
      <c r="F495" s="182" t="s">
        <v>822</v>
      </c>
      <c r="G495" s="183" t="s">
        <v>167</v>
      </c>
      <c r="H495" s="184">
        <v>76.86</v>
      </c>
      <c r="I495" s="185"/>
      <c r="J495" s="186">
        <f>ROUND(I495*H495,2)</f>
        <v>0</v>
      </c>
      <c r="K495" s="182" t="s">
        <v>245</v>
      </c>
      <c r="L495" s="187"/>
      <c r="M495" s="188" t="s">
        <v>19</v>
      </c>
      <c r="N495" s="189" t="s">
        <v>52</v>
      </c>
      <c r="P495" s="143">
        <f>O495*H495</f>
        <v>0</v>
      </c>
      <c r="Q495" s="143">
        <v>5.9999999999999995E-4</v>
      </c>
      <c r="R495" s="143">
        <f>Q495*H495</f>
        <v>4.6115999999999997E-2</v>
      </c>
      <c r="S495" s="143">
        <v>0</v>
      </c>
      <c r="T495" s="144">
        <f>S495*H495</f>
        <v>0</v>
      </c>
      <c r="AR495" s="145" t="s">
        <v>436</v>
      </c>
      <c r="AT495" s="145" t="s">
        <v>373</v>
      </c>
      <c r="AU495" s="145" t="s">
        <v>90</v>
      </c>
      <c r="AY495" s="18" t="s">
        <v>239</v>
      </c>
      <c r="BE495" s="146">
        <f>IF(N495="základní",J495,0)</f>
        <v>0</v>
      </c>
      <c r="BF495" s="146">
        <f>IF(N495="snížená",J495,0)</f>
        <v>0</v>
      </c>
      <c r="BG495" s="146">
        <f>IF(N495="zákl. přenesená",J495,0)</f>
        <v>0</v>
      </c>
      <c r="BH495" s="146">
        <f>IF(N495="sníž. přenesená",J495,0)</f>
        <v>0</v>
      </c>
      <c r="BI495" s="146">
        <f>IF(N495="nulová",J495,0)</f>
        <v>0</v>
      </c>
      <c r="BJ495" s="18" t="s">
        <v>88</v>
      </c>
      <c r="BK495" s="146">
        <f>ROUND(I495*H495,2)</f>
        <v>0</v>
      </c>
      <c r="BL495" s="18" t="s">
        <v>344</v>
      </c>
      <c r="BM495" s="145" t="s">
        <v>823</v>
      </c>
    </row>
    <row r="496" spans="2:65" s="12" customFormat="1" ht="11.25">
      <c r="B496" s="151"/>
      <c r="D496" s="152" t="s">
        <v>258</v>
      </c>
      <c r="F496" s="154" t="s">
        <v>824</v>
      </c>
      <c r="H496" s="155">
        <v>76.86</v>
      </c>
      <c r="I496" s="156"/>
      <c r="L496" s="151"/>
      <c r="M496" s="157"/>
      <c r="T496" s="158"/>
      <c r="AT496" s="153" t="s">
        <v>258</v>
      </c>
      <c r="AU496" s="153" t="s">
        <v>90</v>
      </c>
      <c r="AV496" s="12" t="s">
        <v>90</v>
      </c>
      <c r="AW496" s="12" t="s">
        <v>4</v>
      </c>
      <c r="AX496" s="12" t="s">
        <v>88</v>
      </c>
      <c r="AY496" s="153" t="s">
        <v>239</v>
      </c>
    </row>
    <row r="497" spans="2:65" s="1" customFormat="1" ht="24.2" customHeight="1">
      <c r="B497" s="34"/>
      <c r="C497" s="134" t="s">
        <v>825</v>
      </c>
      <c r="D497" s="134" t="s">
        <v>241</v>
      </c>
      <c r="E497" s="135" t="s">
        <v>826</v>
      </c>
      <c r="F497" s="136" t="s">
        <v>827</v>
      </c>
      <c r="G497" s="137" t="s">
        <v>810</v>
      </c>
      <c r="H497" s="190"/>
      <c r="I497" s="139"/>
      <c r="J497" s="140">
        <f>ROUND(I497*H497,2)</f>
        <v>0</v>
      </c>
      <c r="K497" s="136" t="s">
        <v>245</v>
      </c>
      <c r="L497" s="34"/>
      <c r="M497" s="141" t="s">
        <v>19</v>
      </c>
      <c r="N497" s="142" t="s">
        <v>52</v>
      </c>
      <c r="P497" s="143">
        <f>O497*H497</f>
        <v>0</v>
      </c>
      <c r="Q497" s="143">
        <v>0</v>
      </c>
      <c r="R497" s="143">
        <f>Q497*H497</f>
        <v>0</v>
      </c>
      <c r="S497" s="143">
        <v>0</v>
      </c>
      <c r="T497" s="144">
        <f>S497*H497</f>
        <v>0</v>
      </c>
      <c r="AR497" s="145" t="s">
        <v>344</v>
      </c>
      <c r="AT497" s="145" t="s">
        <v>241</v>
      </c>
      <c r="AU497" s="145" t="s">
        <v>90</v>
      </c>
      <c r="AY497" s="18" t="s">
        <v>239</v>
      </c>
      <c r="BE497" s="146">
        <f>IF(N497="základní",J497,0)</f>
        <v>0</v>
      </c>
      <c r="BF497" s="146">
        <f>IF(N497="snížená",J497,0)</f>
        <v>0</v>
      </c>
      <c r="BG497" s="146">
        <f>IF(N497="zákl. přenesená",J497,0)</f>
        <v>0</v>
      </c>
      <c r="BH497" s="146">
        <f>IF(N497="sníž. přenesená",J497,0)</f>
        <v>0</v>
      </c>
      <c r="BI497" s="146">
        <f>IF(N497="nulová",J497,0)</f>
        <v>0</v>
      </c>
      <c r="BJ497" s="18" t="s">
        <v>88</v>
      </c>
      <c r="BK497" s="146">
        <f>ROUND(I497*H497,2)</f>
        <v>0</v>
      </c>
      <c r="BL497" s="18" t="s">
        <v>344</v>
      </c>
      <c r="BM497" s="145" t="s">
        <v>828</v>
      </c>
    </row>
    <row r="498" spans="2:65" s="1" customFormat="1" ht="11.25">
      <c r="B498" s="34"/>
      <c r="D498" s="147" t="s">
        <v>248</v>
      </c>
      <c r="F498" s="148" t="s">
        <v>829</v>
      </c>
      <c r="I498" s="149"/>
      <c r="L498" s="34"/>
      <c r="M498" s="150"/>
      <c r="T498" s="55"/>
      <c r="AT498" s="18" t="s">
        <v>248</v>
      </c>
      <c r="AU498" s="18" t="s">
        <v>90</v>
      </c>
    </row>
    <row r="499" spans="2:65" s="11" customFormat="1" ht="22.9" customHeight="1">
      <c r="B499" s="122"/>
      <c r="D499" s="123" t="s">
        <v>80</v>
      </c>
      <c r="E499" s="132" t="s">
        <v>830</v>
      </c>
      <c r="F499" s="132" t="s">
        <v>831</v>
      </c>
      <c r="I499" s="125"/>
      <c r="J499" s="133">
        <f>BK499</f>
        <v>0</v>
      </c>
      <c r="L499" s="122"/>
      <c r="M499" s="127"/>
      <c r="P499" s="128">
        <f>SUM(P500:P515)</f>
        <v>0</v>
      </c>
      <c r="R499" s="128">
        <f>SUM(R500:R515)</f>
        <v>0.27408000000000005</v>
      </c>
      <c r="T499" s="129">
        <f>SUM(T500:T515)</f>
        <v>0</v>
      </c>
      <c r="AR499" s="123" t="s">
        <v>90</v>
      </c>
      <c r="AT499" s="130" t="s">
        <v>80</v>
      </c>
      <c r="AU499" s="130" t="s">
        <v>88</v>
      </c>
      <c r="AY499" s="123" t="s">
        <v>239</v>
      </c>
      <c r="BK499" s="131">
        <f>SUM(BK500:BK515)</f>
        <v>0</v>
      </c>
    </row>
    <row r="500" spans="2:65" s="1" customFormat="1" ht="16.5" customHeight="1">
      <c r="B500" s="34"/>
      <c r="C500" s="134" t="s">
        <v>832</v>
      </c>
      <c r="D500" s="134" t="s">
        <v>241</v>
      </c>
      <c r="E500" s="135" t="s">
        <v>833</v>
      </c>
      <c r="F500" s="136" t="s">
        <v>834</v>
      </c>
      <c r="G500" s="137" t="s">
        <v>835</v>
      </c>
      <c r="H500" s="138">
        <v>5481.6</v>
      </c>
      <c r="I500" s="139"/>
      <c r="J500" s="140">
        <f>ROUND(I500*H500,2)</f>
        <v>0</v>
      </c>
      <c r="K500" s="136" t="s">
        <v>245</v>
      </c>
      <c r="L500" s="34"/>
      <c r="M500" s="141" t="s">
        <v>19</v>
      </c>
      <c r="N500" s="142" t="s">
        <v>52</v>
      </c>
      <c r="P500" s="143">
        <f>O500*H500</f>
        <v>0</v>
      </c>
      <c r="Q500" s="143">
        <v>5.0000000000000002E-5</v>
      </c>
      <c r="R500" s="143">
        <f>Q500*H500</f>
        <v>0.27408000000000005</v>
      </c>
      <c r="S500" s="143">
        <v>0</v>
      </c>
      <c r="T500" s="144">
        <f>S500*H500</f>
        <v>0</v>
      </c>
      <c r="AR500" s="145" t="s">
        <v>344</v>
      </c>
      <c r="AT500" s="145" t="s">
        <v>241</v>
      </c>
      <c r="AU500" s="145" t="s">
        <v>90</v>
      </c>
      <c r="AY500" s="18" t="s">
        <v>239</v>
      </c>
      <c r="BE500" s="146">
        <f>IF(N500="základní",J500,0)</f>
        <v>0</v>
      </c>
      <c r="BF500" s="146">
        <f>IF(N500="snížená",J500,0)</f>
        <v>0</v>
      </c>
      <c r="BG500" s="146">
        <f>IF(N500="zákl. přenesená",J500,0)</f>
        <v>0</v>
      </c>
      <c r="BH500" s="146">
        <f>IF(N500="sníž. přenesená",J500,0)</f>
        <v>0</v>
      </c>
      <c r="BI500" s="146">
        <f>IF(N500="nulová",J500,0)</f>
        <v>0</v>
      </c>
      <c r="BJ500" s="18" t="s">
        <v>88</v>
      </c>
      <c r="BK500" s="146">
        <f>ROUND(I500*H500,2)</f>
        <v>0</v>
      </c>
      <c r="BL500" s="18" t="s">
        <v>344</v>
      </c>
      <c r="BM500" s="145" t="s">
        <v>836</v>
      </c>
    </row>
    <row r="501" spans="2:65" s="1" customFormat="1" ht="11.25">
      <c r="B501" s="34"/>
      <c r="D501" s="147" t="s">
        <v>248</v>
      </c>
      <c r="F501" s="148" t="s">
        <v>837</v>
      </c>
      <c r="I501" s="149"/>
      <c r="L501" s="34"/>
      <c r="M501" s="150"/>
      <c r="T501" s="55"/>
      <c r="AT501" s="18" t="s">
        <v>248</v>
      </c>
      <c r="AU501" s="18" t="s">
        <v>90</v>
      </c>
    </row>
    <row r="502" spans="2:65" s="12" customFormat="1" ht="11.25">
      <c r="B502" s="151"/>
      <c r="D502" s="152" t="s">
        <v>258</v>
      </c>
      <c r="E502" s="153" t="s">
        <v>19</v>
      </c>
      <c r="F502" s="154" t="s">
        <v>838</v>
      </c>
      <c r="H502" s="155">
        <v>2080</v>
      </c>
      <c r="I502" s="156"/>
      <c r="L502" s="151"/>
      <c r="M502" s="157"/>
      <c r="T502" s="158"/>
      <c r="AT502" s="153" t="s">
        <v>258</v>
      </c>
      <c r="AU502" s="153" t="s">
        <v>90</v>
      </c>
      <c r="AV502" s="12" t="s">
        <v>90</v>
      </c>
      <c r="AW502" s="12" t="s">
        <v>42</v>
      </c>
      <c r="AX502" s="12" t="s">
        <v>81</v>
      </c>
      <c r="AY502" s="153" t="s">
        <v>239</v>
      </c>
    </row>
    <row r="503" spans="2:65" s="12" customFormat="1" ht="11.25">
      <c r="B503" s="151"/>
      <c r="D503" s="152" t="s">
        <v>258</v>
      </c>
      <c r="E503" s="153" t="s">
        <v>19</v>
      </c>
      <c r="F503" s="154" t="s">
        <v>839</v>
      </c>
      <c r="H503" s="155">
        <v>1000</v>
      </c>
      <c r="I503" s="156"/>
      <c r="L503" s="151"/>
      <c r="M503" s="157"/>
      <c r="T503" s="158"/>
      <c r="AT503" s="153" t="s">
        <v>258</v>
      </c>
      <c r="AU503" s="153" t="s">
        <v>90</v>
      </c>
      <c r="AV503" s="12" t="s">
        <v>90</v>
      </c>
      <c r="AW503" s="12" t="s">
        <v>42</v>
      </c>
      <c r="AX503" s="12" t="s">
        <v>81</v>
      </c>
      <c r="AY503" s="153" t="s">
        <v>239</v>
      </c>
    </row>
    <row r="504" spans="2:65" s="12" customFormat="1" ht="11.25">
      <c r="B504" s="151"/>
      <c r="D504" s="152" t="s">
        <v>258</v>
      </c>
      <c r="E504" s="153" t="s">
        <v>19</v>
      </c>
      <c r="F504" s="154" t="s">
        <v>840</v>
      </c>
      <c r="H504" s="155">
        <v>1488</v>
      </c>
      <c r="I504" s="156"/>
      <c r="L504" s="151"/>
      <c r="M504" s="157"/>
      <c r="T504" s="158"/>
      <c r="AT504" s="153" t="s">
        <v>258</v>
      </c>
      <c r="AU504" s="153" t="s">
        <v>90</v>
      </c>
      <c r="AV504" s="12" t="s">
        <v>90</v>
      </c>
      <c r="AW504" s="12" t="s">
        <v>42</v>
      </c>
      <c r="AX504" s="12" t="s">
        <v>81</v>
      </c>
      <c r="AY504" s="153" t="s">
        <v>239</v>
      </c>
    </row>
    <row r="505" spans="2:65" s="13" customFormat="1" ht="11.25">
      <c r="B505" s="159"/>
      <c r="D505" s="152" t="s">
        <v>258</v>
      </c>
      <c r="E505" s="160" t="s">
        <v>19</v>
      </c>
      <c r="F505" s="161" t="s">
        <v>261</v>
      </c>
      <c r="H505" s="162">
        <v>4568</v>
      </c>
      <c r="I505" s="163"/>
      <c r="L505" s="159"/>
      <c r="M505" s="164"/>
      <c r="T505" s="165"/>
      <c r="AT505" s="160" t="s">
        <v>258</v>
      </c>
      <c r="AU505" s="160" t="s">
        <v>90</v>
      </c>
      <c r="AV505" s="13" t="s">
        <v>246</v>
      </c>
      <c r="AW505" s="13" t="s">
        <v>42</v>
      </c>
      <c r="AX505" s="13" t="s">
        <v>88</v>
      </c>
      <c r="AY505" s="160" t="s">
        <v>239</v>
      </c>
    </row>
    <row r="506" spans="2:65" s="12" customFormat="1" ht="11.25">
      <c r="B506" s="151"/>
      <c r="D506" s="152" t="s">
        <v>258</v>
      </c>
      <c r="F506" s="154" t="s">
        <v>841</v>
      </c>
      <c r="H506" s="155">
        <v>5481.6</v>
      </c>
      <c r="I506" s="156"/>
      <c r="L506" s="151"/>
      <c r="M506" s="157"/>
      <c r="T506" s="158"/>
      <c r="AT506" s="153" t="s">
        <v>258</v>
      </c>
      <c r="AU506" s="153" t="s">
        <v>90</v>
      </c>
      <c r="AV506" s="12" t="s">
        <v>90</v>
      </c>
      <c r="AW506" s="12" t="s">
        <v>4</v>
      </c>
      <c r="AX506" s="12" t="s">
        <v>88</v>
      </c>
      <c r="AY506" s="153" t="s">
        <v>239</v>
      </c>
    </row>
    <row r="507" spans="2:65" s="1" customFormat="1" ht="16.5" customHeight="1">
      <c r="B507" s="34"/>
      <c r="C507" s="180" t="s">
        <v>842</v>
      </c>
      <c r="D507" s="180" t="s">
        <v>373</v>
      </c>
      <c r="E507" s="181" t="s">
        <v>843</v>
      </c>
      <c r="F507" s="182" t="s">
        <v>844</v>
      </c>
      <c r="G507" s="183" t="s">
        <v>244</v>
      </c>
      <c r="H507" s="184">
        <v>4</v>
      </c>
      <c r="I507" s="185"/>
      <c r="J507" s="186">
        <f>ROUND(I507*H507,2)</f>
        <v>0</v>
      </c>
      <c r="K507" s="182" t="s">
        <v>304</v>
      </c>
      <c r="L507" s="187"/>
      <c r="M507" s="188" t="s">
        <v>19</v>
      </c>
      <c r="N507" s="189" t="s">
        <v>52</v>
      </c>
      <c r="P507" s="143">
        <f>O507*H507</f>
        <v>0</v>
      </c>
      <c r="Q507" s="143">
        <v>0</v>
      </c>
      <c r="R507" s="143">
        <f>Q507*H507</f>
        <v>0</v>
      </c>
      <c r="S507" s="143">
        <v>0</v>
      </c>
      <c r="T507" s="144">
        <f>S507*H507</f>
        <v>0</v>
      </c>
      <c r="AR507" s="145" t="s">
        <v>436</v>
      </c>
      <c r="AT507" s="145" t="s">
        <v>373</v>
      </c>
      <c r="AU507" s="145" t="s">
        <v>90</v>
      </c>
      <c r="AY507" s="18" t="s">
        <v>239</v>
      </c>
      <c r="BE507" s="146">
        <f>IF(N507="základní",J507,0)</f>
        <v>0</v>
      </c>
      <c r="BF507" s="146">
        <f>IF(N507="snížená",J507,0)</f>
        <v>0</v>
      </c>
      <c r="BG507" s="146">
        <f>IF(N507="zákl. přenesená",J507,0)</f>
        <v>0</v>
      </c>
      <c r="BH507" s="146">
        <f>IF(N507="sníž. přenesená",J507,0)</f>
        <v>0</v>
      </c>
      <c r="BI507" s="146">
        <f>IF(N507="nulová",J507,0)</f>
        <v>0</v>
      </c>
      <c r="BJ507" s="18" t="s">
        <v>88</v>
      </c>
      <c r="BK507" s="146">
        <f>ROUND(I507*H507,2)</f>
        <v>0</v>
      </c>
      <c r="BL507" s="18" t="s">
        <v>344</v>
      </c>
      <c r="BM507" s="145" t="s">
        <v>845</v>
      </c>
    </row>
    <row r="508" spans="2:65" s="1" customFormat="1" ht="29.25">
      <c r="B508" s="34"/>
      <c r="D508" s="152" t="s">
        <v>306</v>
      </c>
      <c r="F508" s="166" t="s">
        <v>846</v>
      </c>
      <c r="I508" s="149"/>
      <c r="L508" s="34"/>
      <c r="M508" s="150"/>
      <c r="T508" s="55"/>
      <c r="AT508" s="18" t="s">
        <v>306</v>
      </c>
      <c r="AU508" s="18" t="s">
        <v>90</v>
      </c>
    </row>
    <row r="509" spans="2:65" s="1" customFormat="1" ht="16.5" customHeight="1">
      <c r="B509" s="34"/>
      <c r="C509" s="180" t="s">
        <v>847</v>
      </c>
      <c r="D509" s="180" t="s">
        <v>373</v>
      </c>
      <c r="E509" s="181" t="s">
        <v>848</v>
      </c>
      <c r="F509" s="182" t="s">
        <v>849</v>
      </c>
      <c r="G509" s="183" t="s">
        <v>376</v>
      </c>
      <c r="H509" s="184">
        <v>2.9860000000000002</v>
      </c>
      <c r="I509" s="185"/>
      <c r="J509" s="186">
        <f>ROUND(I509*H509,2)</f>
        <v>0</v>
      </c>
      <c r="K509" s="182" t="s">
        <v>304</v>
      </c>
      <c r="L509" s="187"/>
      <c r="M509" s="188" t="s">
        <v>19</v>
      </c>
      <c r="N509" s="189" t="s">
        <v>52</v>
      </c>
      <c r="P509" s="143">
        <f>O509*H509</f>
        <v>0</v>
      </c>
      <c r="Q509" s="143">
        <v>0</v>
      </c>
      <c r="R509" s="143">
        <f>Q509*H509</f>
        <v>0</v>
      </c>
      <c r="S509" s="143">
        <v>0</v>
      </c>
      <c r="T509" s="144">
        <f>S509*H509</f>
        <v>0</v>
      </c>
      <c r="AR509" s="145" t="s">
        <v>436</v>
      </c>
      <c r="AT509" s="145" t="s">
        <v>373</v>
      </c>
      <c r="AU509" s="145" t="s">
        <v>90</v>
      </c>
      <c r="AY509" s="18" t="s">
        <v>239</v>
      </c>
      <c r="BE509" s="146">
        <f>IF(N509="základní",J509,0)</f>
        <v>0</v>
      </c>
      <c r="BF509" s="146">
        <f>IF(N509="snížená",J509,0)</f>
        <v>0</v>
      </c>
      <c r="BG509" s="146">
        <f>IF(N509="zákl. přenesená",J509,0)</f>
        <v>0</v>
      </c>
      <c r="BH509" s="146">
        <f>IF(N509="sníž. přenesená",J509,0)</f>
        <v>0</v>
      </c>
      <c r="BI509" s="146">
        <f>IF(N509="nulová",J509,0)</f>
        <v>0</v>
      </c>
      <c r="BJ509" s="18" t="s">
        <v>88</v>
      </c>
      <c r="BK509" s="146">
        <f>ROUND(I509*H509,2)</f>
        <v>0</v>
      </c>
      <c r="BL509" s="18" t="s">
        <v>344</v>
      </c>
      <c r="BM509" s="145" t="s">
        <v>850</v>
      </c>
    </row>
    <row r="510" spans="2:65" s="1" customFormat="1" ht="19.5">
      <c r="B510" s="34"/>
      <c r="D510" s="152" t="s">
        <v>306</v>
      </c>
      <c r="F510" s="166" t="s">
        <v>851</v>
      </c>
      <c r="I510" s="149"/>
      <c r="L510" s="34"/>
      <c r="M510" s="150"/>
      <c r="T510" s="55"/>
      <c r="AT510" s="18" t="s">
        <v>306</v>
      </c>
      <c r="AU510" s="18" t="s">
        <v>90</v>
      </c>
    </row>
    <row r="511" spans="2:65" s="12" customFormat="1" ht="11.25">
      <c r="B511" s="151"/>
      <c r="D511" s="152" t="s">
        <v>258</v>
      </c>
      <c r="E511" s="153" t="s">
        <v>19</v>
      </c>
      <c r="F511" s="154" t="s">
        <v>852</v>
      </c>
      <c r="H511" s="155">
        <v>1.2</v>
      </c>
      <c r="I511" s="156"/>
      <c r="L511" s="151"/>
      <c r="M511" s="157"/>
      <c r="T511" s="158"/>
      <c r="AT511" s="153" t="s">
        <v>258</v>
      </c>
      <c r="AU511" s="153" t="s">
        <v>90</v>
      </c>
      <c r="AV511" s="12" t="s">
        <v>90</v>
      </c>
      <c r="AW511" s="12" t="s">
        <v>42</v>
      </c>
      <c r="AX511" s="12" t="s">
        <v>81</v>
      </c>
      <c r="AY511" s="153" t="s">
        <v>239</v>
      </c>
    </row>
    <row r="512" spans="2:65" s="12" customFormat="1" ht="11.25">
      <c r="B512" s="151"/>
      <c r="D512" s="152" t="s">
        <v>258</v>
      </c>
      <c r="E512" s="153" t="s">
        <v>19</v>
      </c>
      <c r="F512" s="154" t="s">
        <v>853</v>
      </c>
      <c r="H512" s="155">
        <v>1.786</v>
      </c>
      <c r="I512" s="156"/>
      <c r="L512" s="151"/>
      <c r="M512" s="157"/>
      <c r="T512" s="158"/>
      <c r="AT512" s="153" t="s">
        <v>258</v>
      </c>
      <c r="AU512" s="153" t="s">
        <v>90</v>
      </c>
      <c r="AV512" s="12" t="s">
        <v>90</v>
      </c>
      <c r="AW512" s="12" t="s">
        <v>42</v>
      </c>
      <c r="AX512" s="12" t="s">
        <v>81</v>
      </c>
      <c r="AY512" s="153" t="s">
        <v>239</v>
      </c>
    </row>
    <row r="513" spans="2:65" s="13" customFormat="1" ht="11.25">
      <c r="B513" s="159"/>
      <c r="D513" s="152" t="s">
        <v>258</v>
      </c>
      <c r="E513" s="160" t="s">
        <v>19</v>
      </c>
      <c r="F513" s="161" t="s">
        <v>261</v>
      </c>
      <c r="H513" s="162">
        <v>2.9860000000000002</v>
      </c>
      <c r="I513" s="163"/>
      <c r="L513" s="159"/>
      <c r="M513" s="164"/>
      <c r="T513" s="165"/>
      <c r="AT513" s="160" t="s">
        <v>258</v>
      </c>
      <c r="AU513" s="160" t="s">
        <v>90</v>
      </c>
      <c r="AV513" s="13" t="s">
        <v>246</v>
      </c>
      <c r="AW513" s="13" t="s">
        <v>42</v>
      </c>
      <c r="AX513" s="13" t="s">
        <v>88</v>
      </c>
      <c r="AY513" s="160" t="s">
        <v>239</v>
      </c>
    </row>
    <row r="514" spans="2:65" s="1" customFormat="1" ht="24.2" customHeight="1">
      <c r="B514" s="34"/>
      <c r="C514" s="134" t="s">
        <v>854</v>
      </c>
      <c r="D514" s="134" t="s">
        <v>241</v>
      </c>
      <c r="E514" s="135" t="s">
        <v>855</v>
      </c>
      <c r="F514" s="136" t="s">
        <v>856</v>
      </c>
      <c r="G514" s="137" t="s">
        <v>810</v>
      </c>
      <c r="H514" s="190"/>
      <c r="I514" s="139"/>
      <c r="J514" s="140">
        <f>ROUND(I514*H514,2)</f>
        <v>0</v>
      </c>
      <c r="K514" s="136" t="s">
        <v>245</v>
      </c>
      <c r="L514" s="34"/>
      <c r="M514" s="141" t="s">
        <v>19</v>
      </c>
      <c r="N514" s="142" t="s">
        <v>52</v>
      </c>
      <c r="P514" s="143">
        <f>O514*H514</f>
        <v>0</v>
      </c>
      <c r="Q514" s="143">
        <v>0</v>
      </c>
      <c r="R514" s="143">
        <f>Q514*H514</f>
        <v>0</v>
      </c>
      <c r="S514" s="143">
        <v>0</v>
      </c>
      <c r="T514" s="144">
        <f>S514*H514</f>
        <v>0</v>
      </c>
      <c r="AR514" s="145" t="s">
        <v>344</v>
      </c>
      <c r="AT514" s="145" t="s">
        <v>241</v>
      </c>
      <c r="AU514" s="145" t="s">
        <v>90</v>
      </c>
      <c r="AY514" s="18" t="s">
        <v>239</v>
      </c>
      <c r="BE514" s="146">
        <f>IF(N514="základní",J514,0)</f>
        <v>0</v>
      </c>
      <c r="BF514" s="146">
        <f>IF(N514="snížená",J514,0)</f>
        <v>0</v>
      </c>
      <c r="BG514" s="146">
        <f>IF(N514="zákl. přenesená",J514,0)</f>
        <v>0</v>
      </c>
      <c r="BH514" s="146">
        <f>IF(N514="sníž. přenesená",J514,0)</f>
        <v>0</v>
      </c>
      <c r="BI514" s="146">
        <f>IF(N514="nulová",J514,0)</f>
        <v>0</v>
      </c>
      <c r="BJ514" s="18" t="s">
        <v>88</v>
      </c>
      <c r="BK514" s="146">
        <f>ROUND(I514*H514,2)</f>
        <v>0</v>
      </c>
      <c r="BL514" s="18" t="s">
        <v>344</v>
      </c>
      <c r="BM514" s="145" t="s">
        <v>857</v>
      </c>
    </row>
    <row r="515" spans="2:65" s="1" customFormat="1" ht="11.25">
      <c r="B515" s="34"/>
      <c r="D515" s="147" t="s">
        <v>248</v>
      </c>
      <c r="F515" s="148" t="s">
        <v>858</v>
      </c>
      <c r="I515" s="149"/>
      <c r="L515" s="34"/>
      <c r="M515" s="191"/>
      <c r="N515" s="192"/>
      <c r="O515" s="192"/>
      <c r="P515" s="192"/>
      <c r="Q515" s="192"/>
      <c r="R515" s="192"/>
      <c r="S515" s="192"/>
      <c r="T515" s="193"/>
      <c r="AT515" s="18" t="s">
        <v>248</v>
      </c>
      <c r="AU515" s="18" t="s">
        <v>90</v>
      </c>
    </row>
    <row r="516" spans="2:65" s="1" customFormat="1" ht="6.95" customHeight="1">
      <c r="B516" s="43"/>
      <c r="C516" s="44"/>
      <c r="D516" s="44"/>
      <c r="E516" s="44"/>
      <c r="F516" s="44"/>
      <c r="G516" s="44"/>
      <c r="H516" s="44"/>
      <c r="I516" s="44"/>
      <c r="J516" s="44"/>
      <c r="K516" s="44"/>
      <c r="L516" s="34"/>
    </row>
  </sheetData>
  <sheetProtection algorithmName="SHA-512" hashValue="hxzx5cDKCITaHak/3mIorauCERSOPTb+Uyy7cS5NkrB4U9ZixI4LCNuZ4RHsg02s6KLQJUVkyurxjhDhKinjfQ==" saltValue="lGXdiEBOxtxKzBCNPAM2r06ke27X7u7uukXuuByuGIhQPn2MPnt0I3E8Xc/nsQyFKMquaXpdPRkKYUOY18ksRA==" spinCount="100000" sheet="1" objects="1" scenarios="1" formatColumns="0" formatRows="0" autoFilter="0"/>
  <autoFilter ref="C99:K515" xr:uid="{00000000-0009-0000-0000-000001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4" r:id="rId1" xr:uid="{00000000-0004-0000-0100-000000000000}"/>
    <hyperlink ref="F106" r:id="rId2" xr:uid="{00000000-0004-0000-0100-000001000000}"/>
    <hyperlink ref="F108" r:id="rId3" xr:uid="{00000000-0004-0000-0100-000002000000}"/>
    <hyperlink ref="F113" r:id="rId4" xr:uid="{00000000-0004-0000-0100-000003000000}"/>
    <hyperlink ref="F118" r:id="rId5" xr:uid="{00000000-0004-0000-0100-000004000000}"/>
    <hyperlink ref="F121" r:id="rId6" xr:uid="{00000000-0004-0000-0100-000005000000}"/>
    <hyperlink ref="F124" r:id="rId7" xr:uid="{00000000-0004-0000-0100-000006000000}"/>
    <hyperlink ref="F127" r:id="rId8" xr:uid="{00000000-0004-0000-0100-000007000000}"/>
    <hyperlink ref="F130" r:id="rId9" xr:uid="{00000000-0004-0000-0100-000008000000}"/>
    <hyperlink ref="F135" r:id="rId10" xr:uid="{00000000-0004-0000-0100-000009000000}"/>
    <hyperlink ref="F139" r:id="rId11" xr:uid="{00000000-0004-0000-0100-00000A000000}"/>
    <hyperlink ref="F149" r:id="rId12" xr:uid="{00000000-0004-0000-0100-00000B000000}"/>
    <hyperlink ref="F154" r:id="rId13" xr:uid="{00000000-0004-0000-0100-00000C000000}"/>
    <hyperlink ref="F159" r:id="rId14" xr:uid="{00000000-0004-0000-0100-00000D000000}"/>
    <hyperlink ref="F162" r:id="rId15" xr:uid="{00000000-0004-0000-0100-00000E000000}"/>
    <hyperlink ref="F167" r:id="rId16" xr:uid="{00000000-0004-0000-0100-00000F000000}"/>
    <hyperlink ref="F172" r:id="rId17" xr:uid="{00000000-0004-0000-0100-000010000000}"/>
    <hyperlink ref="F175" r:id="rId18" xr:uid="{00000000-0004-0000-0100-000011000000}"/>
    <hyperlink ref="F187" r:id="rId19" xr:uid="{00000000-0004-0000-0100-000012000000}"/>
    <hyperlink ref="F191" r:id="rId20" xr:uid="{00000000-0004-0000-0100-000013000000}"/>
    <hyperlink ref="F198" r:id="rId21" xr:uid="{00000000-0004-0000-0100-000014000000}"/>
    <hyperlink ref="F201" r:id="rId22" xr:uid="{00000000-0004-0000-0100-000015000000}"/>
    <hyperlink ref="F204" r:id="rId23" xr:uid="{00000000-0004-0000-0100-000016000000}"/>
    <hyperlink ref="F220" r:id="rId24" xr:uid="{00000000-0004-0000-0100-000017000000}"/>
    <hyperlink ref="F223" r:id="rId25" xr:uid="{00000000-0004-0000-0100-000018000000}"/>
    <hyperlink ref="F226" r:id="rId26" xr:uid="{00000000-0004-0000-0100-000019000000}"/>
    <hyperlink ref="F241" r:id="rId27" xr:uid="{00000000-0004-0000-0100-00001A000000}"/>
    <hyperlink ref="F245" r:id="rId28" xr:uid="{00000000-0004-0000-0100-00001B000000}"/>
    <hyperlink ref="F254" r:id="rId29" xr:uid="{00000000-0004-0000-0100-00001C000000}"/>
    <hyperlink ref="F278" r:id="rId30" xr:uid="{00000000-0004-0000-0100-00001D000000}"/>
    <hyperlink ref="F302" r:id="rId31" xr:uid="{00000000-0004-0000-0100-00001E000000}"/>
    <hyperlink ref="F312" r:id="rId32" xr:uid="{00000000-0004-0000-0100-00001F000000}"/>
    <hyperlink ref="F314" r:id="rId33" xr:uid="{00000000-0004-0000-0100-000020000000}"/>
    <hyperlink ref="F316" r:id="rId34" xr:uid="{00000000-0004-0000-0100-000021000000}"/>
    <hyperlink ref="F321" r:id="rId35" xr:uid="{00000000-0004-0000-0100-000022000000}"/>
    <hyperlink ref="F330" r:id="rId36" xr:uid="{00000000-0004-0000-0100-000023000000}"/>
    <hyperlink ref="F339" r:id="rId37" xr:uid="{00000000-0004-0000-0100-000024000000}"/>
    <hyperlink ref="F341" r:id="rId38" xr:uid="{00000000-0004-0000-0100-000025000000}"/>
    <hyperlink ref="F345" r:id="rId39" xr:uid="{00000000-0004-0000-0100-000026000000}"/>
    <hyperlink ref="F348" r:id="rId40" xr:uid="{00000000-0004-0000-0100-000027000000}"/>
    <hyperlink ref="F351" r:id="rId41" xr:uid="{00000000-0004-0000-0100-000028000000}"/>
    <hyperlink ref="F354" r:id="rId42" xr:uid="{00000000-0004-0000-0100-000029000000}"/>
    <hyperlink ref="F357" r:id="rId43" xr:uid="{00000000-0004-0000-0100-00002A000000}"/>
    <hyperlink ref="F363" r:id="rId44" xr:uid="{00000000-0004-0000-0100-00002B000000}"/>
    <hyperlink ref="F368" r:id="rId45" xr:uid="{00000000-0004-0000-0100-00002C000000}"/>
    <hyperlink ref="F372" r:id="rId46" xr:uid="{00000000-0004-0000-0100-00002D000000}"/>
    <hyperlink ref="F375" r:id="rId47" xr:uid="{00000000-0004-0000-0100-00002E000000}"/>
    <hyperlink ref="F383" r:id="rId48" xr:uid="{00000000-0004-0000-0100-00002F000000}"/>
    <hyperlink ref="F390" r:id="rId49" xr:uid="{00000000-0004-0000-0100-000030000000}"/>
    <hyperlink ref="F399" r:id="rId50" xr:uid="{00000000-0004-0000-0100-000031000000}"/>
    <hyperlink ref="F419" r:id="rId51" xr:uid="{00000000-0004-0000-0100-000032000000}"/>
    <hyperlink ref="F423" r:id="rId52" xr:uid="{00000000-0004-0000-0100-000033000000}"/>
    <hyperlink ref="F434" r:id="rId53" xr:uid="{00000000-0004-0000-0100-000034000000}"/>
    <hyperlink ref="F439" r:id="rId54" xr:uid="{00000000-0004-0000-0100-000035000000}"/>
    <hyperlink ref="F443" r:id="rId55" xr:uid="{00000000-0004-0000-0100-000036000000}"/>
    <hyperlink ref="F449" r:id="rId56" xr:uid="{00000000-0004-0000-0100-000037000000}"/>
    <hyperlink ref="F451" r:id="rId57" xr:uid="{00000000-0004-0000-0100-000038000000}"/>
    <hyperlink ref="F454" r:id="rId58" xr:uid="{00000000-0004-0000-0100-000039000000}"/>
    <hyperlink ref="F458" r:id="rId59" xr:uid="{00000000-0004-0000-0100-00003A000000}"/>
    <hyperlink ref="F463" r:id="rId60" xr:uid="{00000000-0004-0000-0100-00003B000000}"/>
    <hyperlink ref="F471" r:id="rId61" xr:uid="{00000000-0004-0000-0100-00003C000000}"/>
    <hyperlink ref="F476" r:id="rId62" xr:uid="{00000000-0004-0000-0100-00003D000000}"/>
    <hyperlink ref="F482" r:id="rId63" xr:uid="{00000000-0004-0000-0100-00003E000000}"/>
    <hyperlink ref="F490" r:id="rId64" xr:uid="{00000000-0004-0000-0100-00003F000000}"/>
    <hyperlink ref="F493" r:id="rId65" xr:uid="{00000000-0004-0000-0100-000040000000}"/>
    <hyperlink ref="F498" r:id="rId66" xr:uid="{00000000-0004-0000-0100-000041000000}"/>
    <hyperlink ref="F501" r:id="rId67" xr:uid="{00000000-0004-0000-0100-000042000000}"/>
    <hyperlink ref="F515" r:id="rId68" xr:uid="{00000000-0004-0000-0100-00004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2"/>
  <sheetViews>
    <sheetView showGridLines="0" topLeftCell="A63"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100</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75">
      <c r="B8" s="21"/>
      <c r="D8" s="28" t="s">
        <v>183</v>
      </c>
      <c r="L8" s="21"/>
    </row>
    <row r="9" spans="2:46" ht="16.5" customHeight="1">
      <c r="B9" s="21"/>
      <c r="E9" s="329" t="s">
        <v>187</v>
      </c>
      <c r="F9" s="340"/>
      <c r="G9" s="340"/>
      <c r="H9" s="340"/>
      <c r="L9" s="21"/>
    </row>
    <row r="10" spans="2:46" ht="12" customHeight="1">
      <c r="B10" s="21"/>
      <c r="D10" s="28" t="s">
        <v>191</v>
      </c>
      <c r="L10" s="21"/>
    </row>
    <row r="11" spans="2:46" s="1" customFormat="1" ht="16.5" customHeight="1">
      <c r="B11" s="34"/>
      <c r="E11" s="312" t="s">
        <v>195</v>
      </c>
      <c r="F11" s="328"/>
      <c r="G11" s="328"/>
      <c r="H11" s="328"/>
      <c r="L11" s="34"/>
    </row>
    <row r="12" spans="2:46" s="1" customFormat="1" ht="12" customHeight="1">
      <c r="B12" s="34"/>
      <c r="D12" s="28" t="s">
        <v>859</v>
      </c>
      <c r="L12" s="34"/>
    </row>
    <row r="13" spans="2:46" s="1" customFormat="1" ht="16.5" customHeight="1">
      <c r="B13" s="34"/>
      <c r="E13" s="324" t="s">
        <v>860</v>
      </c>
      <c r="F13" s="328"/>
      <c r="G13" s="328"/>
      <c r="H13" s="328"/>
      <c r="L13" s="34"/>
    </row>
    <row r="14" spans="2:46" s="1" customFormat="1" ht="11.25">
      <c r="B14" s="34"/>
      <c r="L14" s="34"/>
    </row>
    <row r="15" spans="2:46" s="1" customFormat="1" ht="12" customHeight="1">
      <c r="B15" s="34"/>
      <c r="D15" s="28" t="s">
        <v>18</v>
      </c>
      <c r="F15" s="26" t="s">
        <v>19</v>
      </c>
      <c r="I15" s="28" t="s">
        <v>20</v>
      </c>
      <c r="J15" s="26" t="s">
        <v>19</v>
      </c>
      <c r="L15" s="34"/>
    </row>
    <row r="16" spans="2:46" s="1" customFormat="1" ht="12" customHeight="1">
      <c r="B16" s="34"/>
      <c r="D16" s="28" t="s">
        <v>22</v>
      </c>
      <c r="F16" s="26" t="s">
        <v>44</v>
      </c>
      <c r="I16" s="28" t="s">
        <v>24</v>
      </c>
      <c r="J16" s="51" t="str">
        <f>'Rekapitulace stavby'!AN8</f>
        <v>19. 8. 2022</v>
      </c>
      <c r="L16" s="34"/>
    </row>
    <row r="17" spans="2:12" s="1" customFormat="1" ht="10.9" customHeight="1">
      <c r="B17" s="34"/>
      <c r="L17" s="34"/>
    </row>
    <row r="18" spans="2:12" s="1" customFormat="1" ht="12" customHeight="1">
      <c r="B18" s="34"/>
      <c r="D18" s="28" t="s">
        <v>30</v>
      </c>
      <c r="I18" s="28" t="s">
        <v>31</v>
      </c>
      <c r="J18" s="26" t="str">
        <f>IF('Rekapitulace stavby'!AN10="","",'Rekapitulace stavby'!AN10)</f>
        <v>00064581</v>
      </c>
      <c r="L18" s="34"/>
    </row>
    <row r="19" spans="2:12" s="1" customFormat="1" ht="18" customHeight="1">
      <c r="B19" s="34"/>
      <c r="E19" s="26" t="str">
        <f>IF('Rekapitulace stavby'!E11="","",'Rekapitulace stavby'!E11)</f>
        <v>Hlavní město Praha</v>
      </c>
      <c r="I19" s="28" t="s">
        <v>34</v>
      </c>
      <c r="J19" s="26" t="str">
        <f>IF('Rekapitulace stavby'!AN11="","",'Rekapitulace stavby'!AN11)</f>
        <v>CZ00064581</v>
      </c>
      <c r="L19" s="34"/>
    </row>
    <row r="20" spans="2:12" s="1" customFormat="1" ht="6.95" customHeight="1">
      <c r="B20" s="34"/>
      <c r="L20" s="34"/>
    </row>
    <row r="21" spans="2:12" s="1" customFormat="1" ht="12" customHeight="1">
      <c r="B21" s="34"/>
      <c r="D21" s="28" t="s">
        <v>36</v>
      </c>
      <c r="I21" s="28" t="s">
        <v>31</v>
      </c>
      <c r="J21" s="29" t="str">
        <f>'Rekapitulace stavby'!AN13</f>
        <v>Vyplň údaj</v>
      </c>
      <c r="L21" s="34"/>
    </row>
    <row r="22" spans="2:12" s="1" customFormat="1" ht="18" customHeight="1">
      <c r="B22" s="34"/>
      <c r="E22" s="331" t="str">
        <f>'Rekapitulace stavby'!E14</f>
        <v>Vyplň údaj</v>
      </c>
      <c r="F22" s="297"/>
      <c r="G22" s="297"/>
      <c r="H22" s="297"/>
      <c r="I22" s="28" t="s">
        <v>34</v>
      </c>
      <c r="J22" s="29" t="str">
        <f>'Rekapitulace stavby'!AN14</f>
        <v>Vyplň údaj</v>
      </c>
      <c r="L22" s="34"/>
    </row>
    <row r="23" spans="2:12" s="1" customFormat="1" ht="6.95" customHeight="1">
      <c r="B23" s="34"/>
      <c r="L23" s="34"/>
    </row>
    <row r="24" spans="2:12" s="1" customFormat="1" ht="12" customHeight="1">
      <c r="B24" s="34"/>
      <c r="D24" s="28" t="s">
        <v>38</v>
      </c>
      <c r="I24" s="28" t="s">
        <v>31</v>
      </c>
      <c r="J24" s="26" t="str">
        <f>IF('Rekapitulace stavby'!AN16="","",'Rekapitulace stavby'!AN16)</f>
        <v>26760312</v>
      </c>
      <c r="L24" s="34"/>
    </row>
    <row r="25" spans="2:12" s="1" customFormat="1" ht="18" customHeight="1">
      <c r="B25" s="34"/>
      <c r="E25" s="26" t="str">
        <f>IF('Rekapitulace stavby'!E17="","",'Rekapitulace stavby'!E17)</f>
        <v>d plus projektová a inženýrská a.s.</v>
      </c>
      <c r="I25" s="28" t="s">
        <v>34</v>
      </c>
      <c r="J25" s="26" t="str">
        <f>IF('Rekapitulace stavby'!AN17="","",'Rekapitulace stavby'!AN17)</f>
        <v>CZ26760312</v>
      </c>
      <c r="L25" s="34"/>
    </row>
    <row r="26" spans="2:12" s="1" customFormat="1" ht="6.95" customHeight="1">
      <c r="B26" s="34"/>
      <c r="L26" s="34"/>
    </row>
    <row r="27" spans="2:12" s="1" customFormat="1" ht="12" customHeight="1">
      <c r="B27" s="34"/>
      <c r="D27" s="28" t="s">
        <v>43</v>
      </c>
      <c r="I27" s="28" t="s">
        <v>31</v>
      </c>
      <c r="J27" s="26" t="str">
        <f>IF('Rekapitulace stavby'!AN19="","",'Rekapitulace stavby'!AN19)</f>
        <v/>
      </c>
      <c r="L27" s="34"/>
    </row>
    <row r="28" spans="2:12" s="1" customFormat="1" ht="18" customHeight="1">
      <c r="B28" s="34"/>
      <c r="E28" s="26" t="str">
        <f>IF('Rekapitulace stavby'!E20="","",'Rekapitulace stavby'!E20)</f>
        <v xml:space="preserve"> </v>
      </c>
      <c r="I28" s="28" t="s">
        <v>34</v>
      </c>
      <c r="J28" s="26" t="str">
        <f>IF('Rekapitulace stavby'!AN20="","",'Rekapitulace stavby'!AN20)</f>
        <v/>
      </c>
      <c r="L28" s="34"/>
    </row>
    <row r="29" spans="2:12" s="1" customFormat="1" ht="6.95" customHeight="1">
      <c r="B29" s="34"/>
      <c r="L29" s="34"/>
    </row>
    <row r="30" spans="2:12" s="1" customFormat="1" ht="12" customHeight="1">
      <c r="B30" s="34"/>
      <c r="D30" s="28" t="s">
        <v>45</v>
      </c>
      <c r="L30" s="34"/>
    </row>
    <row r="31" spans="2:12" s="7" customFormat="1" ht="16.5" customHeight="1">
      <c r="B31" s="94"/>
      <c r="E31" s="301" t="s">
        <v>19</v>
      </c>
      <c r="F31" s="301"/>
      <c r="G31" s="301"/>
      <c r="H31" s="301"/>
      <c r="L31" s="94"/>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5" t="s">
        <v>47</v>
      </c>
      <c r="J34" s="65">
        <f>ROUND(J93, 2)</f>
        <v>0</v>
      </c>
      <c r="L34" s="34"/>
    </row>
    <row r="35" spans="2:12" s="1" customFormat="1" ht="6.95" customHeight="1">
      <c r="B35" s="34"/>
      <c r="D35" s="52"/>
      <c r="E35" s="52"/>
      <c r="F35" s="52"/>
      <c r="G35" s="52"/>
      <c r="H35" s="52"/>
      <c r="I35" s="52"/>
      <c r="J35" s="52"/>
      <c r="K35" s="52"/>
      <c r="L35" s="34"/>
    </row>
    <row r="36" spans="2:12" s="1" customFormat="1" ht="14.45" customHeight="1">
      <c r="B36" s="34"/>
      <c r="F36" s="37" t="s">
        <v>49</v>
      </c>
      <c r="I36" s="37" t="s">
        <v>48</v>
      </c>
      <c r="J36" s="37" t="s">
        <v>50</v>
      </c>
      <c r="L36" s="34"/>
    </row>
    <row r="37" spans="2:12" s="1" customFormat="1" ht="14.45" customHeight="1">
      <c r="B37" s="34"/>
      <c r="D37" s="54" t="s">
        <v>51</v>
      </c>
      <c r="E37" s="28" t="s">
        <v>52</v>
      </c>
      <c r="F37" s="84">
        <f>ROUND((SUM(BE93:BE101)),  2)</f>
        <v>0</v>
      </c>
      <c r="I37" s="96">
        <v>0.21</v>
      </c>
      <c r="J37" s="84">
        <f>ROUND(((SUM(BE93:BE101))*I37),  2)</f>
        <v>0</v>
      </c>
      <c r="L37" s="34"/>
    </row>
    <row r="38" spans="2:12" s="1" customFormat="1" ht="14.45" customHeight="1">
      <c r="B38" s="34"/>
      <c r="E38" s="28" t="s">
        <v>53</v>
      </c>
      <c r="F38" s="84">
        <f>ROUND((SUM(BF93:BF101)),  2)</f>
        <v>0</v>
      </c>
      <c r="I38" s="96">
        <v>0.15</v>
      </c>
      <c r="J38" s="84">
        <f>ROUND(((SUM(BF93:BF101))*I38),  2)</f>
        <v>0</v>
      </c>
      <c r="L38" s="34"/>
    </row>
    <row r="39" spans="2:12" s="1" customFormat="1" ht="14.45" hidden="1" customHeight="1">
      <c r="B39" s="34"/>
      <c r="E39" s="28" t="s">
        <v>54</v>
      </c>
      <c r="F39" s="84">
        <f>ROUND((SUM(BG93:BG101)),  2)</f>
        <v>0</v>
      </c>
      <c r="I39" s="96">
        <v>0.21</v>
      </c>
      <c r="J39" s="84">
        <f>0</f>
        <v>0</v>
      </c>
      <c r="L39" s="34"/>
    </row>
    <row r="40" spans="2:12" s="1" customFormat="1" ht="14.45" hidden="1" customHeight="1">
      <c r="B40" s="34"/>
      <c r="E40" s="28" t="s">
        <v>55</v>
      </c>
      <c r="F40" s="84">
        <f>ROUND((SUM(BH93:BH101)),  2)</f>
        <v>0</v>
      </c>
      <c r="I40" s="96">
        <v>0.15</v>
      </c>
      <c r="J40" s="84">
        <f>0</f>
        <v>0</v>
      </c>
      <c r="L40" s="34"/>
    </row>
    <row r="41" spans="2:12" s="1" customFormat="1" ht="14.45" hidden="1" customHeight="1">
      <c r="B41" s="34"/>
      <c r="E41" s="28" t="s">
        <v>56</v>
      </c>
      <c r="F41" s="84">
        <f>ROUND((SUM(BI93:BI101)),  2)</f>
        <v>0</v>
      </c>
      <c r="I41" s="96">
        <v>0</v>
      </c>
      <c r="J41" s="84">
        <f>0</f>
        <v>0</v>
      </c>
      <c r="L41" s="34"/>
    </row>
    <row r="42" spans="2:12" s="1" customFormat="1" ht="6.95" customHeight="1">
      <c r="B42" s="34"/>
      <c r="L42" s="34"/>
    </row>
    <row r="43" spans="2:12" s="1" customFormat="1" ht="25.35" customHeight="1">
      <c r="B43" s="34"/>
      <c r="C43" s="97"/>
      <c r="D43" s="98" t="s">
        <v>57</v>
      </c>
      <c r="E43" s="56"/>
      <c r="F43" s="56"/>
      <c r="G43" s="99" t="s">
        <v>58</v>
      </c>
      <c r="H43" s="100" t="s">
        <v>59</v>
      </c>
      <c r="I43" s="56"/>
      <c r="J43" s="101">
        <f>SUM(J34:J41)</f>
        <v>0</v>
      </c>
      <c r="K43" s="102"/>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2" t="s">
        <v>205</v>
      </c>
      <c r="L49" s="34"/>
    </row>
    <row r="50" spans="2:12" s="1" customFormat="1" ht="6.95" customHeight="1">
      <c r="B50" s="34"/>
      <c r="L50" s="34"/>
    </row>
    <row r="51" spans="2:12" s="1" customFormat="1" ht="12" customHeight="1">
      <c r="B51" s="34"/>
      <c r="C51" s="28" t="s">
        <v>16</v>
      </c>
      <c r="L51" s="34"/>
    </row>
    <row r="52" spans="2:12" s="1" customFormat="1" ht="16.5" customHeight="1">
      <c r="B52" s="34"/>
      <c r="E52" s="329" t="str">
        <f>E7</f>
        <v>Stavba č. 6963, etapa č. 0008 – Kompenzační opatření, Definitivní uzávěr plavebního kanálu Troja</v>
      </c>
      <c r="F52" s="330"/>
      <c r="G52" s="330"/>
      <c r="H52" s="330"/>
      <c r="L52" s="34"/>
    </row>
    <row r="53" spans="2:12" ht="12" customHeight="1">
      <c r="B53" s="21"/>
      <c r="C53" s="28" t="s">
        <v>183</v>
      </c>
      <c r="L53" s="21"/>
    </row>
    <row r="54" spans="2:12" ht="16.5" customHeight="1">
      <c r="B54" s="21"/>
      <c r="E54" s="329" t="s">
        <v>187</v>
      </c>
      <c r="F54" s="340"/>
      <c r="G54" s="340"/>
      <c r="H54" s="340"/>
      <c r="L54" s="21"/>
    </row>
    <row r="55" spans="2:12" ht="12" customHeight="1">
      <c r="B55" s="21"/>
      <c r="C55" s="28" t="s">
        <v>191</v>
      </c>
      <c r="L55" s="21"/>
    </row>
    <row r="56" spans="2:12" s="1" customFormat="1" ht="16.5" customHeight="1">
      <c r="B56" s="34"/>
      <c r="E56" s="312" t="s">
        <v>195</v>
      </c>
      <c r="F56" s="328"/>
      <c r="G56" s="328"/>
      <c r="H56" s="328"/>
      <c r="L56" s="34"/>
    </row>
    <row r="57" spans="2:12" s="1" customFormat="1" ht="12" customHeight="1">
      <c r="B57" s="34"/>
      <c r="C57" s="28" t="s">
        <v>859</v>
      </c>
      <c r="L57" s="34"/>
    </row>
    <row r="58" spans="2:12" s="1" customFormat="1" ht="16.5" customHeight="1">
      <c r="B58" s="34"/>
      <c r="E58" s="324" t="str">
        <f>E13</f>
        <v>SO01_D1_3 - PBŘ</v>
      </c>
      <c r="F58" s="328"/>
      <c r="G58" s="328"/>
      <c r="H58" s="328"/>
      <c r="L58" s="34"/>
    </row>
    <row r="59" spans="2:12" s="1" customFormat="1" ht="6.95" customHeight="1">
      <c r="B59" s="34"/>
      <c r="L59" s="34"/>
    </row>
    <row r="60" spans="2:12" s="1" customFormat="1" ht="12" customHeight="1">
      <c r="B60" s="34"/>
      <c r="C60" s="28" t="s">
        <v>22</v>
      </c>
      <c r="F60" s="26" t="str">
        <f>F16</f>
        <v xml:space="preserve"> </v>
      </c>
      <c r="I60" s="28" t="s">
        <v>24</v>
      </c>
      <c r="J60" s="51" t="str">
        <f>IF(J16="","",J16)</f>
        <v>19. 8. 2022</v>
      </c>
      <c r="L60" s="34"/>
    </row>
    <row r="61" spans="2:12" s="1" customFormat="1" ht="6.95" customHeight="1">
      <c r="B61" s="34"/>
      <c r="L61" s="34"/>
    </row>
    <row r="62" spans="2:12" s="1" customFormat="1" ht="25.7" customHeight="1">
      <c r="B62" s="34"/>
      <c r="C62" s="28" t="s">
        <v>30</v>
      </c>
      <c r="F62" s="26" t="str">
        <f>E19</f>
        <v>Hlavní město Praha</v>
      </c>
      <c r="I62" s="28" t="s">
        <v>38</v>
      </c>
      <c r="J62" s="32" t="str">
        <f>E25</f>
        <v>d plus projektová a inženýrská a.s.</v>
      </c>
      <c r="L62" s="34"/>
    </row>
    <row r="63" spans="2:12" s="1" customFormat="1" ht="15.2" customHeight="1">
      <c r="B63" s="34"/>
      <c r="C63" s="28" t="s">
        <v>36</v>
      </c>
      <c r="F63" s="26" t="str">
        <f>IF(E22="","",E22)</f>
        <v>Vyplň údaj</v>
      </c>
      <c r="I63" s="28" t="s">
        <v>43</v>
      </c>
      <c r="J63" s="32" t="str">
        <f>E28</f>
        <v xml:space="preserve"> </v>
      </c>
      <c r="L63" s="34"/>
    </row>
    <row r="64" spans="2:12" s="1" customFormat="1" ht="10.35" customHeight="1">
      <c r="B64" s="34"/>
      <c r="L64" s="34"/>
    </row>
    <row r="65" spans="2:47" s="1" customFormat="1" ht="29.25" customHeight="1">
      <c r="B65" s="34"/>
      <c r="C65" s="103" t="s">
        <v>206</v>
      </c>
      <c r="D65" s="97"/>
      <c r="E65" s="97"/>
      <c r="F65" s="97"/>
      <c r="G65" s="97"/>
      <c r="H65" s="97"/>
      <c r="I65" s="97"/>
      <c r="J65" s="104" t="s">
        <v>207</v>
      </c>
      <c r="K65" s="97"/>
      <c r="L65" s="34"/>
    </row>
    <row r="66" spans="2:47" s="1" customFormat="1" ht="10.35" customHeight="1">
      <c r="B66" s="34"/>
      <c r="L66" s="34"/>
    </row>
    <row r="67" spans="2:47" s="1" customFormat="1" ht="22.9" customHeight="1">
      <c r="B67" s="34"/>
      <c r="C67" s="105" t="s">
        <v>79</v>
      </c>
      <c r="J67" s="65">
        <f>J93</f>
        <v>0</v>
      </c>
      <c r="L67" s="34"/>
      <c r="AU67" s="18" t="s">
        <v>208</v>
      </c>
    </row>
    <row r="68" spans="2:47" s="8" customFormat="1" ht="24.95" customHeight="1">
      <c r="B68" s="106"/>
      <c r="D68" s="107" t="s">
        <v>209</v>
      </c>
      <c r="E68" s="108"/>
      <c r="F68" s="108"/>
      <c r="G68" s="108"/>
      <c r="H68" s="108"/>
      <c r="I68" s="108"/>
      <c r="J68" s="109">
        <f>J94</f>
        <v>0</v>
      </c>
      <c r="L68" s="106"/>
    </row>
    <row r="69" spans="2:47" s="9" customFormat="1" ht="19.899999999999999" customHeight="1">
      <c r="B69" s="110"/>
      <c r="D69" s="111" t="s">
        <v>216</v>
      </c>
      <c r="E69" s="112"/>
      <c r="F69" s="112"/>
      <c r="G69" s="112"/>
      <c r="H69" s="112"/>
      <c r="I69" s="112"/>
      <c r="J69" s="113">
        <f>J95</f>
        <v>0</v>
      </c>
      <c r="L69" s="110"/>
    </row>
    <row r="70" spans="2:47" s="1" customFormat="1" ht="21.75" customHeight="1">
      <c r="B70" s="34"/>
      <c r="L70" s="34"/>
    </row>
    <row r="71" spans="2:47" s="1" customFormat="1" ht="6.95" customHeight="1">
      <c r="B71" s="43"/>
      <c r="C71" s="44"/>
      <c r="D71" s="44"/>
      <c r="E71" s="44"/>
      <c r="F71" s="44"/>
      <c r="G71" s="44"/>
      <c r="H71" s="44"/>
      <c r="I71" s="44"/>
      <c r="J71" s="44"/>
      <c r="K71" s="44"/>
      <c r="L71" s="34"/>
    </row>
    <row r="75" spans="2:47" s="1" customFormat="1" ht="6.95" customHeight="1">
      <c r="B75" s="45"/>
      <c r="C75" s="46"/>
      <c r="D75" s="46"/>
      <c r="E75" s="46"/>
      <c r="F75" s="46"/>
      <c r="G75" s="46"/>
      <c r="H75" s="46"/>
      <c r="I75" s="46"/>
      <c r="J75" s="46"/>
      <c r="K75" s="46"/>
      <c r="L75" s="34"/>
    </row>
    <row r="76" spans="2:47" s="1" customFormat="1" ht="24.95" customHeight="1">
      <c r="B76" s="34"/>
      <c r="C76" s="22" t="s">
        <v>224</v>
      </c>
      <c r="L76" s="34"/>
    </row>
    <row r="77" spans="2:47" s="1" customFormat="1" ht="6.95" customHeight="1">
      <c r="B77" s="34"/>
      <c r="L77" s="34"/>
    </row>
    <row r="78" spans="2:47" s="1" customFormat="1" ht="12" customHeight="1">
      <c r="B78" s="34"/>
      <c r="C78" s="28" t="s">
        <v>16</v>
      </c>
      <c r="L78" s="34"/>
    </row>
    <row r="79" spans="2:47" s="1" customFormat="1" ht="16.5" customHeight="1">
      <c r="B79" s="34"/>
      <c r="E79" s="329" t="str">
        <f>E7</f>
        <v>Stavba č. 6963, etapa č. 0008 – Kompenzační opatření, Definitivní uzávěr plavebního kanálu Troja</v>
      </c>
      <c r="F79" s="330"/>
      <c r="G79" s="330"/>
      <c r="H79" s="330"/>
      <c r="L79" s="34"/>
    </row>
    <row r="80" spans="2:47" ht="12" customHeight="1">
      <c r="B80" s="21"/>
      <c r="C80" s="28" t="s">
        <v>183</v>
      </c>
      <c r="L80" s="21"/>
    </row>
    <row r="81" spans="2:65" ht="16.5" customHeight="1">
      <c r="B81" s="21"/>
      <c r="E81" s="329" t="s">
        <v>187</v>
      </c>
      <c r="F81" s="340"/>
      <c r="G81" s="340"/>
      <c r="H81" s="340"/>
      <c r="L81" s="21"/>
    </row>
    <row r="82" spans="2:65" ht="12" customHeight="1">
      <c r="B82" s="21"/>
      <c r="C82" s="28" t="s">
        <v>191</v>
      </c>
      <c r="L82" s="21"/>
    </row>
    <row r="83" spans="2:65" s="1" customFormat="1" ht="16.5" customHeight="1">
      <c r="B83" s="34"/>
      <c r="E83" s="312" t="s">
        <v>195</v>
      </c>
      <c r="F83" s="328"/>
      <c r="G83" s="328"/>
      <c r="H83" s="328"/>
      <c r="L83" s="34"/>
    </row>
    <row r="84" spans="2:65" s="1" customFormat="1" ht="12" customHeight="1">
      <c r="B84" s="34"/>
      <c r="C84" s="28" t="s">
        <v>859</v>
      </c>
      <c r="L84" s="34"/>
    </row>
    <row r="85" spans="2:65" s="1" customFormat="1" ht="16.5" customHeight="1">
      <c r="B85" s="34"/>
      <c r="E85" s="324" t="str">
        <f>E13</f>
        <v>SO01_D1_3 - PBŘ</v>
      </c>
      <c r="F85" s="328"/>
      <c r="G85" s="328"/>
      <c r="H85" s="328"/>
      <c r="L85" s="34"/>
    </row>
    <row r="86" spans="2:65" s="1" customFormat="1" ht="6.95" customHeight="1">
      <c r="B86" s="34"/>
      <c r="L86" s="34"/>
    </row>
    <row r="87" spans="2:65" s="1" customFormat="1" ht="12" customHeight="1">
      <c r="B87" s="34"/>
      <c r="C87" s="28" t="s">
        <v>22</v>
      </c>
      <c r="F87" s="26" t="str">
        <f>F16</f>
        <v xml:space="preserve"> </v>
      </c>
      <c r="I87" s="28" t="s">
        <v>24</v>
      </c>
      <c r="J87" s="51" t="str">
        <f>IF(J16="","",J16)</f>
        <v>19. 8. 2022</v>
      </c>
      <c r="L87" s="34"/>
    </row>
    <row r="88" spans="2:65" s="1" customFormat="1" ht="6.95" customHeight="1">
      <c r="B88" s="34"/>
      <c r="L88" s="34"/>
    </row>
    <row r="89" spans="2:65" s="1" customFormat="1" ht="25.7" customHeight="1">
      <c r="B89" s="34"/>
      <c r="C89" s="28" t="s">
        <v>30</v>
      </c>
      <c r="F89" s="26" t="str">
        <f>E19</f>
        <v>Hlavní město Praha</v>
      </c>
      <c r="I89" s="28" t="s">
        <v>38</v>
      </c>
      <c r="J89" s="32" t="str">
        <f>E25</f>
        <v>d plus projektová a inženýrská a.s.</v>
      </c>
      <c r="L89" s="34"/>
    </row>
    <row r="90" spans="2:65" s="1" customFormat="1" ht="15.2" customHeight="1">
      <c r="B90" s="34"/>
      <c r="C90" s="28" t="s">
        <v>36</v>
      </c>
      <c r="F90" s="26" t="str">
        <f>IF(E22="","",E22)</f>
        <v>Vyplň údaj</v>
      </c>
      <c r="I90" s="28" t="s">
        <v>43</v>
      </c>
      <c r="J90" s="32" t="str">
        <f>E28</f>
        <v xml:space="preserve"> </v>
      </c>
      <c r="L90" s="34"/>
    </row>
    <row r="91" spans="2:65" s="1" customFormat="1" ht="10.35" customHeight="1">
      <c r="B91" s="34"/>
      <c r="L91" s="34"/>
    </row>
    <row r="92" spans="2:65" s="10" customFormat="1" ht="29.25" customHeight="1">
      <c r="B92" s="114"/>
      <c r="C92" s="115" t="s">
        <v>225</v>
      </c>
      <c r="D92" s="116" t="s">
        <v>66</v>
      </c>
      <c r="E92" s="116" t="s">
        <v>62</v>
      </c>
      <c r="F92" s="116" t="s">
        <v>63</v>
      </c>
      <c r="G92" s="116" t="s">
        <v>226</v>
      </c>
      <c r="H92" s="116" t="s">
        <v>227</v>
      </c>
      <c r="I92" s="116" t="s">
        <v>228</v>
      </c>
      <c r="J92" s="116" t="s">
        <v>207</v>
      </c>
      <c r="K92" s="117" t="s">
        <v>229</v>
      </c>
      <c r="L92" s="114"/>
      <c r="M92" s="58" t="s">
        <v>19</v>
      </c>
      <c r="N92" s="59" t="s">
        <v>51</v>
      </c>
      <c r="O92" s="59" t="s">
        <v>230</v>
      </c>
      <c r="P92" s="59" t="s">
        <v>231</v>
      </c>
      <c r="Q92" s="59" t="s">
        <v>232</v>
      </c>
      <c r="R92" s="59" t="s">
        <v>233</v>
      </c>
      <c r="S92" s="59" t="s">
        <v>234</v>
      </c>
      <c r="T92" s="60" t="s">
        <v>235</v>
      </c>
    </row>
    <row r="93" spans="2:65" s="1" customFormat="1" ht="22.9" customHeight="1">
      <c r="B93" s="34"/>
      <c r="C93" s="63" t="s">
        <v>236</v>
      </c>
      <c r="J93" s="118">
        <f>BK93</f>
        <v>0</v>
      </c>
      <c r="L93" s="34"/>
      <c r="M93" s="61"/>
      <c r="N93" s="52"/>
      <c r="O93" s="52"/>
      <c r="P93" s="119">
        <f>P94</f>
        <v>0</v>
      </c>
      <c r="Q93" s="52"/>
      <c r="R93" s="119">
        <f>R94</f>
        <v>2.4420000000000001E-2</v>
      </c>
      <c r="S93" s="52"/>
      <c r="T93" s="120">
        <f>T94</f>
        <v>0</v>
      </c>
      <c r="AT93" s="18" t="s">
        <v>80</v>
      </c>
      <c r="AU93" s="18" t="s">
        <v>208</v>
      </c>
      <c r="BK93" s="121">
        <f>BK94</f>
        <v>0</v>
      </c>
    </row>
    <row r="94" spans="2:65" s="11" customFormat="1" ht="25.9" customHeight="1">
      <c r="B94" s="122"/>
      <c r="D94" s="123" t="s">
        <v>80</v>
      </c>
      <c r="E94" s="124" t="s">
        <v>237</v>
      </c>
      <c r="F94" s="124" t="s">
        <v>238</v>
      </c>
      <c r="I94" s="125"/>
      <c r="J94" s="126">
        <f>BK94</f>
        <v>0</v>
      </c>
      <c r="L94" s="122"/>
      <c r="M94" s="127"/>
      <c r="P94" s="128">
        <f>P95</f>
        <v>0</v>
      </c>
      <c r="R94" s="128">
        <f>R95</f>
        <v>2.4420000000000001E-2</v>
      </c>
      <c r="T94" s="129">
        <f>T95</f>
        <v>0</v>
      </c>
      <c r="AR94" s="123" t="s">
        <v>88</v>
      </c>
      <c r="AT94" s="130" t="s">
        <v>80</v>
      </c>
      <c r="AU94" s="130" t="s">
        <v>81</v>
      </c>
      <c r="AY94" s="123" t="s">
        <v>239</v>
      </c>
      <c r="BK94" s="131">
        <f>BK95</f>
        <v>0</v>
      </c>
    </row>
    <row r="95" spans="2:65" s="11" customFormat="1" ht="22.9" customHeight="1">
      <c r="B95" s="122"/>
      <c r="D95" s="123" t="s">
        <v>80</v>
      </c>
      <c r="E95" s="132" t="s">
        <v>294</v>
      </c>
      <c r="F95" s="132" t="s">
        <v>626</v>
      </c>
      <c r="I95" s="125"/>
      <c r="J95" s="133">
        <f>BK95</f>
        <v>0</v>
      </c>
      <c r="L95" s="122"/>
      <c r="M95" s="127"/>
      <c r="P95" s="128">
        <f>SUM(P96:P101)</f>
        <v>0</v>
      </c>
      <c r="R95" s="128">
        <f>SUM(R96:R101)</f>
        <v>2.4420000000000001E-2</v>
      </c>
      <c r="T95" s="129">
        <f>SUM(T96:T101)</f>
        <v>0</v>
      </c>
      <c r="AR95" s="123" t="s">
        <v>88</v>
      </c>
      <c r="AT95" s="130" t="s">
        <v>80</v>
      </c>
      <c r="AU95" s="130" t="s">
        <v>88</v>
      </c>
      <c r="AY95" s="123" t="s">
        <v>239</v>
      </c>
      <c r="BK95" s="131">
        <f>SUM(BK96:BK101)</f>
        <v>0</v>
      </c>
    </row>
    <row r="96" spans="2:65" s="1" customFormat="1" ht="16.5" customHeight="1">
      <c r="B96" s="34"/>
      <c r="C96" s="134" t="s">
        <v>88</v>
      </c>
      <c r="D96" s="134" t="s">
        <v>241</v>
      </c>
      <c r="E96" s="135" t="s">
        <v>861</v>
      </c>
      <c r="F96" s="136" t="s">
        <v>862</v>
      </c>
      <c r="G96" s="137" t="s">
        <v>244</v>
      </c>
      <c r="H96" s="138">
        <v>2</v>
      </c>
      <c r="I96" s="139"/>
      <c r="J96" s="140">
        <f>ROUND(I96*H96,2)</f>
        <v>0</v>
      </c>
      <c r="K96" s="136" t="s">
        <v>245</v>
      </c>
      <c r="L96" s="34"/>
      <c r="M96" s="141" t="s">
        <v>19</v>
      </c>
      <c r="N96" s="142" t="s">
        <v>52</v>
      </c>
      <c r="P96" s="143">
        <f>O96*H96</f>
        <v>0</v>
      </c>
      <c r="Q96" s="143">
        <v>1.8000000000000001E-4</v>
      </c>
      <c r="R96" s="143">
        <f>Q96*H96</f>
        <v>3.6000000000000002E-4</v>
      </c>
      <c r="S96" s="143">
        <v>0</v>
      </c>
      <c r="T96" s="144">
        <f>S96*H96</f>
        <v>0</v>
      </c>
      <c r="AR96" s="145" t="s">
        <v>246</v>
      </c>
      <c r="AT96" s="145" t="s">
        <v>241</v>
      </c>
      <c r="AU96" s="145" t="s">
        <v>90</v>
      </c>
      <c r="AY96" s="18" t="s">
        <v>239</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246</v>
      </c>
      <c r="BM96" s="145" t="s">
        <v>863</v>
      </c>
    </row>
    <row r="97" spans="2:65" s="1" customFormat="1" ht="11.25">
      <c r="B97" s="34"/>
      <c r="D97" s="147" t="s">
        <v>248</v>
      </c>
      <c r="F97" s="148" t="s">
        <v>864</v>
      </c>
      <c r="I97" s="149"/>
      <c r="L97" s="34"/>
      <c r="M97" s="150"/>
      <c r="T97" s="55"/>
      <c r="AT97" s="18" t="s">
        <v>248</v>
      </c>
      <c r="AU97" s="18" t="s">
        <v>90</v>
      </c>
    </row>
    <row r="98" spans="2:65" s="1" customFormat="1" ht="16.5" customHeight="1">
      <c r="B98" s="34"/>
      <c r="C98" s="180" t="s">
        <v>90</v>
      </c>
      <c r="D98" s="180" t="s">
        <v>373</v>
      </c>
      <c r="E98" s="181" t="s">
        <v>865</v>
      </c>
      <c r="F98" s="182" t="s">
        <v>866</v>
      </c>
      <c r="G98" s="183" t="s">
        <v>244</v>
      </c>
      <c r="H98" s="184">
        <v>2</v>
      </c>
      <c r="I98" s="185"/>
      <c r="J98" s="186">
        <f>ROUND(I98*H98,2)</f>
        <v>0</v>
      </c>
      <c r="K98" s="182" t="s">
        <v>304</v>
      </c>
      <c r="L98" s="187"/>
      <c r="M98" s="188" t="s">
        <v>19</v>
      </c>
      <c r="N98" s="189" t="s">
        <v>52</v>
      </c>
      <c r="P98" s="143">
        <f>O98*H98</f>
        <v>0</v>
      </c>
      <c r="Q98" s="143">
        <v>1.2E-2</v>
      </c>
      <c r="R98" s="143">
        <f>Q98*H98</f>
        <v>2.4E-2</v>
      </c>
      <c r="S98" s="143">
        <v>0</v>
      </c>
      <c r="T98" s="144">
        <f>S98*H98</f>
        <v>0</v>
      </c>
      <c r="AR98" s="145" t="s">
        <v>287</v>
      </c>
      <c r="AT98" s="145" t="s">
        <v>373</v>
      </c>
      <c r="AU98" s="145" t="s">
        <v>90</v>
      </c>
      <c r="AY98" s="18" t="s">
        <v>239</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246</v>
      </c>
      <c r="BM98" s="145" t="s">
        <v>867</v>
      </c>
    </row>
    <row r="99" spans="2:65" s="1" customFormat="1" ht="16.5" customHeight="1">
      <c r="B99" s="34"/>
      <c r="C99" s="134" t="s">
        <v>96</v>
      </c>
      <c r="D99" s="134" t="s">
        <v>241</v>
      </c>
      <c r="E99" s="135" t="s">
        <v>868</v>
      </c>
      <c r="F99" s="136" t="s">
        <v>869</v>
      </c>
      <c r="G99" s="137" t="s">
        <v>244</v>
      </c>
      <c r="H99" s="138">
        <v>6</v>
      </c>
      <c r="I99" s="139"/>
      <c r="J99" s="140">
        <f>ROUND(I99*H99,2)</f>
        <v>0</v>
      </c>
      <c r="K99" s="136" t="s">
        <v>245</v>
      </c>
      <c r="L99" s="34"/>
      <c r="M99" s="141" t="s">
        <v>19</v>
      </c>
      <c r="N99" s="142" t="s">
        <v>52</v>
      </c>
      <c r="P99" s="143">
        <f>O99*H99</f>
        <v>0</v>
      </c>
      <c r="Q99" s="143">
        <v>1.0000000000000001E-5</v>
      </c>
      <c r="R99" s="143">
        <f>Q99*H99</f>
        <v>6.0000000000000008E-5</v>
      </c>
      <c r="S99" s="143">
        <v>0</v>
      </c>
      <c r="T99" s="144">
        <f>S99*H99</f>
        <v>0</v>
      </c>
      <c r="AR99" s="145" t="s">
        <v>246</v>
      </c>
      <c r="AT99" s="145" t="s">
        <v>241</v>
      </c>
      <c r="AU99" s="145" t="s">
        <v>90</v>
      </c>
      <c r="AY99" s="18" t="s">
        <v>239</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246</v>
      </c>
      <c r="BM99" s="145" t="s">
        <v>870</v>
      </c>
    </row>
    <row r="100" spans="2:65" s="1" customFormat="1" ht="11.25">
      <c r="B100" s="34"/>
      <c r="D100" s="147" t="s">
        <v>248</v>
      </c>
      <c r="F100" s="148" t="s">
        <v>871</v>
      </c>
      <c r="I100" s="149"/>
      <c r="L100" s="34"/>
      <c r="M100" s="150"/>
      <c r="T100" s="55"/>
      <c r="AT100" s="18" t="s">
        <v>248</v>
      </c>
      <c r="AU100" s="18" t="s">
        <v>90</v>
      </c>
    </row>
    <row r="101" spans="2:65" s="1" customFormat="1" ht="16.5" customHeight="1">
      <c r="B101" s="34"/>
      <c r="C101" s="180" t="s">
        <v>246</v>
      </c>
      <c r="D101" s="180" t="s">
        <v>373</v>
      </c>
      <c r="E101" s="181" t="s">
        <v>872</v>
      </c>
      <c r="F101" s="182" t="s">
        <v>873</v>
      </c>
      <c r="G101" s="183" t="s">
        <v>244</v>
      </c>
      <c r="H101" s="184">
        <v>6</v>
      </c>
      <c r="I101" s="185"/>
      <c r="J101" s="186">
        <f>ROUND(I101*H101,2)</f>
        <v>0</v>
      </c>
      <c r="K101" s="182" t="s">
        <v>245</v>
      </c>
      <c r="L101" s="187"/>
      <c r="M101" s="194" t="s">
        <v>19</v>
      </c>
      <c r="N101" s="195" t="s">
        <v>52</v>
      </c>
      <c r="O101" s="192"/>
      <c r="P101" s="196">
        <f>O101*H101</f>
        <v>0</v>
      </c>
      <c r="Q101" s="196">
        <v>0</v>
      </c>
      <c r="R101" s="196">
        <f>Q101*H101</f>
        <v>0</v>
      </c>
      <c r="S101" s="196">
        <v>0</v>
      </c>
      <c r="T101" s="197">
        <f>S101*H101</f>
        <v>0</v>
      </c>
      <c r="AR101" s="145" t="s">
        <v>287</v>
      </c>
      <c r="AT101" s="145" t="s">
        <v>373</v>
      </c>
      <c r="AU101" s="145" t="s">
        <v>90</v>
      </c>
      <c r="AY101" s="18" t="s">
        <v>239</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246</v>
      </c>
      <c r="BM101" s="145" t="s">
        <v>874</v>
      </c>
    </row>
    <row r="102" spans="2:65" s="1" customFormat="1" ht="6.95" customHeight="1">
      <c r="B102" s="43"/>
      <c r="C102" s="44"/>
      <c r="D102" s="44"/>
      <c r="E102" s="44"/>
      <c r="F102" s="44"/>
      <c r="G102" s="44"/>
      <c r="H102" s="44"/>
      <c r="I102" s="44"/>
      <c r="J102" s="44"/>
      <c r="K102" s="44"/>
      <c r="L102" s="34"/>
    </row>
  </sheetData>
  <sheetProtection algorithmName="SHA-512" hashValue="mFlotH8PV5xAd7s0E0aVg1nAZVRSexBC5Ti4lCsCa7dZvDLh2ma9ZM6adBy2bFl8M22aCS+cwPHoNej+gnHQlw==" saltValue="nWMk2FfpKsTozqVgVogILOxQTXS7JkSMVbsXs+DqH2DJEaX1wmJu4piDK5QD0E4kaxggcm6u+ylelZbEq9ZrPg==" spinCount="100000" sheet="1" objects="1" scenarios="1" formatColumns="0" formatRows="0" autoFilter="0"/>
  <autoFilter ref="C92:K101" xr:uid="{00000000-0009-0000-0000-00000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xr:uid="{00000000-0004-0000-0200-000000000000}"/>
    <hyperlink ref="F100" r:id="rId2" xr:uid="{00000000-0004-0000-02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90"/>
  <sheetViews>
    <sheetView showGridLines="0" topLeftCell="B164" workbookViewId="0">
      <selection activeCell="I197" sqref="I197"/>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103</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75">
      <c r="B8" s="21"/>
      <c r="D8" s="28" t="s">
        <v>183</v>
      </c>
      <c r="L8" s="21"/>
    </row>
    <row r="9" spans="2:46" ht="16.5" customHeight="1">
      <c r="B9" s="21"/>
      <c r="E9" s="329" t="s">
        <v>187</v>
      </c>
      <c r="F9" s="340"/>
      <c r="G9" s="340"/>
      <c r="H9" s="340"/>
      <c r="L9" s="21"/>
    </row>
    <row r="10" spans="2:46" ht="12" customHeight="1">
      <c r="B10" s="21"/>
      <c r="D10" s="28" t="s">
        <v>191</v>
      </c>
      <c r="L10" s="21"/>
    </row>
    <row r="11" spans="2:46" s="1" customFormat="1" ht="16.5" customHeight="1">
      <c r="B11" s="34"/>
      <c r="E11" s="312" t="s">
        <v>195</v>
      </c>
      <c r="F11" s="328"/>
      <c r="G11" s="328"/>
      <c r="H11" s="328"/>
      <c r="L11" s="34"/>
    </row>
    <row r="12" spans="2:46" s="1" customFormat="1" ht="12" customHeight="1">
      <c r="B12" s="34"/>
      <c r="D12" s="28" t="s">
        <v>859</v>
      </c>
      <c r="L12" s="34"/>
    </row>
    <row r="13" spans="2:46" s="1" customFormat="1" ht="16.5" customHeight="1">
      <c r="B13" s="34"/>
      <c r="E13" s="324" t="s">
        <v>875</v>
      </c>
      <c r="F13" s="328"/>
      <c r="G13" s="328"/>
      <c r="H13" s="328"/>
      <c r="L13" s="34"/>
    </row>
    <row r="14" spans="2:46" s="1" customFormat="1" ht="11.25">
      <c r="B14" s="34"/>
      <c r="L14" s="34"/>
    </row>
    <row r="15" spans="2:46" s="1" customFormat="1" ht="12" customHeight="1">
      <c r="B15" s="34"/>
      <c r="D15" s="28" t="s">
        <v>18</v>
      </c>
      <c r="F15" s="26" t="s">
        <v>19</v>
      </c>
      <c r="I15" s="28" t="s">
        <v>20</v>
      </c>
      <c r="J15" s="26" t="s">
        <v>19</v>
      </c>
      <c r="L15" s="34"/>
    </row>
    <row r="16" spans="2:46" s="1" customFormat="1" ht="12" customHeight="1">
      <c r="B16" s="34"/>
      <c r="D16" s="28" t="s">
        <v>22</v>
      </c>
      <c r="F16" s="26" t="s">
        <v>44</v>
      </c>
      <c r="I16" s="28" t="s">
        <v>24</v>
      </c>
      <c r="J16" s="51" t="str">
        <f>'Rekapitulace stavby'!AN8</f>
        <v>19. 8. 2022</v>
      </c>
      <c r="L16" s="34"/>
    </row>
    <row r="17" spans="2:12" s="1" customFormat="1" ht="10.9" customHeight="1">
      <c r="B17" s="34"/>
      <c r="L17" s="34"/>
    </row>
    <row r="18" spans="2:12" s="1" customFormat="1" ht="12" customHeight="1">
      <c r="B18" s="34"/>
      <c r="D18" s="28" t="s">
        <v>30</v>
      </c>
      <c r="I18" s="28" t="s">
        <v>31</v>
      </c>
      <c r="J18" s="26" t="str">
        <f>IF('Rekapitulace stavby'!AN10="","",'Rekapitulace stavby'!AN10)</f>
        <v>00064581</v>
      </c>
      <c r="L18" s="34"/>
    </row>
    <row r="19" spans="2:12" s="1" customFormat="1" ht="18" customHeight="1">
      <c r="B19" s="34"/>
      <c r="E19" s="26" t="str">
        <f>IF('Rekapitulace stavby'!E11="","",'Rekapitulace stavby'!E11)</f>
        <v>Hlavní město Praha</v>
      </c>
      <c r="I19" s="28" t="s">
        <v>34</v>
      </c>
      <c r="J19" s="26" t="str">
        <f>IF('Rekapitulace stavby'!AN11="","",'Rekapitulace stavby'!AN11)</f>
        <v>CZ00064581</v>
      </c>
      <c r="L19" s="34"/>
    </row>
    <row r="20" spans="2:12" s="1" customFormat="1" ht="6.95" customHeight="1">
      <c r="B20" s="34"/>
      <c r="L20" s="34"/>
    </row>
    <row r="21" spans="2:12" s="1" customFormat="1" ht="12" customHeight="1">
      <c r="B21" s="34"/>
      <c r="D21" s="28" t="s">
        <v>36</v>
      </c>
      <c r="I21" s="28" t="s">
        <v>31</v>
      </c>
      <c r="J21" s="29" t="str">
        <f>'Rekapitulace stavby'!AN13</f>
        <v>Vyplň údaj</v>
      </c>
      <c r="L21" s="34"/>
    </row>
    <row r="22" spans="2:12" s="1" customFormat="1" ht="18" customHeight="1">
      <c r="B22" s="34"/>
      <c r="E22" s="331" t="str">
        <f>'Rekapitulace stavby'!E14</f>
        <v>Vyplň údaj</v>
      </c>
      <c r="F22" s="297"/>
      <c r="G22" s="297"/>
      <c r="H22" s="297"/>
      <c r="I22" s="28" t="s">
        <v>34</v>
      </c>
      <c r="J22" s="29" t="str">
        <f>'Rekapitulace stavby'!AN14</f>
        <v>Vyplň údaj</v>
      </c>
      <c r="L22" s="34"/>
    </row>
    <row r="23" spans="2:12" s="1" customFormat="1" ht="6.95" customHeight="1">
      <c r="B23" s="34"/>
      <c r="L23" s="34"/>
    </row>
    <row r="24" spans="2:12" s="1" customFormat="1" ht="12" customHeight="1">
      <c r="B24" s="34"/>
      <c r="D24" s="28" t="s">
        <v>38</v>
      </c>
      <c r="I24" s="28" t="s">
        <v>31</v>
      </c>
      <c r="J24" s="26" t="str">
        <f>IF('Rekapitulace stavby'!AN16="","",'Rekapitulace stavby'!AN16)</f>
        <v>26760312</v>
      </c>
      <c r="L24" s="34"/>
    </row>
    <row r="25" spans="2:12" s="1" customFormat="1" ht="18" customHeight="1">
      <c r="B25" s="34"/>
      <c r="E25" s="26" t="str">
        <f>IF('Rekapitulace stavby'!E17="","",'Rekapitulace stavby'!E17)</f>
        <v>d plus projektová a inženýrská a.s.</v>
      </c>
      <c r="I25" s="28" t="s">
        <v>34</v>
      </c>
      <c r="J25" s="26" t="str">
        <f>IF('Rekapitulace stavby'!AN17="","",'Rekapitulace stavby'!AN17)</f>
        <v>CZ26760312</v>
      </c>
      <c r="L25" s="34"/>
    </row>
    <row r="26" spans="2:12" s="1" customFormat="1" ht="6.95" customHeight="1">
      <c r="B26" s="34"/>
      <c r="L26" s="34"/>
    </row>
    <row r="27" spans="2:12" s="1" customFormat="1" ht="12" customHeight="1">
      <c r="B27" s="34"/>
      <c r="D27" s="28" t="s">
        <v>43</v>
      </c>
      <c r="I27" s="28" t="s">
        <v>31</v>
      </c>
      <c r="J27" s="26" t="str">
        <f>IF('Rekapitulace stavby'!AN19="","",'Rekapitulace stavby'!AN19)</f>
        <v/>
      </c>
      <c r="L27" s="34"/>
    </row>
    <row r="28" spans="2:12" s="1" customFormat="1" ht="18" customHeight="1">
      <c r="B28" s="34"/>
      <c r="E28" s="26" t="str">
        <f>IF('Rekapitulace stavby'!E20="","",'Rekapitulace stavby'!E20)</f>
        <v xml:space="preserve"> </v>
      </c>
      <c r="I28" s="28" t="s">
        <v>34</v>
      </c>
      <c r="J28" s="26" t="str">
        <f>IF('Rekapitulace stavby'!AN20="","",'Rekapitulace stavby'!AN20)</f>
        <v/>
      </c>
      <c r="L28" s="34"/>
    </row>
    <row r="29" spans="2:12" s="1" customFormat="1" ht="6.95" customHeight="1">
      <c r="B29" s="34"/>
      <c r="L29" s="34"/>
    </row>
    <row r="30" spans="2:12" s="1" customFormat="1" ht="12" customHeight="1">
      <c r="B30" s="34"/>
      <c r="D30" s="28" t="s">
        <v>45</v>
      </c>
      <c r="L30" s="34"/>
    </row>
    <row r="31" spans="2:12" s="7" customFormat="1" ht="16.5" customHeight="1">
      <c r="B31" s="94"/>
      <c r="E31" s="301" t="s">
        <v>19</v>
      </c>
      <c r="F31" s="301"/>
      <c r="G31" s="301"/>
      <c r="H31" s="301"/>
      <c r="L31" s="94"/>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5" t="s">
        <v>47</v>
      </c>
      <c r="J34" s="65">
        <f>ROUND(J101, 2)</f>
        <v>0</v>
      </c>
      <c r="L34" s="34"/>
    </row>
    <row r="35" spans="2:12" s="1" customFormat="1" ht="6.95" customHeight="1">
      <c r="B35" s="34"/>
      <c r="D35" s="52"/>
      <c r="E35" s="52"/>
      <c r="F35" s="52"/>
      <c r="G35" s="52"/>
      <c r="H35" s="52"/>
      <c r="I35" s="52"/>
      <c r="J35" s="52"/>
      <c r="K35" s="52"/>
      <c r="L35" s="34"/>
    </row>
    <row r="36" spans="2:12" s="1" customFormat="1" ht="14.45" customHeight="1">
      <c r="B36" s="34"/>
      <c r="F36" s="37" t="s">
        <v>49</v>
      </c>
      <c r="I36" s="37" t="s">
        <v>48</v>
      </c>
      <c r="J36" s="37" t="s">
        <v>50</v>
      </c>
      <c r="L36" s="34"/>
    </row>
    <row r="37" spans="2:12" s="1" customFormat="1" ht="14.45" customHeight="1">
      <c r="B37" s="34"/>
      <c r="D37" s="54" t="s">
        <v>51</v>
      </c>
      <c r="E37" s="28" t="s">
        <v>52</v>
      </c>
      <c r="F37" s="84">
        <f>ROUND((SUM(BE101:BE189)),  2)</f>
        <v>0</v>
      </c>
      <c r="I37" s="96">
        <v>0.21</v>
      </c>
      <c r="J37" s="84">
        <f>ROUND(((SUM(BE101:BE189))*I37),  2)</f>
        <v>0</v>
      </c>
      <c r="L37" s="34"/>
    </row>
    <row r="38" spans="2:12" s="1" customFormat="1" ht="14.45" customHeight="1">
      <c r="B38" s="34"/>
      <c r="E38" s="28" t="s">
        <v>53</v>
      </c>
      <c r="F38" s="84">
        <f>ROUND((SUM(BF101:BF189)),  2)</f>
        <v>0</v>
      </c>
      <c r="I38" s="96">
        <v>0.15</v>
      </c>
      <c r="J38" s="84">
        <f>ROUND(((SUM(BF101:BF189))*I38),  2)</f>
        <v>0</v>
      </c>
      <c r="L38" s="34"/>
    </row>
    <row r="39" spans="2:12" s="1" customFormat="1" ht="14.45" hidden="1" customHeight="1">
      <c r="B39" s="34"/>
      <c r="E39" s="28" t="s">
        <v>54</v>
      </c>
      <c r="F39" s="84">
        <f>ROUND((SUM(BG101:BG189)),  2)</f>
        <v>0</v>
      </c>
      <c r="I39" s="96">
        <v>0.21</v>
      </c>
      <c r="J39" s="84">
        <f>0</f>
        <v>0</v>
      </c>
      <c r="L39" s="34"/>
    </row>
    <row r="40" spans="2:12" s="1" customFormat="1" ht="14.45" hidden="1" customHeight="1">
      <c r="B40" s="34"/>
      <c r="E40" s="28" t="s">
        <v>55</v>
      </c>
      <c r="F40" s="84">
        <f>ROUND((SUM(BH101:BH189)),  2)</f>
        <v>0</v>
      </c>
      <c r="I40" s="96">
        <v>0.15</v>
      </c>
      <c r="J40" s="84">
        <f>0</f>
        <v>0</v>
      </c>
      <c r="L40" s="34"/>
    </row>
    <row r="41" spans="2:12" s="1" customFormat="1" ht="14.45" hidden="1" customHeight="1">
      <c r="B41" s="34"/>
      <c r="E41" s="28" t="s">
        <v>56</v>
      </c>
      <c r="F41" s="84">
        <f>ROUND((SUM(BI101:BI189)),  2)</f>
        <v>0</v>
      </c>
      <c r="I41" s="96">
        <v>0</v>
      </c>
      <c r="J41" s="84">
        <f>0</f>
        <v>0</v>
      </c>
      <c r="L41" s="34"/>
    </row>
    <row r="42" spans="2:12" s="1" customFormat="1" ht="6.95" customHeight="1">
      <c r="B42" s="34"/>
      <c r="L42" s="34"/>
    </row>
    <row r="43" spans="2:12" s="1" customFormat="1" ht="25.35" customHeight="1">
      <c r="B43" s="34"/>
      <c r="C43" s="97"/>
      <c r="D43" s="98" t="s">
        <v>57</v>
      </c>
      <c r="E43" s="56"/>
      <c r="F43" s="56"/>
      <c r="G43" s="99" t="s">
        <v>58</v>
      </c>
      <c r="H43" s="100" t="s">
        <v>59</v>
      </c>
      <c r="I43" s="56"/>
      <c r="J43" s="101">
        <f>SUM(J34:J41)</f>
        <v>0</v>
      </c>
      <c r="K43" s="102"/>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2" t="s">
        <v>205</v>
      </c>
      <c r="L49" s="34"/>
    </row>
    <row r="50" spans="2:12" s="1" customFormat="1" ht="6.95" customHeight="1">
      <c r="B50" s="34"/>
      <c r="L50" s="34"/>
    </row>
    <row r="51" spans="2:12" s="1" customFormat="1" ht="12" customHeight="1">
      <c r="B51" s="34"/>
      <c r="C51" s="28" t="s">
        <v>16</v>
      </c>
      <c r="L51" s="34"/>
    </row>
    <row r="52" spans="2:12" s="1" customFormat="1" ht="16.5" customHeight="1">
      <c r="B52" s="34"/>
      <c r="E52" s="329" t="str">
        <f>E7</f>
        <v>Stavba č. 6963, etapa č. 0008 – Kompenzační opatření, Definitivní uzávěr plavebního kanálu Troja</v>
      </c>
      <c r="F52" s="330"/>
      <c r="G52" s="330"/>
      <c r="H52" s="330"/>
      <c r="L52" s="34"/>
    </row>
    <row r="53" spans="2:12" ht="12" customHeight="1">
      <c r="B53" s="21"/>
      <c r="C53" s="28" t="s">
        <v>183</v>
      </c>
      <c r="L53" s="21"/>
    </row>
    <row r="54" spans="2:12" ht="16.5" customHeight="1">
      <c r="B54" s="21"/>
      <c r="E54" s="329" t="s">
        <v>187</v>
      </c>
      <c r="F54" s="340"/>
      <c r="G54" s="340"/>
      <c r="H54" s="340"/>
      <c r="L54" s="21"/>
    </row>
    <row r="55" spans="2:12" ht="12" customHeight="1">
      <c r="B55" s="21"/>
      <c r="C55" s="28" t="s">
        <v>191</v>
      </c>
      <c r="L55" s="21"/>
    </row>
    <row r="56" spans="2:12" s="1" customFormat="1" ht="16.5" customHeight="1">
      <c r="B56" s="34"/>
      <c r="E56" s="312" t="s">
        <v>195</v>
      </c>
      <c r="F56" s="328"/>
      <c r="G56" s="328"/>
      <c r="H56" s="328"/>
      <c r="L56" s="34"/>
    </row>
    <row r="57" spans="2:12" s="1" customFormat="1" ht="12" customHeight="1">
      <c r="B57" s="34"/>
      <c r="C57" s="28" t="s">
        <v>859</v>
      </c>
      <c r="L57" s="34"/>
    </row>
    <row r="58" spans="2:12" s="1" customFormat="1" ht="16.5" customHeight="1">
      <c r="B58" s="34"/>
      <c r="E58" s="324" t="str">
        <f>E13</f>
        <v>SO01_D1_4_1 - Elektroinstalace</v>
      </c>
      <c r="F58" s="328"/>
      <c r="G58" s="328"/>
      <c r="H58" s="328"/>
      <c r="L58" s="34"/>
    </row>
    <row r="59" spans="2:12" s="1" customFormat="1" ht="6.95" customHeight="1">
      <c r="B59" s="34"/>
      <c r="L59" s="34"/>
    </row>
    <row r="60" spans="2:12" s="1" customFormat="1" ht="12" customHeight="1">
      <c r="B60" s="34"/>
      <c r="C60" s="28" t="s">
        <v>22</v>
      </c>
      <c r="F60" s="26" t="str">
        <f>F16</f>
        <v xml:space="preserve"> </v>
      </c>
      <c r="I60" s="28" t="s">
        <v>24</v>
      </c>
      <c r="J60" s="51" t="str">
        <f>IF(J16="","",J16)</f>
        <v>19. 8. 2022</v>
      </c>
      <c r="L60" s="34"/>
    </row>
    <row r="61" spans="2:12" s="1" customFormat="1" ht="6.95" customHeight="1">
      <c r="B61" s="34"/>
      <c r="L61" s="34"/>
    </row>
    <row r="62" spans="2:12" s="1" customFormat="1" ht="25.7" customHeight="1">
      <c r="B62" s="34"/>
      <c r="C62" s="28" t="s">
        <v>30</v>
      </c>
      <c r="F62" s="26" t="str">
        <f>E19</f>
        <v>Hlavní město Praha</v>
      </c>
      <c r="I62" s="28" t="s">
        <v>38</v>
      </c>
      <c r="J62" s="32" t="str">
        <f>E25</f>
        <v>d plus projektová a inženýrská a.s.</v>
      </c>
      <c r="L62" s="34"/>
    </row>
    <row r="63" spans="2:12" s="1" customFormat="1" ht="15.2" customHeight="1">
      <c r="B63" s="34"/>
      <c r="C63" s="28" t="s">
        <v>36</v>
      </c>
      <c r="F63" s="26" t="str">
        <f>IF(E22="","",E22)</f>
        <v>Vyplň údaj</v>
      </c>
      <c r="I63" s="28" t="s">
        <v>43</v>
      </c>
      <c r="J63" s="32" t="str">
        <f>E28</f>
        <v xml:space="preserve"> </v>
      </c>
      <c r="L63" s="34"/>
    </row>
    <row r="64" spans="2:12" s="1" customFormat="1" ht="10.35" customHeight="1">
      <c r="B64" s="34"/>
      <c r="L64" s="34"/>
    </row>
    <row r="65" spans="2:47" s="1" customFormat="1" ht="29.25" customHeight="1">
      <c r="B65" s="34"/>
      <c r="C65" s="103" t="s">
        <v>206</v>
      </c>
      <c r="D65" s="97"/>
      <c r="E65" s="97"/>
      <c r="F65" s="97"/>
      <c r="G65" s="97"/>
      <c r="H65" s="97"/>
      <c r="I65" s="97"/>
      <c r="J65" s="104" t="s">
        <v>207</v>
      </c>
      <c r="K65" s="97"/>
      <c r="L65" s="34"/>
    </row>
    <row r="66" spans="2:47" s="1" customFormat="1" ht="10.35" customHeight="1">
      <c r="B66" s="34"/>
      <c r="L66" s="34"/>
    </row>
    <row r="67" spans="2:47" s="1" customFormat="1" ht="22.9" customHeight="1">
      <c r="B67" s="34"/>
      <c r="C67" s="105" t="s">
        <v>79</v>
      </c>
      <c r="J67" s="65">
        <f>J101</f>
        <v>0</v>
      </c>
      <c r="L67" s="34"/>
      <c r="AU67" s="18" t="s">
        <v>208</v>
      </c>
    </row>
    <row r="68" spans="2:47" s="8" customFormat="1" ht="24.95" customHeight="1">
      <c r="B68" s="106"/>
      <c r="D68" s="107" t="s">
        <v>876</v>
      </c>
      <c r="E68" s="108"/>
      <c r="F68" s="108"/>
      <c r="G68" s="108"/>
      <c r="H68" s="108"/>
      <c r="I68" s="108"/>
      <c r="J68" s="109">
        <f>J102</f>
        <v>0</v>
      </c>
      <c r="L68" s="106"/>
    </row>
    <row r="69" spans="2:47" s="9" customFormat="1" ht="19.899999999999999" customHeight="1">
      <c r="B69" s="110"/>
      <c r="D69" s="111" t="s">
        <v>877</v>
      </c>
      <c r="E69" s="112"/>
      <c r="F69" s="112"/>
      <c r="G69" s="112"/>
      <c r="H69" s="112"/>
      <c r="I69" s="112"/>
      <c r="J69" s="113">
        <f>J103</f>
        <v>0</v>
      </c>
      <c r="L69" s="110"/>
    </row>
    <row r="70" spans="2:47" s="9" customFormat="1" ht="14.85" customHeight="1">
      <c r="B70" s="110"/>
      <c r="D70" s="111" t="s">
        <v>878</v>
      </c>
      <c r="E70" s="112"/>
      <c r="F70" s="112"/>
      <c r="G70" s="112"/>
      <c r="H70" s="112"/>
      <c r="I70" s="112"/>
      <c r="J70" s="113">
        <f>J104</f>
        <v>0</v>
      </c>
      <c r="L70" s="110"/>
    </row>
    <row r="71" spans="2:47" s="9" customFormat="1" ht="14.85" customHeight="1">
      <c r="B71" s="110"/>
      <c r="D71" s="111" t="s">
        <v>879</v>
      </c>
      <c r="E71" s="112"/>
      <c r="F71" s="112"/>
      <c r="G71" s="112"/>
      <c r="H71" s="112"/>
      <c r="I71" s="112"/>
      <c r="J71" s="113">
        <f>J121</f>
        <v>0</v>
      </c>
      <c r="L71" s="110"/>
    </row>
    <row r="72" spans="2:47" s="9" customFormat="1" ht="19.899999999999999" customHeight="1">
      <c r="B72" s="110"/>
      <c r="D72" s="111" t="s">
        <v>880</v>
      </c>
      <c r="E72" s="112"/>
      <c r="F72" s="112"/>
      <c r="G72" s="112"/>
      <c r="H72" s="112"/>
      <c r="I72" s="112"/>
      <c r="J72" s="113">
        <f>J135</f>
        <v>0</v>
      </c>
      <c r="L72" s="110"/>
    </row>
    <row r="73" spans="2:47" s="9" customFormat="1" ht="19.899999999999999" customHeight="1">
      <c r="B73" s="110"/>
      <c r="D73" s="111" t="s">
        <v>881</v>
      </c>
      <c r="E73" s="112"/>
      <c r="F73" s="112"/>
      <c r="G73" s="112"/>
      <c r="H73" s="112"/>
      <c r="I73" s="112"/>
      <c r="J73" s="113">
        <f>J142</f>
        <v>0</v>
      </c>
      <c r="L73" s="110"/>
    </row>
    <row r="74" spans="2:47" s="9" customFormat="1" ht="19.899999999999999" customHeight="1">
      <c r="B74" s="110"/>
      <c r="D74" s="111" t="s">
        <v>882</v>
      </c>
      <c r="E74" s="112"/>
      <c r="F74" s="112"/>
      <c r="G74" s="112"/>
      <c r="H74" s="112"/>
      <c r="I74" s="112"/>
      <c r="J74" s="113">
        <f>J149</f>
        <v>0</v>
      </c>
      <c r="L74" s="110"/>
    </row>
    <row r="75" spans="2:47" s="9" customFormat="1" ht="19.899999999999999" customHeight="1">
      <c r="B75" s="110"/>
      <c r="D75" s="111" t="s">
        <v>883</v>
      </c>
      <c r="E75" s="112"/>
      <c r="F75" s="112"/>
      <c r="G75" s="112"/>
      <c r="H75" s="112"/>
      <c r="I75" s="112"/>
      <c r="J75" s="113">
        <f>J165</f>
        <v>0</v>
      </c>
      <c r="L75" s="110"/>
    </row>
    <row r="76" spans="2:47" s="9" customFormat="1" ht="19.899999999999999" customHeight="1">
      <c r="B76" s="110"/>
      <c r="D76" s="111" t="s">
        <v>884</v>
      </c>
      <c r="E76" s="112"/>
      <c r="F76" s="112"/>
      <c r="G76" s="112"/>
      <c r="H76" s="112"/>
      <c r="I76" s="112"/>
      <c r="J76" s="113">
        <f>J175</f>
        <v>0</v>
      </c>
      <c r="L76" s="110"/>
    </row>
    <row r="77" spans="2:47" s="9" customFormat="1" ht="19.899999999999999" customHeight="1">
      <c r="B77" s="110"/>
      <c r="D77" s="111" t="s">
        <v>885</v>
      </c>
      <c r="E77" s="112"/>
      <c r="F77" s="112"/>
      <c r="G77" s="112"/>
      <c r="H77" s="112"/>
      <c r="I77" s="112"/>
      <c r="J77" s="113">
        <f>J184</f>
        <v>0</v>
      </c>
      <c r="L77" s="110"/>
    </row>
    <row r="78" spans="2:47" s="1" customFormat="1" ht="21.75" customHeight="1">
      <c r="B78" s="34"/>
      <c r="L78" s="34"/>
    </row>
    <row r="79" spans="2:47" s="1" customFormat="1" ht="6.95" customHeight="1">
      <c r="B79" s="43"/>
      <c r="C79" s="44"/>
      <c r="D79" s="44"/>
      <c r="E79" s="44"/>
      <c r="F79" s="44"/>
      <c r="G79" s="44"/>
      <c r="H79" s="44"/>
      <c r="I79" s="44"/>
      <c r="J79" s="44"/>
      <c r="K79" s="44"/>
      <c r="L79" s="34"/>
    </row>
    <row r="83" spans="2:12" s="1" customFormat="1" ht="6.95" customHeight="1">
      <c r="B83" s="45"/>
      <c r="C83" s="46"/>
      <c r="D83" s="46"/>
      <c r="E83" s="46"/>
      <c r="F83" s="46"/>
      <c r="G83" s="46"/>
      <c r="H83" s="46"/>
      <c r="I83" s="46"/>
      <c r="J83" s="46"/>
      <c r="K83" s="46"/>
      <c r="L83" s="34"/>
    </row>
    <row r="84" spans="2:12" s="1" customFormat="1" ht="24.95" customHeight="1">
      <c r="B84" s="34"/>
      <c r="C84" s="22" t="s">
        <v>224</v>
      </c>
      <c r="L84" s="34"/>
    </row>
    <row r="85" spans="2:12" s="1" customFormat="1" ht="6.95" customHeight="1">
      <c r="B85" s="34"/>
      <c r="L85" s="34"/>
    </row>
    <row r="86" spans="2:12" s="1" customFormat="1" ht="12" customHeight="1">
      <c r="B86" s="34"/>
      <c r="C86" s="28" t="s">
        <v>16</v>
      </c>
      <c r="L86" s="34"/>
    </row>
    <row r="87" spans="2:12" s="1" customFormat="1" ht="16.5" customHeight="1">
      <c r="B87" s="34"/>
      <c r="E87" s="329" t="str">
        <f>E7</f>
        <v>Stavba č. 6963, etapa č. 0008 – Kompenzační opatření, Definitivní uzávěr plavebního kanálu Troja</v>
      </c>
      <c r="F87" s="330"/>
      <c r="G87" s="330"/>
      <c r="H87" s="330"/>
      <c r="L87" s="34"/>
    </row>
    <row r="88" spans="2:12" ht="12" customHeight="1">
      <c r="B88" s="21"/>
      <c r="C88" s="28" t="s">
        <v>183</v>
      </c>
      <c r="L88" s="21"/>
    </row>
    <row r="89" spans="2:12" ht="16.5" customHeight="1">
      <c r="B89" s="21"/>
      <c r="E89" s="329" t="s">
        <v>187</v>
      </c>
      <c r="F89" s="340"/>
      <c r="G89" s="340"/>
      <c r="H89" s="340"/>
      <c r="L89" s="21"/>
    </row>
    <row r="90" spans="2:12" ht="12" customHeight="1">
      <c r="B90" s="21"/>
      <c r="C90" s="28" t="s">
        <v>191</v>
      </c>
      <c r="L90" s="21"/>
    </row>
    <row r="91" spans="2:12" s="1" customFormat="1" ht="16.5" customHeight="1">
      <c r="B91" s="34"/>
      <c r="E91" s="312" t="s">
        <v>195</v>
      </c>
      <c r="F91" s="328"/>
      <c r="G91" s="328"/>
      <c r="H91" s="328"/>
      <c r="L91" s="34"/>
    </row>
    <row r="92" spans="2:12" s="1" customFormat="1" ht="12" customHeight="1">
      <c r="B92" s="34"/>
      <c r="C92" s="28" t="s">
        <v>859</v>
      </c>
      <c r="L92" s="34"/>
    </row>
    <row r="93" spans="2:12" s="1" customFormat="1" ht="16.5" customHeight="1">
      <c r="B93" s="34"/>
      <c r="E93" s="324" t="str">
        <f>E13</f>
        <v>SO01_D1_4_1 - Elektroinstalace</v>
      </c>
      <c r="F93" s="328"/>
      <c r="G93" s="328"/>
      <c r="H93" s="328"/>
      <c r="L93" s="34"/>
    </row>
    <row r="94" spans="2:12" s="1" customFormat="1" ht="6.95" customHeight="1">
      <c r="B94" s="34"/>
      <c r="L94" s="34"/>
    </row>
    <row r="95" spans="2:12" s="1" customFormat="1" ht="12" customHeight="1">
      <c r="B95" s="34"/>
      <c r="C95" s="28" t="s">
        <v>22</v>
      </c>
      <c r="F95" s="26" t="str">
        <f>F16</f>
        <v xml:space="preserve"> </v>
      </c>
      <c r="I95" s="28" t="s">
        <v>24</v>
      </c>
      <c r="J95" s="51" t="str">
        <f>IF(J16="","",J16)</f>
        <v>19. 8. 2022</v>
      </c>
      <c r="L95" s="34"/>
    </row>
    <row r="96" spans="2:12" s="1" customFormat="1" ht="6.95" customHeight="1">
      <c r="B96" s="34"/>
      <c r="L96" s="34"/>
    </row>
    <row r="97" spans="2:65" s="1" customFormat="1" ht="25.7" customHeight="1">
      <c r="B97" s="34"/>
      <c r="C97" s="28" t="s">
        <v>30</v>
      </c>
      <c r="F97" s="26" t="str">
        <f>E19</f>
        <v>Hlavní město Praha</v>
      </c>
      <c r="I97" s="28" t="s">
        <v>38</v>
      </c>
      <c r="J97" s="32" t="str">
        <f>E25</f>
        <v>d plus projektová a inženýrská a.s.</v>
      </c>
      <c r="L97" s="34"/>
    </row>
    <row r="98" spans="2:65" s="1" customFormat="1" ht="15.2" customHeight="1">
      <c r="B98" s="34"/>
      <c r="C98" s="28" t="s">
        <v>36</v>
      </c>
      <c r="F98" s="26" t="str">
        <f>IF(E22="","",E22)</f>
        <v>Vyplň údaj</v>
      </c>
      <c r="I98" s="28" t="s">
        <v>43</v>
      </c>
      <c r="J98" s="32" t="str">
        <f>E28</f>
        <v xml:space="preserve"> </v>
      </c>
      <c r="L98" s="34"/>
    </row>
    <row r="99" spans="2:65" s="1" customFormat="1" ht="10.35" customHeight="1">
      <c r="B99" s="34"/>
      <c r="L99" s="34"/>
    </row>
    <row r="100" spans="2:65" s="10" customFormat="1" ht="29.25" customHeight="1">
      <c r="B100" s="114"/>
      <c r="C100" s="115" t="s">
        <v>225</v>
      </c>
      <c r="D100" s="116" t="s">
        <v>66</v>
      </c>
      <c r="E100" s="116" t="s">
        <v>62</v>
      </c>
      <c r="F100" s="116" t="s">
        <v>63</v>
      </c>
      <c r="G100" s="116" t="s">
        <v>226</v>
      </c>
      <c r="H100" s="116" t="s">
        <v>227</v>
      </c>
      <c r="I100" s="116" t="s">
        <v>228</v>
      </c>
      <c r="J100" s="116" t="s">
        <v>207</v>
      </c>
      <c r="K100" s="117" t="s">
        <v>229</v>
      </c>
      <c r="L100" s="114"/>
      <c r="M100" s="58" t="s">
        <v>19</v>
      </c>
      <c r="N100" s="59" t="s">
        <v>51</v>
      </c>
      <c r="O100" s="59" t="s">
        <v>230</v>
      </c>
      <c r="P100" s="59" t="s">
        <v>231</v>
      </c>
      <c r="Q100" s="59" t="s">
        <v>232</v>
      </c>
      <c r="R100" s="59" t="s">
        <v>233</v>
      </c>
      <c r="S100" s="59" t="s">
        <v>234</v>
      </c>
      <c r="T100" s="60" t="s">
        <v>235</v>
      </c>
    </row>
    <row r="101" spans="2:65" s="1" customFormat="1" ht="22.9" customHeight="1">
      <c r="B101" s="34"/>
      <c r="C101" s="63" t="s">
        <v>236</v>
      </c>
      <c r="J101" s="118">
        <f>BK101</f>
        <v>0</v>
      </c>
      <c r="L101" s="34"/>
      <c r="M101" s="61"/>
      <c r="N101" s="52"/>
      <c r="O101" s="52"/>
      <c r="P101" s="119">
        <f>P102</f>
        <v>0</v>
      </c>
      <c r="Q101" s="52"/>
      <c r="R101" s="119">
        <f>R102</f>
        <v>0</v>
      </c>
      <c r="S101" s="52"/>
      <c r="T101" s="120">
        <f>T102</f>
        <v>0</v>
      </c>
      <c r="AT101" s="18" t="s">
        <v>80</v>
      </c>
      <c r="AU101" s="18" t="s">
        <v>208</v>
      </c>
      <c r="BK101" s="121">
        <f>BK102</f>
        <v>0</v>
      </c>
    </row>
    <row r="102" spans="2:65" s="11" customFormat="1" ht="25.9" customHeight="1">
      <c r="B102" s="122"/>
      <c r="D102" s="123" t="s">
        <v>80</v>
      </c>
      <c r="E102" s="124" t="s">
        <v>85</v>
      </c>
      <c r="F102" s="124" t="s">
        <v>886</v>
      </c>
      <c r="I102" s="125"/>
      <c r="J102" s="126">
        <f>BK102</f>
        <v>0</v>
      </c>
      <c r="L102" s="122"/>
      <c r="M102" s="127"/>
      <c r="P102" s="128">
        <f>P103+P135+P142+P149+P165+P175+P184</f>
        <v>0</v>
      </c>
      <c r="R102" s="128">
        <f>R103+R135+R142+R149+R165+R175+R184</f>
        <v>0</v>
      </c>
      <c r="T102" s="129">
        <f>T103+T135+T142+T149+T165+T175+T184</f>
        <v>0</v>
      </c>
      <c r="AR102" s="123" t="s">
        <v>88</v>
      </c>
      <c r="AT102" s="130" t="s">
        <v>80</v>
      </c>
      <c r="AU102" s="130" t="s">
        <v>81</v>
      </c>
      <c r="AY102" s="123" t="s">
        <v>239</v>
      </c>
      <c r="BK102" s="131">
        <f>BK103+BK135+BK142+BK149+BK165+BK175+BK184</f>
        <v>0</v>
      </c>
    </row>
    <row r="103" spans="2:65" s="11" customFormat="1" ht="22.9" customHeight="1">
      <c r="B103" s="122"/>
      <c r="D103" s="123" t="s">
        <v>80</v>
      </c>
      <c r="E103" s="132" t="s">
        <v>88</v>
      </c>
      <c r="F103" s="132" t="s">
        <v>887</v>
      </c>
      <c r="I103" s="125"/>
      <c r="J103" s="133">
        <f>BK103</f>
        <v>0</v>
      </c>
      <c r="L103" s="122"/>
      <c r="M103" s="127"/>
      <c r="P103" s="128">
        <f>P104+P121</f>
        <v>0</v>
      </c>
      <c r="R103" s="128">
        <f>R104+R121</f>
        <v>0</v>
      </c>
      <c r="T103" s="129">
        <f>T104+T121</f>
        <v>0</v>
      </c>
      <c r="AR103" s="123" t="s">
        <v>88</v>
      </c>
      <c r="AT103" s="130" t="s">
        <v>80</v>
      </c>
      <c r="AU103" s="130" t="s">
        <v>88</v>
      </c>
      <c r="AY103" s="123" t="s">
        <v>239</v>
      </c>
      <c r="BK103" s="131">
        <f>BK104+BK121</f>
        <v>0</v>
      </c>
    </row>
    <row r="104" spans="2:65" s="11" customFormat="1" ht="20.85" customHeight="1">
      <c r="B104" s="122"/>
      <c r="D104" s="123" t="s">
        <v>80</v>
      </c>
      <c r="E104" s="132" t="s">
        <v>888</v>
      </c>
      <c r="F104" s="132" t="s">
        <v>889</v>
      </c>
      <c r="I104" s="125"/>
      <c r="J104" s="133">
        <f>BK104</f>
        <v>0</v>
      </c>
      <c r="L104" s="122"/>
      <c r="M104" s="127"/>
      <c r="P104" s="128">
        <f>SUM(P105:P120)</f>
        <v>0</v>
      </c>
      <c r="R104" s="128">
        <f>SUM(R105:R120)</f>
        <v>0</v>
      </c>
      <c r="T104" s="129">
        <f>SUM(T105:T120)</f>
        <v>0</v>
      </c>
      <c r="AR104" s="123" t="s">
        <v>88</v>
      </c>
      <c r="AT104" s="130" t="s">
        <v>80</v>
      </c>
      <c r="AU104" s="130" t="s">
        <v>90</v>
      </c>
      <c r="AY104" s="123" t="s">
        <v>239</v>
      </c>
      <c r="BK104" s="131">
        <f>SUM(BK105:BK120)</f>
        <v>0</v>
      </c>
    </row>
    <row r="105" spans="2:65" s="1" customFormat="1" ht="16.5" customHeight="1">
      <c r="B105" s="34"/>
      <c r="C105" s="134" t="s">
        <v>88</v>
      </c>
      <c r="D105" s="134" t="s">
        <v>241</v>
      </c>
      <c r="E105" s="135" t="s">
        <v>890</v>
      </c>
      <c r="F105" s="136" t="s">
        <v>891</v>
      </c>
      <c r="G105" s="137" t="s">
        <v>892</v>
      </c>
      <c r="H105" s="138">
        <v>1</v>
      </c>
      <c r="I105" s="139"/>
      <c r="J105" s="140">
        <f t="shared" ref="J105:J120" si="0">ROUND(I105*H105,2)</f>
        <v>0</v>
      </c>
      <c r="K105" s="136" t="s">
        <v>304</v>
      </c>
      <c r="L105" s="34"/>
      <c r="M105" s="141" t="s">
        <v>19</v>
      </c>
      <c r="N105" s="142" t="s">
        <v>52</v>
      </c>
      <c r="P105" s="143">
        <f t="shared" ref="P105:P120" si="1">O105*H105</f>
        <v>0</v>
      </c>
      <c r="Q105" s="143">
        <v>0</v>
      </c>
      <c r="R105" s="143">
        <f t="shared" ref="R105:R120" si="2">Q105*H105</f>
        <v>0</v>
      </c>
      <c r="S105" s="143">
        <v>0</v>
      </c>
      <c r="T105" s="144">
        <f t="shared" ref="T105:T120" si="3">S105*H105</f>
        <v>0</v>
      </c>
      <c r="AR105" s="145" t="s">
        <v>246</v>
      </c>
      <c r="AT105" s="145" t="s">
        <v>241</v>
      </c>
      <c r="AU105" s="145" t="s">
        <v>96</v>
      </c>
      <c r="AY105" s="18" t="s">
        <v>239</v>
      </c>
      <c r="BE105" s="146">
        <f t="shared" ref="BE105:BE120" si="4">IF(N105="základní",J105,0)</f>
        <v>0</v>
      </c>
      <c r="BF105" s="146">
        <f t="shared" ref="BF105:BF120" si="5">IF(N105="snížená",J105,0)</f>
        <v>0</v>
      </c>
      <c r="BG105" s="146">
        <f t="shared" ref="BG105:BG120" si="6">IF(N105="zákl. přenesená",J105,0)</f>
        <v>0</v>
      </c>
      <c r="BH105" s="146">
        <f t="shared" ref="BH105:BH120" si="7">IF(N105="sníž. přenesená",J105,0)</f>
        <v>0</v>
      </c>
      <c r="BI105" s="146">
        <f t="shared" ref="BI105:BI120" si="8">IF(N105="nulová",J105,0)</f>
        <v>0</v>
      </c>
      <c r="BJ105" s="18" t="s">
        <v>88</v>
      </c>
      <c r="BK105" s="146">
        <f t="shared" ref="BK105:BK120" si="9">ROUND(I105*H105,2)</f>
        <v>0</v>
      </c>
      <c r="BL105" s="18" t="s">
        <v>246</v>
      </c>
      <c r="BM105" s="145" t="s">
        <v>90</v>
      </c>
    </row>
    <row r="106" spans="2:65" s="1" customFormat="1" ht="16.5" customHeight="1">
      <c r="B106" s="34"/>
      <c r="C106" s="134" t="s">
        <v>90</v>
      </c>
      <c r="D106" s="134" t="s">
        <v>241</v>
      </c>
      <c r="E106" s="135" t="s">
        <v>893</v>
      </c>
      <c r="F106" s="136" t="s">
        <v>894</v>
      </c>
      <c r="G106" s="137" t="s">
        <v>892</v>
      </c>
      <c r="H106" s="138">
        <v>1</v>
      </c>
      <c r="I106" s="139"/>
      <c r="J106" s="140">
        <f t="shared" si="0"/>
        <v>0</v>
      </c>
      <c r="K106" s="136" t="s">
        <v>304</v>
      </c>
      <c r="L106" s="34"/>
      <c r="M106" s="141" t="s">
        <v>19</v>
      </c>
      <c r="N106" s="142" t="s">
        <v>52</v>
      </c>
      <c r="P106" s="143">
        <f t="shared" si="1"/>
        <v>0</v>
      </c>
      <c r="Q106" s="143">
        <v>0</v>
      </c>
      <c r="R106" s="143">
        <f t="shared" si="2"/>
        <v>0</v>
      </c>
      <c r="S106" s="143">
        <v>0</v>
      </c>
      <c r="T106" s="144">
        <f t="shared" si="3"/>
        <v>0</v>
      </c>
      <c r="AR106" s="145" t="s">
        <v>246</v>
      </c>
      <c r="AT106" s="145" t="s">
        <v>241</v>
      </c>
      <c r="AU106" s="145" t="s">
        <v>96</v>
      </c>
      <c r="AY106" s="18" t="s">
        <v>239</v>
      </c>
      <c r="BE106" s="146">
        <f t="shared" si="4"/>
        <v>0</v>
      </c>
      <c r="BF106" s="146">
        <f t="shared" si="5"/>
        <v>0</v>
      </c>
      <c r="BG106" s="146">
        <f t="shared" si="6"/>
        <v>0</v>
      </c>
      <c r="BH106" s="146">
        <f t="shared" si="7"/>
        <v>0</v>
      </c>
      <c r="BI106" s="146">
        <f t="shared" si="8"/>
        <v>0</v>
      </c>
      <c r="BJ106" s="18" t="s">
        <v>88</v>
      </c>
      <c r="BK106" s="146">
        <f t="shared" si="9"/>
        <v>0</v>
      </c>
      <c r="BL106" s="18" t="s">
        <v>246</v>
      </c>
      <c r="BM106" s="145" t="s">
        <v>895</v>
      </c>
    </row>
    <row r="107" spans="2:65" s="1" customFormat="1" ht="16.5" customHeight="1">
      <c r="B107" s="34"/>
      <c r="C107" s="134" t="s">
        <v>96</v>
      </c>
      <c r="D107" s="134" t="s">
        <v>241</v>
      </c>
      <c r="E107" s="135" t="s">
        <v>896</v>
      </c>
      <c r="F107" s="136" t="s">
        <v>897</v>
      </c>
      <c r="G107" s="137" t="s">
        <v>892</v>
      </c>
      <c r="H107" s="138">
        <v>1</v>
      </c>
      <c r="I107" s="139"/>
      <c r="J107" s="140">
        <f t="shared" si="0"/>
        <v>0</v>
      </c>
      <c r="K107" s="136" t="s">
        <v>304</v>
      </c>
      <c r="L107" s="34"/>
      <c r="M107" s="141" t="s">
        <v>19</v>
      </c>
      <c r="N107" s="142" t="s">
        <v>52</v>
      </c>
      <c r="P107" s="143">
        <f t="shared" si="1"/>
        <v>0</v>
      </c>
      <c r="Q107" s="143">
        <v>0</v>
      </c>
      <c r="R107" s="143">
        <f t="shared" si="2"/>
        <v>0</v>
      </c>
      <c r="S107" s="143">
        <v>0</v>
      </c>
      <c r="T107" s="144">
        <f t="shared" si="3"/>
        <v>0</v>
      </c>
      <c r="AR107" s="145" t="s">
        <v>246</v>
      </c>
      <c r="AT107" s="145" t="s">
        <v>241</v>
      </c>
      <c r="AU107" s="145" t="s">
        <v>96</v>
      </c>
      <c r="AY107" s="18" t="s">
        <v>239</v>
      </c>
      <c r="BE107" s="146">
        <f t="shared" si="4"/>
        <v>0</v>
      </c>
      <c r="BF107" s="146">
        <f t="shared" si="5"/>
        <v>0</v>
      </c>
      <c r="BG107" s="146">
        <f t="shared" si="6"/>
        <v>0</v>
      </c>
      <c r="BH107" s="146">
        <f t="shared" si="7"/>
        <v>0</v>
      </c>
      <c r="BI107" s="146">
        <f t="shared" si="8"/>
        <v>0</v>
      </c>
      <c r="BJ107" s="18" t="s">
        <v>88</v>
      </c>
      <c r="BK107" s="146">
        <f t="shared" si="9"/>
        <v>0</v>
      </c>
      <c r="BL107" s="18" t="s">
        <v>246</v>
      </c>
      <c r="BM107" s="145" t="s">
        <v>246</v>
      </c>
    </row>
    <row r="108" spans="2:65" s="1" customFormat="1" ht="16.5" customHeight="1">
      <c r="B108" s="34"/>
      <c r="C108" s="134" t="s">
        <v>246</v>
      </c>
      <c r="D108" s="134" t="s">
        <v>241</v>
      </c>
      <c r="E108" s="135" t="s">
        <v>898</v>
      </c>
      <c r="F108" s="136" t="s">
        <v>899</v>
      </c>
      <c r="G108" s="137" t="s">
        <v>900</v>
      </c>
      <c r="H108" s="138">
        <v>1</v>
      </c>
      <c r="I108" s="139"/>
      <c r="J108" s="140">
        <f t="shared" si="0"/>
        <v>0</v>
      </c>
      <c r="K108" s="136" t="s">
        <v>304</v>
      </c>
      <c r="L108" s="34"/>
      <c r="M108" s="141" t="s">
        <v>19</v>
      </c>
      <c r="N108" s="142" t="s">
        <v>52</v>
      </c>
      <c r="P108" s="143">
        <f t="shared" si="1"/>
        <v>0</v>
      </c>
      <c r="Q108" s="143">
        <v>0</v>
      </c>
      <c r="R108" s="143">
        <f t="shared" si="2"/>
        <v>0</v>
      </c>
      <c r="S108" s="143">
        <v>0</v>
      </c>
      <c r="T108" s="144">
        <f t="shared" si="3"/>
        <v>0</v>
      </c>
      <c r="AR108" s="145" t="s">
        <v>246</v>
      </c>
      <c r="AT108" s="145" t="s">
        <v>241</v>
      </c>
      <c r="AU108" s="145" t="s">
        <v>96</v>
      </c>
      <c r="AY108" s="18" t="s">
        <v>239</v>
      </c>
      <c r="BE108" s="146">
        <f t="shared" si="4"/>
        <v>0</v>
      </c>
      <c r="BF108" s="146">
        <f t="shared" si="5"/>
        <v>0</v>
      </c>
      <c r="BG108" s="146">
        <f t="shared" si="6"/>
        <v>0</v>
      </c>
      <c r="BH108" s="146">
        <f t="shared" si="7"/>
        <v>0</v>
      </c>
      <c r="BI108" s="146">
        <f t="shared" si="8"/>
        <v>0</v>
      </c>
      <c r="BJ108" s="18" t="s">
        <v>88</v>
      </c>
      <c r="BK108" s="146">
        <f t="shared" si="9"/>
        <v>0</v>
      </c>
      <c r="BL108" s="18" t="s">
        <v>246</v>
      </c>
      <c r="BM108" s="145" t="s">
        <v>274</v>
      </c>
    </row>
    <row r="109" spans="2:65" s="1" customFormat="1" ht="16.5" customHeight="1">
      <c r="B109" s="34"/>
      <c r="C109" s="134" t="s">
        <v>268</v>
      </c>
      <c r="D109" s="134" t="s">
        <v>241</v>
      </c>
      <c r="E109" s="135" t="s">
        <v>901</v>
      </c>
      <c r="F109" s="136" t="s">
        <v>902</v>
      </c>
      <c r="G109" s="137" t="s">
        <v>892</v>
      </c>
      <c r="H109" s="138">
        <v>1</v>
      </c>
      <c r="I109" s="139"/>
      <c r="J109" s="140">
        <f t="shared" si="0"/>
        <v>0</v>
      </c>
      <c r="K109" s="136" t="s">
        <v>304</v>
      </c>
      <c r="L109" s="34"/>
      <c r="M109" s="141" t="s">
        <v>19</v>
      </c>
      <c r="N109" s="142" t="s">
        <v>52</v>
      </c>
      <c r="P109" s="143">
        <f t="shared" si="1"/>
        <v>0</v>
      </c>
      <c r="Q109" s="143">
        <v>0</v>
      </c>
      <c r="R109" s="143">
        <f t="shared" si="2"/>
        <v>0</v>
      </c>
      <c r="S109" s="143">
        <v>0</v>
      </c>
      <c r="T109" s="144">
        <f t="shared" si="3"/>
        <v>0</v>
      </c>
      <c r="AR109" s="145" t="s">
        <v>246</v>
      </c>
      <c r="AT109" s="145" t="s">
        <v>241</v>
      </c>
      <c r="AU109" s="145" t="s">
        <v>96</v>
      </c>
      <c r="AY109" s="18" t="s">
        <v>239</v>
      </c>
      <c r="BE109" s="146">
        <f t="shared" si="4"/>
        <v>0</v>
      </c>
      <c r="BF109" s="146">
        <f t="shared" si="5"/>
        <v>0</v>
      </c>
      <c r="BG109" s="146">
        <f t="shared" si="6"/>
        <v>0</v>
      </c>
      <c r="BH109" s="146">
        <f t="shared" si="7"/>
        <v>0</v>
      </c>
      <c r="BI109" s="146">
        <f t="shared" si="8"/>
        <v>0</v>
      </c>
      <c r="BJ109" s="18" t="s">
        <v>88</v>
      </c>
      <c r="BK109" s="146">
        <f t="shared" si="9"/>
        <v>0</v>
      </c>
      <c r="BL109" s="18" t="s">
        <v>246</v>
      </c>
      <c r="BM109" s="145" t="s">
        <v>287</v>
      </c>
    </row>
    <row r="110" spans="2:65" s="1" customFormat="1" ht="16.5" customHeight="1">
      <c r="B110" s="34"/>
      <c r="C110" s="134" t="s">
        <v>274</v>
      </c>
      <c r="D110" s="134" t="s">
        <v>241</v>
      </c>
      <c r="E110" s="135" t="s">
        <v>903</v>
      </c>
      <c r="F110" s="136" t="s">
        <v>904</v>
      </c>
      <c r="G110" s="137" t="s">
        <v>892</v>
      </c>
      <c r="H110" s="138">
        <v>1</v>
      </c>
      <c r="I110" s="139"/>
      <c r="J110" s="140">
        <f t="shared" si="0"/>
        <v>0</v>
      </c>
      <c r="K110" s="136" t="s">
        <v>304</v>
      </c>
      <c r="L110" s="34"/>
      <c r="M110" s="141" t="s">
        <v>19</v>
      </c>
      <c r="N110" s="142" t="s">
        <v>52</v>
      </c>
      <c r="P110" s="143">
        <f t="shared" si="1"/>
        <v>0</v>
      </c>
      <c r="Q110" s="143">
        <v>0</v>
      </c>
      <c r="R110" s="143">
        <f t="shared" si="2"/>
        <v>0</v>
      </c>
      <c r="S110" s="143">
        <v>0</v>
      </c>
      <c r="T110" s="144">
        <f t="shared" si="3"/>
        <v>0</v>
      </c>
      <c r="AR110" s="145" t="s">
        <v>246</v>
      </c>
      <c r="AT110" s="145" t="s">
        <v>241</v>
      </c>
      <c r="AU110" s="145" t="s">
        <v>96</v>
      </c>
      <c r="AY110" s="18" t="s">
        <v>239</v>
      </c>
      <c r="BE110" s="146">
        <f t="shared" si="4"/>
        <v>0</v>
      </c>
      <c r="BF110" s="146">
        <f t="shared" si="5"/>
        <v>0</v>
      </c>
      <c r="BG110" s="146">
        <f t="shared" si="6"/>
        <v>0</v>
      </c>
      <c r="BH110" s="146">
        <f t="shared" si="7"/>
        <v>0</v>
      </c>
      <c r="BI110" s="146">
        <f t="shared" si="8"/>
        <v>0</v>
      </c>
      <c r="BJ110" s="18" t="s">
        <v>88</v>
      </c>
      <c r="BK110" s="146">
        <f t="shared" si="9"/>
        <v>0</v>
      </c>
      <c r="BL110" s="18" t="s">
        <v>246</v>
      </c>
      <c r="BM110" s="145" t="s">
        <v>300</v>
      </c>
    </row>
    <row r="111" spans="2:65" s="1" customFormat="1" ht="16.5" customHeight="1">
      <c r="B111" s="34"/>
      <c r="C111" s="134" t="s">
        <v>281</v>
      </c>
      <c r="D111" s="134" t="s">
        <v>241</v>
      </c>
      <c r="E111" s="135" t="s">
        <v>905</v>
      </c>
      <c r="F111" s="136" t="s">
        <v>906</v>
      </c>
      <c r="G111" s="137" t="s">
        <v>892</v>
      </c>
      <c r="H111" s="138">
        <v>1</v>
      </c>
      <c r="I111" s="139"/>
      <c r="J111" s="140">
        <f t="shared" si="0"/>
        <v>0</v>
      </c>
      <c r="K111" s="136" t="s">
        <v>304</v>
      </c>
      <c r="L111" s="34"/>
      <c r="M111" s="141" t="s">
        <v>19</v>
      </c>
      <c r="N111" s="142" t="s">
        <v>52</v>
      </c>
      <c r="P111" s="143">
        <f t="shared" si="1"/>
        <v>0</v>
      </c>
      <c r="Q111" s="143">
        <v>0</v>
      </c>
      <c r="R111" s="143">
        <f t="shared" si="2"/>
        <v>0</v>
      </c>
      <c r="S111" s="143">
        <v>0</v>
      </c>
      <c r="T111" s="144">
        <f t="shared" si="3"/>
        <v>0</v>
      </c>
      <c r="AR111" s="145" t="s">
        <v>246</v>
      </c>
      <c r="AT111" s="145" t="s">
        <v>241</v>
      </c>
      <c r="AU111" s="145" t="s">
        <v>96</v>
      </c>
      <c r="AY111" s="18" t="s">
        <v>239</v>
      </c>
      <c r="BE111" s="146">
        <f t="shared" si="4"/>
        <v>0</v>
      </c>
      <c r="BF111" s="146">
        <f t="shared" si="5"/>
        <v>0</v>
      </c>
      <c r="BG111" s="146">
        <f t="shared" si="6"/>
        <v>0</v>
      </c>
      <c r="BH111" s="146">
        <f t="shared" si="7"/>
        <v>0</v>
      </c>
      <c r="BI111" s="146">
        <f t="shared" si="8"/>
        <v>0</v>
      </c>
      <c r="BJ111" s="18" t="s">
        <v>88</v>
      </c>
      <c r="BK111" s="146">
        <f t="shared" si="9"/>
        <v>0</v>
      </c>
      <c r="BL111" s="18" t="s">
        <v>246</v>
      </c>
      <c r="BM111" s="145" t="s">
        <v>314</v>
      </c>
    </row>
    <row r="112" spans="2:65" s="1" customFormat="1" ht="16.5" customHeight="1">
      <c r="B112" s="34"/>
      <c r="C112" s="134" t="s">
        <v>287</v>
      </c>
      <c r="D112" s="134" t="s">
        <v>241</v>
      </c>
      <c r="E112" s="135" t="s">
        <v>907</v>
      </c>
      <c r="F112" s="136" t="s">
        <v>908</v>
      </c>
      <c r="G112" s="137" t="s">
        <v>892</v>
      </c>
      <c r="H112" s="138">
        <v>1</v>
      </c>
      <c r="I112" s="139"/>
      <c r="J112" s="140">
        <f t="shared" si="0"/>
        <v>0</v>
      </c>
      <c r="K112" s="136" t="s">
        <v>304</v>
      </c>
      <c r="L112" s="34"/>
      <c r="M112" s="141" t="s">
        <v>19</v>
      </c>
      <c r="N112" s="142" t="s">
        <v>52</v>
      </c>
      <c r="P112" s="143">
        <f t="shared" si="1"/>
        <v>0</v>
      </c>
      <c r="Q112" s="143">
        <v>0</v>
      </c>
      <c r="R112" s="143">
        <f t="shared" si="2"/>
        <v>0</v>
      </c>
      <c r="S112" s="143">
        <v>0</v>
      </c>
      <c r="T112" s="144">
        <f t="shared" si="3"/>
        <v>0</v>
      </c>
      <c r="AR112" s="145" t="s">
        <v>246</v>
      </c>
      <c r="AT112" s="145" t="s">
        <v>241</v>
      </c>
      <c r="AU112" s="145" t="s">
        <v>96</v>
      </c>
      <c r="AY112" s="18" t="s">
        <v>239</v>
      </c>
      <c r="BE112" s="146">
        <f t="shared" si="4"/>
        <v>0</v>
      </c>
      <c r="BF112" s="146">
        <f t="shared" si="5"/>
        <v>0</v>
      </c>
      <c r="BG112" s="146">
        <f t="shared" si="6"/>
        <v>0</v>
      </c>
      <c r="BH112" s="146">
        <f t="shared" si="7"/>
        <v>0</v>
      </c>
      <c r="BI112" s="146">
        <f t="shared" si="8"/>
        <v>0</v>
      </c>
      <c r="BJ112" s="18" t="s">
        <v>88</v>
      </c>
      <c r="BK112" s="146">
        <f t="shared" si="9"/>
        <v>0</v>
      </c>
      <c r="BL112" s="18" t="s">
        <v>246</v>
      </c>
      <c r="BM112" s="145" t="s">
        <v>333</v>
      </c>
    </row>
    <row r="113" spans="2:65" s="1" customFormat="1" ht="16.5" customHeight="1">
      <c r="B113" s="34"/>
      <c r="C113" s="134" t="s">
        <v>294</v>
      </c>
      <c r="D113" s="134" t="s">
        <v>241</v>
      </c>
      <c r="E113" s="135" t="s">
        <v>909</v>
      </c>
      <c r="F113" s="136" t="s">
        <v>910</v>
      </c>
      <c r="G113" s="137" t="s">
        <v>892</v>
      </c>
      <c r="H113" s="138">
        <v>1</v>
      </c>
      <c r="I113" s="139"/>
      <c r="J113" s="140">
        <f t="shared" si="0"/>
        <v>0</v>
      </c>
      <c r="K113" s="136" t="s">
        <v>304</v>
      </c>
      <c r="L113" s="34"/>
      <c r="M113" s="141" t="s">
        <v>19</v>
      </c>
      <c r="N113" s="142" t="s">
        <v>52</v>
      </c>
      <c r="P113" s="143">
        <f t="shared" si="1"/>
        <v>0</v>
      </c>
      <c r="Q113" s="143">
        <v>0</v>
      </c>
      <c r="R113" s="143">
        <f t="shared" si="2"/>
        <v>0</v>
      </c>
      <c r="S113" s="143">
        <v>0</v>
      </c>
      <c r="T113" s="144">
        <f t="shared" si="3"/>
        <v>0</v>
      </c>
      <c r="AR113" s="145" t="s">
        <v>246</v>
      </c>
      <c r="AT113" s="145" t="s">
        <v>241</v>
      </c>
      <c r="AU113" s="145" t="s">
        <v>96</v>
      </c>
      <c r="AY113" s="18" t="s">
        <v>239</v>
      </c>
      <c r="BE113" s="146">
        <f t="shared" si="4"/>
        <v>0</v>
      </c>
      <c r="BF113" s="146">
        <f t="shared" si="5"/>
        <v>0</v>
      </c>
      <c r="BG113" s="146">
        <f t="shared" si="6"/>
        <v>0</v>
      </c>
      <c r="BH113" s="146">
        <f t="shared" si="7"/>
        <v>0</v>
      </c>
      <c r="BI113" s="146">
        <f t="shared" si="8"/>
        <v>0</v>
      </c>
      <c r="BJ113" s="18" t="s">
        <v>88</v>
      </c>
      <c r="BK113" s="146">
        <f t="shared" si="9"/>
        <v>0</v>
      </c>
      <c r="BL113" s="18" t="s">
        <v>246</v>
      </c>
      <c r="BM113" s="145" t="s">
        <v>344</v>
      </c>
    </row>
    <row r="114" spans="2:65" s="1" customFormat="1" ht="16.5" customHeight="1">
      <c r="B114" s="34"/>
      <c r="C114" s="134" t="s">
        <v>300</v>
      </c>
      <c r="D114" s="134" t="s">
        <v>241</v>
      </c>
      <c r="E114" s="135" t="s">
        <v>911</v>
      </c>
      <c r="F114" s="136" t="s">
        <v>912</v>
      </c>
      <c r="G114" s="137" t="s">
        <v>892</v>
      </c>
      <c r="H114" s="138">
        <v>1</v>
      </c>
      <c r="I114" s="139"/>
      <c r="J114" s="140">
        <f t="shared" si="0"/>
        <v>0</v>
      </c>
      <c r="K114" s="136" t="s">
        <v>304</v>
      </c>
      <c r="L114" s="34"/>
      <c r="M114" s="141" t="s">
        <v>19</v>
      </c>
      <c r="N114" s="142" t="s">
        <v>52</v>
      </c>
      <c r="P114" s="143">
        <f t="shared" si="1"/>
        <v>0</v>
      </c>
      <c r="Q114" s="143">
        <v>0</v>
      </c>
      <c r="R114" s="143">
        <f t="shared" si="2"/>
        <v>0</v>
      </c>
      <c r="S114" s="143">
        <v>0</v>
      </c>
      <c r="T114" s="144">
        <f t="shared" si="3"/>
        <v>0</v>
      </c>
      <c r="AR114" s="145" t="s">
        <v>246</v>
      </c>
      <c r="AT114" s="145" t="s">
        <v>241</v>
      </c>
      <c r="AU114" s="145" t="s">
        <v>96</v>
      </c>
      <c r="AY114" s="18" t="s">
        <v>239</v>
      </c>
      <c r="BE114" s="146">
        <f t="shared" si="4"/>
        <v>0</v>
      </c>
      <c r="BF114" s="146">
        <f t="shared" si="5"/>
        <v>0</v>
      </c>
      <c r="BG114" s="146">
        <f t="shared" si="6"/>
        <v>0</v>
      </c>
      <c r="BH114" s="146">
        <f t="shared" si="7"/>
        <v>0</v>
      </c>
      <c r="BI114" s="146">
        <f t="shared" si="8"/>
        <v>0</v>
      </c>
      <c r="BJ114" s="18" t="s">
        <v>88</v>
      </c>
      <c r="BK114" s="146">
        <f t="shared" si="9"/>
        <v>0</v>
      </c>
      <c r="BL114" s="18" t="s">
        <v>246</v>
      </c>
      <c r="BM114" s="145" t="s">
        <v>356</v>
      </c>
    </row>
    <row r="115" spans="2:65" s="1" customFormat="1" ht="16.5" customHeight="1">
      <c r="B115" s="34"/>
      <c r="C115" s="134" t="s">
        <v>308</v>
      </c>
      <c r="D115" s="134" t="s">
        <v>241</v>
      </c>
      <c r="E115" s="135" t="s">
        <v>913</v>
      </c>
      <c r="F115" s="136" t="s">
        <v>914</v>
      </c>
      <c r="G115" s="137" t="s">
        <v>892</v>
      </c>
      <c r="H115" s="138">
        <v>1</v>
      </c>
      <c r="I115" s="139"/>
      <c r="J115" s="140">
        <f t="shared" si="0"/>
        <v>0</v>
      </c>
      <c r="K115" s="136" t="s">
        <v>304</v>
      </c>
      <c r="L115" s="34"/>
      <c r="M115" s="141" t="s">
        <v>19</v>
      </c>
      <c r="N115" s="142" t="s">
        <v>52</v>
      </c>
      <c r="P115" s="143">
        <f t="shared" si="1"/>
        <v>0</v>
      </c>
      <c r="Q115" s="143">
        <v>0</v>
      </c>
      <c r="R115" s="143">
        <f t="shared" si="2"/>
        <v>0</v>
      </c>
      <c r="S115" s="143">
        <v>0</v>
      </c>
      <c r="T115" s="144">
        <f t="shared" si="3"/>
        <v>0</v>
      </c>
      <c r="AR115" s="145" t="s">
        <v>246</v>
      </c>
      <c r="AT115" s="145" t="s">
        <v>241</v>
      </c>
      <c r="AU115" s="145" t="s">
        <v>96</v>
      </c>
      <c r="AY115" s="18" t="s">
        <v>239</v>
      </c>
      <c r="BE115" s="146">
        <f t="shared" si="4"/>
        <v>0</v>
      </c>
      <c r="BF115" s="146">
        <f t="shared" si="5"/>
        <v>0</v>
      </c>
      <c r="BG115" s="146">
        <f t="shared" si="6"/>
        <v>0</v>
      </c>
      <c r="BH115" s="146">
        <f t="shared" si="7"/>
        <v>0</v>
      </c>
      <c r="BI115" s="146">
        <f t="shared" si="8"/>
        <v>0</v>
      </c>
      <c r="BJ115" s="18" t="s">
        <v>88</v>
      </c>
      <c r="BK115" s="146">
        <f t="shared" si="9"/>
        <v>0</v>
      </c>
      <c r="BL115" s="18" t="s">
        <v>246</v>
      </c>
      <c r="BM115" s="145" t="s">
        <v>372</v>
      </c>
    </row>
    <row r="116" spans="2:65" s="1" customFormat="1" ht="16.5" customHeight="1">
      <c r="B116" s="34"/>
      <c r="C116" s="134" t="s">
        <v>314</v>
      </c>
      <c r="D116" s="134" t="s">
        <v>241</v>
      </c>
      <c r="E116" s="135" t="s">
        <v>915</v>
      </c>
      <c r="F116" s="136" t="s">
        <v>916</v>
      </c>
      <c r="G116" s="137" t="s">
        <v>892</v>
      </c>
      <c r="H116" s="138">
        <v>1</v>
      </c>
      <c r="I116" s="139"/>
      <c r="J116" s="140">
        <f t="shared" si="0"/>
        <v>0</v>
      </c>
      <c r="K116" s="136" t="s">
        <v>304</v>
      </c>
      <c r="L116" s="34"/>
      <c r="M116" s="141" t="s">
        <v>19</v>
      </c>
      <c r="N116" s="142" t="s">
        <v>52</v>
      </c>
      <c r="P116" s="143">
        <f t="shared" si="1"/>
        <v>0</v>
      </c>
      <c r="Q116" s="143">
        <v>0</v>
      </c>
      <c r="R116" s="143">
        <f t="shared" si="2"/>
        <v>0</v>
      </c>
      <c r="S116" s="143">
        <v>0</v>
      </c>
      <c r="T116" s="144">
        <f t="shared" si="3"/>
        <v>0</v>
      </c>
      <c r="AR116" s="145" t="s">
        <v>246</v>
      </c>
      <c r="AT116" s="145" t="s">
        <v>241</v>
      </c>
      <c r="AU116" s="145" t="s">
        <v>96</v>
      </c>
      <c r="AY116" s="18" t="s">
        <v>239</v>
      </c>
      <c r="BE116" s="146">
        <f t="shared" si="4"/>
        <v>0</v>
      </c>
      <c r="BF116" s="146">
        <f t="shared" si="5"/>
        <v>0</v>
      </c>
      <c r="BG116" s="146">
        <f t="shared" si="6"/>
        <v>0</v>
      </c>
      <c r="BH116" s="146">
        <f t="shared" si="7"/>
        <v>0</v>
      </c>
      <c r="BI116" s="146">
        <f t="shared" si="8"/>
        <v>0</v>
      </c>
      <c r="BJ116" s="18" t="s">
        <v>88</v>
      </c>
      <c r="BK116" s="146">
        <f t="shared" si="9"/>
        <v>0</v>
      </c>
      <c r="BL116" s="18" t="s">
        <v>246</v>
      </c>
      <c r="BM116" s="145" t="s">
        <v>385</v>
      </c>
    </row>
    <row r="117" spans="2:65" s="1" customFormat="1" ht="16.5" customHeight="1">
      <c r="B117" s="34"/>
      <c r="C117" s="134" t="s">
        <v>326</v>
      </c>
      <c r="D117" s="134" t="s">
        <v>241</v>
      </c>
      <c r="E117" s="135" t="s">
        <v>917</v>
      </c>
      <c r="F117" s="136" t="s">
        <v>918</v>
      </c>
      <c r="G117" s="137" t="s">
        <v>892</v>
      </c>
      <c r="H117" s="138">
        <v>4</v>
      </c>
      <c r="I117" s="139"/>
      <c r="J117" s="140">
        <f t="shared" si="0"/>
        <v>0</v>
      </c>
      <c r="K117" s="136" t="s">
        <v>304</v>
      </c>
      <c r="L117" s="34"/>
      <c r="M117" s="141" t="s">
        <v>19</v>
      </c>
      <c r="N117" s="142" t="s">
        <v>52</v>
      </c>
      <c r="P117" s="143">
        <f t="shared" si="1"/>
        <v>0</v>
      </c>
      <c r="Q117" s="143">
        <v>0</v>
      </c>
      <c r="R117" s="143">
        <f t="shared" si="2"/>
        <v>0</v>
      </c>
      <c r="S117" s="143">
        <v>0</v>
      </c>
      <c r="T117" s="144">
        <f t="shared" si="3"/>
        <v>0</v>
      </c>
      <c r="AR117" s="145" t="s">
        <v>246</v>
      </c>
      <c r="AT117" s="145" t="s">
        <v>241</v>
      </c>
      <c r="AU117" s="145" t="s">
        <v>96</v>
      </c>
      <c r="AY117" s="18" t="s">
        <v>239</v>
      </c>
      <c r="BE117" s="146">
        <f t="shared" si="4"/>
        <v>0</v>
      </c>
      <c r="BF117" s="146">
        <f t="shared" si="5"/>
        <v>0</v>
      </c>
      <c r="BG117" s="146">
        <f t="shared" si="6"/>
        <v>0</v>
      </c>
      <c r="BH117" s="146">
        <f t="shared" si="7"/>
        <v>0</v>
      </c>
      <c r="BI117" s="146">
        <f t="shared" si="8"/>
        <v>0</v>
      </c>
      <c r="BJ117" s="18" t="s">
        <v>88</v>
      </c>
      <c r="BK117" s="146">
        <f t="shared" si="9"/>
        <v>0</v>
      </c>
      <c r="BL117" s="18" t="s">
        <v>246</v>
      </c>
      <c r="BM117" s="145" t="s">
        <v>394</v>
      </c>
    </row>
    <row r="118" spans="2:65" s="1" customFormat="1" ht="16.5" customHeight="1">
      <c r="B118" s="34"/>
      <c r="C118" s="134" t="s">
        <v>333</v>
      </c>
      <c r="D118" s="134" t="s">
        <v>241</v>
      </c>
      <c r="E118" s="135" t="s">
        <v>919</v>
      </c>
      <c r="F118" s="136" t="s">
        <v>920</v>
      </c>
      <c r="G118" s="137" t="s">
        <v>892</v>
      </c>
      <c r="H118" s="138">
        <v>2</v>
      </c>
      <c r="I118" s="139"/>
      <c r="J118" s="140">
        <f t="shared" si="0"/>
        <v>0</v>
      </c>
      <c r="K118" s="136" t="s">
        <v>304</v>
      </c>
      <c r="L118" s="34"/>
      <c r="M118" s="141" t="s">
        <v>19</v>
      </c>
      <c r="N118" s="142" t="s">
        <v>52</v>
      </c>
      <c r="P118" s="143">
        <f t="shared" si="1"/>
        <v>0</v>
      </c>
      <c r="Q118" s="143">
        <v>0</v>
      </c>
      <c r="R118" s="143">
        <f t="shared" si="2"/>
        <v>0</v>
      </c>
      <c r="S118" s="143">
        <v>0</v>
      </c>
      <c r="T118" s="144">
        <f t="shared" si="3"/>
        <v>0</v>
      </c>
      <c r="AR118" s="145" t="s">
        <v>246</v>
      </c>
      <c r="AT118" s="145" t="s">
        <v>241</v>
      </c>
      <c r="AU118" s="145" t="s">
        <v>96</v>
      </c>
      <c r="AY118" s="18" t="s">
        <v>239</v>
      </c>
      <c r="BE118" s="146">
        <f t="shared" si="4"/>
        <v>0</v>
      </c>
      <c r="BF118" s="146">
        <f t="shared" si="5"/>
        <v>0</v>
      </c>
      <c r="BG118" s="146">
        <f t="shared" si="6"/>
        <v>0</v>
      </c>
      <c r="BH118" s="146">
        <f t="shared" si="7"/>
        <v>0</v>
      </c>
      <c r="BI118" s="146">
        <f t="shared" si="8"/>
        <v>0</v>
      </c>
      <c r="BJ118" s="18" t="s">
        <v>88</v>
      </c>
      <c r="BK118" s="146">
        <f t="shared" si="9"/>
        <v>0</v>
      </c>
      <c r="BL118" s="18" t="s">
        <v>246</v>
      </c>
      <c r="BM118" s="145" t="s">
        <v>404</v>
      </c>
    </row>
    <row r="119" spans="2:65" s="1" customFormat="1" ht="16.5" customHeight="1">
      <c r="B119" s="34"/>
      <c r="C119" s="134" t="s">
        <v>8</v>
      </c>
      <c r="D119" s="134" t="s">
        <v>241</v>
      </c>
      <c r="E119" s="135" t="s">
        <v>921</v>
      </c>
      <c r="F119" s="136" t="s">
        <v>922</v>
      </c>
      <c r="G119" s="137" t="s">
        <v>892</v>
      </c>
      <c r="H119" s="138">
        <v>1</v>
      </c>
      <c r="I119" s="139"/>
      <c r="J119" s="140">
        <f t="shared" si="0"/>
        <v>0</v>
      </c>
      <c r="K119" s="136" t="s">
        <v>304</v>
      </c>
      <c r="L119" s="34"/>
      <c r="M119" s="141" t="s">
        <v>19</v>
      </c>
      <c r="N119" s="142" t="s">
        <v>52</v>
      </c>
      <c r="P119" s="143">
        <f t="shared" si="1"/>
        <v>0</v>
      </c>
      <c r="Q119" s="143">
        <v>0</v>
      </c>
      <c r="R119" s="143">
        <f t="shared" si="2"/>
        <v>0</v>
      </c>
      <c r="S119" s="143">
        <v>0</v>
      </c>
      <c r="T119" s="144">
        <f t="shared" si="3"/>
        <v>0</v>
      </c>
      <c r="AR119" s="145" t="s">
        <v>246</v>
      </c>
      <c r="AT119" s="145" t="s">
        <v>241</v>
      </c>
      <c r="AU119" s="145" t="s">
        <v>96</v>
      </c>
      <c r="AY119" s="18" t="s">
        <v>239</v>
      </c>
      <c r="BE119" s="146">
        <f t="shared" si="4"/>
        <v>0</v>
      </c>
      <c r="BF119" s="146">
        <f t="shared" si="5"/>
        <v>0</v>
      </c>
      <c r="BG119" s="146">
        <f t="shared" si="6"/>
        <v>0</v>
      </c>
      <c r="BH119" s="146">
        <f t="shared" si="7"/>
        <v>0</v>
      </c>
      <c r="BI119" s="146">
        <f t="shared" si="8"/>
        <v>0</v>
      </c>
      <c r="BJ119" s="18" t="s">
        <v>88</v>
      </c>
      <c r="BK119" s="146">
        <f t="shared" si="9"/>
        <v>0</v>
      </c>
      <c r="BL119" s="18" t="s">
        <v>246</v>
      </c>
      <c r="BM119" s="145" t="s">
        <v>415</v>
      </c>
    </row>
    <row r="120" spans="2:65" s="1" customFormat="1" ht="16.5" customHeight="1">
      <c r="B120" s="34"/>
      <c r="C120" s="134" t="s">
        <v>344</v>
      </c>
      <c r="D120" s="134" t="s">
        <v>241</v>
      </c>
      <c r="E120" s="135" t="s">
        <v>923</v>
      </c>
      <c r="F120" s="136" t="s">
        <v>924</v>
      </c>
      <c r="G120" s="137" t="s">
        <v>892</v>
      </c>
      <c r="H120" s="138">
        <v>1</v>
      </c>
      <c r="I120" s="139"/>
      <c r="J120" s="140">
        <f t="shared" si="0"/>
        <v>0</v>
      </c>
      <c r="K120" s="136" t="s">
        <v>304</v>
      </c>
      <c r="L120" s="34"/>
      <c r="M120" s="141" t="s">
        <v>19</v>
      </c>
      <c r="N120" s="142" t="s">
        <v>52</v>
      </c>
      <c r="P120" s="143">
        <f t="shared" si="1"/>
        <v>0</v>
      </c>
      <c r="Q120" s="143">
        <v>0</v>
      </c>
      <c r="R120" s="143">
        <f t="shared" si="2"/>
        <v>0</v>
      </c>
      <c r="S120" s="143">
        <v>0</v>
      </c>
      <c r="T120" s="144">
        <f t="shared" si="3"/>
        <v>0</v>
      </c>
      <c r="AR120" s="145" t="s">
        <v>246</v>
      </c>
      <c r="AT120" s="145" t="s">
        <v>241</v>
      </c>
      <c r="AU120" s="145" t="s">
        <v>96</v>
      </c>
      <c r="AY120" s="18" t="s">
        <v>239</v>
      </c>
      <c r="BE120" s="146">
        <f t="shared" si="4"/>
        <v>0</v>
      </c>
      <c r="BF120" s="146">
        <f t="shared" si="5"/>
        <v>0</v>
      </c>
      <c r="BG120" s="146">
        <f t="shared" si="6"/>
        <v>0</v>
      </c>
      <c r="BH120" s="146">
        <f t="shared" si="7"/>
        <v>0</v>
      </c>
      <c r="BI120" s="146">
        <f t="shared" si="8"/>
        <v>0</v>
      </c>
      <c r="BJ120" s="18" t="s">
        <v>88</v>
      </c>
      <c r="BK120" s="146">
        <f t="shared" si="9"/>
        <v>0</v>
      </c>
      <c r="BL120" s="18" t="s">
        <v>246</v>
      </c>
      <c r="BM120" s="145" t="s">
        <v>426</v>
      </c>
    </row>
    <row r="121" spans="2:65" s="11" customFormat="1" ht="20.85" customHeight="1">
      <c r="B121" s="122"/>
      <c r="D121" s="123" t="s">
        <v>80</v>
      </c>
      <c r="E121" s="132" t="s">
        <v>925</v>
      </c>
      <c r="F121" s="132" t="s">
        <v>926</v>
      </c>
      <c r="I121" s="125"/>
      <c r="J121" s="133">
        <f>BK121</f>
        <v>0</v>
      </c>
      <c r="L121" s="122"/>
      <c r="M121" s="127"/>
      <c r="P121" s="128">
        <f>SUM(P122:P134)</f>
        <v>0</v>
      </c>
      <c r="R121" s="128">
        <f>SUM(R122:R134)</f>
        <v>0</v>
      </c>
      <c r="T121" s="129">
        <f>SUM(T122:T134)</f>
        <v>0</v>
      </c>
      <c r="AR121" s="123" t="s">
        <v>88</v>
      </c>
      <c r="AT121" s="130" t="s">
        <v>80</v>
      </c>
      <c r="AU121" s="130" t="s">
        <v>90</v>
      </c>
      <c r="AY121" s="123" t="s">
        <v>239</v>
      </c>
      <c r="BK121" s="131">
        <f>SUM(BK122:BK134)</f>
        <v>0</v>
      </c>
    </row>
    <row r="122" spans="2:65" s="1" customFormat="1" ht="16.5" customHeight="1">
      <c r="B122" s="34"/>
      <c r="C122" s="134" t="s">
        <v>351</v>
      </c>
      <c r="D122" s="134" t="s">
        <v>241</v>
      </c>
      <c r="E122" s="135" t="s">
        <v>927</v>
      </c>
      <c r="F122" s="136" t="s">
        <v>891</v>
      </c>
      <c r="G122" s="137" t="s">
        <v>892</v>
      </c>
      <c r="H122" s="138">
        <v>1</v>
      </c>
      <c r="I122" s="139"/>
      <c r="J122" s="140">
        <f t="shared" ref="J122:J134" si="10">ROUND(I122*H122,2)</f>
        <v>0</v>
      </c>
      <c r="K122" s="136" t="s">
        <v>304</v>
      </c>
      <c r="L122" s="34"/>
      <c r="M122" s="141" t="s">
        <v>19</v>
      </c>
      <c r="N122" s="142" t="s">
        <v>52</v>
      </c>
      <c r="P122" s="143">
        <f t="shared" ref="P122:P134" si="11">O122*H122</f>
        <v>0</v>
      </c>
      <c r="Q122" s="143">
        <v>0</v>
      </c>
      <c r="R122" s="143">
        <f t="shared" ref="R122:R134" si="12">Q122*H122</f>
        <v>0</v>
      </c>
      <c r="S122" s="143">
        <v>0</v>
      </c>
      <c r="T122" s="144">
        <f t="shared" ref="T122:T134" si="13">S122*H122</f>
        <v>0</v>
      </c>
      <c r="AR122" s="145" t="s">
        <v>246</v>
      </c>
      <c r="AT122" s="145" t="s">
        <v>241</v>
      </c>
      <c r="AU122" s="145" t="s">
        <v>96</v>
      </c>
      <c r="AY122" s="18" t="s">
        <v>239</v>
      </c>
      <c r="BE122" s="146">
        <f t="shared" ref="BE122:BE134" si="14">IF(N122="základní",J122,0)</f>
        <v>0</v>
      </c>
      <c r="BF122" s="146">
        <f t="shared" ref="BF122:BF134" si="15">IF(N122="snížená",J122,0)</f>
        <v>0</v>
      </c>
      <c r="BG122" s="146">
        <f t="shared" ref="BG122:BG134" si="16">IF(N122="zákl. přenesená",J122,0)</f>
        <v>0</v>
      </c>
      <c r="BH122" s="146">
        <f t="shared" ref="BH122:BH134" si="17">IF(N122="sníž. přenesená",J122,0)</f>
        <v>0</v>
      </c>
      <c r="BI122" s="146">
        <f t="shared" ref="BI122:BI134" si="18">IF(N122="nulová",J122,0)</f>
        <v>0</v>
      </c>
      <c r="BJ122" s="18" t="s">
        <v>88</v>
      </c>
      <c r="BK122" s="146">
        <f t="shared" ref="BK122:BK134" si="19">ROUND(I122*H122,2)</f>
        <v>0</v>
      </c>
      <c r="BL122" s="18" t="s">
        <v>246</v>
      </c>
      <c r="BM122" s="145" t="s">
        <v>436</v>
      </c>
    </row>
    <row r="123" spans="2:65" s="1" customFormat="1" ht="16.5" customHeight="1">
      <c r="B123" s="34"/>
      <c r="C123" s="134" t="s">
        <v>356</v>
      </c>
      <c r="D123" s="134" t="s">
        <v>241</v>
      </c>
      <c r="E123" s="135" t="s">
        <v>928</v>
      </c>
      <c r="F123" s="136" t="s">
        <v>929</v>
      </c>
      <c r="G123" s="137" t="s">
        <v>892</v>
      </c>
      <c r="H123" s="138">
        <v>1</v>
      </c>
      <c r="I123" s="139"/>
      <c r="J123" s="140">
        <f t="shared" si="10"/>
        <v>0</v>
      </c>
      <c r="K123" s="136" t="s">
        <v>304</v>
      </c>
      <c r="L123" s="34"/>
      <c r="M123" s="141" t="s">
        <v>19</v>
      </c>
      <c r="N123" s="142" t="s">
        <v>52</v>
      </c>
      <c r="P123" s="143">
        <f t="shared" si="11"/>
        <v>0</v>
      </c>
      <c r="Q123" s="143">
        <v>0</v>
      </c>
      <c r="R123" s="143">
        <f t="shared" si="12"/>
        <v>0</v>
      </c>
      <c r="S123" s="143">
        <v>0</v>
      </c>
      <c r="T123" s="144">
        <f t="shared" si="13"/>
        <v>0</v>
      </c>
      <c r="AR123" s="145" t="s">
        <v>246</v>
      </c>
      <c r="AT123" s="145" t="s">
        <v>241</v>
      </c>
      <c r="AU123" s="145" t="s">
        <v>96</v>
      </c>
      <c r="AY123" s="18" t="s">
        <v>239</v>
      </c>
      <c r="BE123" s="146">
        <f t="shared" si="14"/>
        <v>0</v>
      </c>
      <c r="BF123" s="146">
        <f t="shared" si="15"/>
        <v>0</v>
      </c>
      <c r="BG123" s="146">
        <f t="shared" si="16"/>
        <v>0</v>
      </c>
      <c r="BH123" s="146">
        <f t="shared" si="17"/>
        <v>0</v>
      </c>
      <c r="BI123" s="146">
        <f t="shared" si="18"/>
        <v>0</v>
      </c>
      <c r="BJ123" s="18" t="s">
        <v>88</v>
      </c>
      <c r="BK123" s="146">
        <f t="shared" si="19"/>
        <v>0</v>
      </c>
      <c r="BL123" s="18" t="s">
        <v>246</v>
      </c>
      <c r="BM123" s="145" t="s">
        <v>447</v>
      </c>
    </row>
    <row r="124" spans="2:65" s="1" customFormat="1" ht="16.5" customHeight="1">
      <c r="B124" s="34"/>
      <c r="C124" s="134" t="s">
        <v>361</v>
      </c>
      <c r="D124" s="134" t="s">
        <v>241</v>
      </c>
      <c r="E124" s="135" t="s">
        <v>930</v>
      </c>
      <c r="F124" s="136" t="s">
        <v>931</v>
      </c>
      <c r="G124" s="137" t="s">
        <v>892</v>
      </c>
      <c r="H124" s="138">
        <v>1</v>
      </c>
      <c r="I124" s="139"/>
      <c r="J124" s="140">
        <f t="shared" si="10"/>
        <v>0</v>
      </c>
      <c r="K124" s="136" t="s">
        <v>304</v>
      </c>
      <c r="L124" s="34"/>
      <c r="M124" s="141" t="s">
        <v>19</v>
      </c>
      <c r="N124" s="142" t="s">
        <v>52</v>
      </c>
      <c r="P124" s="143">
        <f t="shared" si="11"/>
        <v>0</v>
      </c>
      <c r="Q124" s="143">
        <v>0</v>
      </c>
      <c r="R124" s="143">
        <f t="shared" si="12"/>
        <v>0</v>
      </c>
      <c r="S124" s="143">
        <v>0</v>
      </c>
      <c r="T124" s="144">
        <f t="shared" si="13"/>
        <v>0</v>
      </c>
      <c r="AR124" s="145" t="s">
        <v>246</v>
      </c>
      <c r="AT124" s="145" t="s">
        <v>241</v>
      </c>
      <c r="AU124" s="145" t="s">
        <v>96</v>
      </c>
      <c r="AY124" s="18" t="s">
        <v>239</v>
      </c>
      <c r="BE124" s="146">
        <f t="shared" si="14"/>
        <v>0</v>
      </c>
      <c r="BF124" s="146">
        <f t="shared" si="15"/>
        <v>0</v>
      </c>
      <c r="BG124" s="146">
        <f t="shared" si="16"/>
        <v>0</v>
      </c>
      <c r="BH124" s="146">
        <f t="shared" si="17"/>
        <v>0</v>
      </c>
      <c r="BI124" s="146">
        <f t="shared" si="18"/>
        <v>0</v>
      </c>
      <c r="BJ124" s="18" t="s">
        <v>88</v>
      </c>
      <c r="BK124" s="146">
        <f t="shared" si="19"/>
        <v>0</v>
      </c>
      <c r="BL124" s="18" t="s">
        <v>246</v>
      </c>
      <c r="BM124" s="145" t="s">
        <v>459</v>
      </c>
    </row>
    <row r="125" spans="2:65" s="1" customFormat="1" ht="16.5" customHeight="1">
      <c r="B125" s="34"/>
      <c r="C125" s="134" t="s">
        <v>372</v>
      </c>
      <c r="D125" s="134" t="s">
        <v>241</v>
      </c>
      <c r="E125" s="135" t="s">
        <v>932</v>
      </c>
      <c r="F125" s="136" t="s">
        <v>906</v>
      </c>
      <c r="G125" s="137" t="s">
        <v>892</v>
      </c>
      <c r="H125" s="138">
        <v>1</v>
      </c>
      <c r="I125" s="139"/>
      <c r="J125" s="140">
        <f t="shared" si="10"/>
        <v>0</v>
      </c>
      <c r="K125" s="136" t="s">
        <v>304</v>
      </c>
      <c r="L125" s="34"/>
      <c r="M125" s="141" t="s">
        <v>19</v>
      </c>
      <c r="N125" s="142" t="s">
        <v>52</v>
      </c>
      <c r="P125" s="143">
        <f t="shared" si="11"/>
        <v>0</v>
      </c>
      <c r="Q125" s="143">
        <v>0</v>
      </c>
      <c r="R125" s="143">
        <f t="shared" si="12"/>
        <v>0</v>
      </c>
      <c r="S125" s="143">
        <v>0</v>
      </c>
      <c r="T125" s="144">
        <f t="shared" si="13"/>
        <v>0</v>
      </c>
      <c r="AR125" s="145" t="s">
        <v>246</v>
      </c>
      <c r="AT125" s="145" t="s">
        <v>241</v>
      </c>
      <c r="AU125" s="145" t="s">
        <v>96</v>
      </c>
      <c r="AY125" s="18" t="s">
        <v>239</v>
      </c>
      <c r="BE125" s="146">
        <f t="shared" si="14"/>
        <v>0</v>
      </c>
      <c r="BF125" s="146">
        <f t="shared" si="15"/>
        <v>0</v>
      </c>
      <c r="BG125" s="146">
        <f t="shared" si="16"/>
        <v>0</v>
      </c>
      <c r="BH125" s="146">
        <f t="shared" si="17"/>
        <v>0</v>
      </c>
      <c r="BI125" s="146">
        <f t="shared" si="18"/>
        <v>0</v>
      </c>
      <c r="BJ125" s="18" t="s">
        <v>88</v>
      </c>
      <c r="BK125" s="146">
        <f t="shared" si="19"/>
        <v>0</v>
      </c>
      <c r="BL125" s="18" t="s">
        <v>246</v>
      </c>
      <c r="BM125" s="145" t="s">
        <v>483</v>
      </c>
    </row>
    <row r="126" spans="2:65" s="1" customFormat="1" ht="16.5" customHeight="1">
      <c r="B126" s="34"/>
      <c r="C126" s="134" t="s">
        <v>7</v>
      </c>
      <c r="D126" s="134" t="s">
        <v>241</v>
      </c>
      <c r="E126" s="135" t="s">
        <v>933</v>
      </c>
      <c r="F126" s="136" t="s">
        <v>908</v>
      </c>
      <c r="G126" s="137" t="s">
        <v>892</v>
      </c>
      <c r="H126" s="138">
        <v>1</v>
      </c>
      <c r="I126" s="139"/>
      <c r="J126" s="140">
        <f t="shared" si="10"/>
        <v>0</v>
      </c>
      <c r="K126" s="136" t="s">
        <v>304</v>
      </c>
      <c r="L126" s="34"/>
      <c r="M126" s="141" t="s">
        <v>19</v>
      </c>
      <c r="N126" s="142" t="s">
        <v>52</v>
      </c>
      <c r="P126" s="143">
        <f t="shared" si="11"/>
        <v>0</v>
      </c>
      <c r="Q126" s="143">
        <v>0</v>
      </c>
      <c r="R126" s="143">
        <f t="shared" si="12"/>
        <v>0</v>
      </c>
      <c r="S126" s="143">
        <v>0</v>
      </c>
      <c r="T126" s="144">
        <f t="shared" si="13"/>
        <v>0</v>
      </c>
      <c r="AR126" s="145" t="s">
        <v>246</v>
      </c>
      <c r="AT126" s="145" t="s">
        <v>241</v>
      </c>
      <c r="AU126" s="145" t="s">
        <v>96</v>
      </c>
      <c r="AY126" s="18" t="s">
        <v>239</v>
      </c>
      <c r="BE126" s="146">
        <f t="shared" si="14"/>
        <v>0</v>
      </c>
      <c r="BF126" s="146">
        <f t="shared" si="15"/>
        <v>0</v>
      </c>
      <c r="BG126" s="146">
        <f t="shared" si="16"/>
        <v>0</v>
      </c>
      <c r="BH126" s="146">
        <f t="shared" si="17"/>
        <v>0</v>
      </c>
      <c r="BI126" s="146">
        <f t="shared" si="18"/>
        <v>0</v>
      </c>
      <c r="BJ126" s="18" t="s">
        <v>88</v>
      </c>
      <c r="BK126" s="146">
        <f t="shared" si="19"/>
        <v>0</v>
      </c>
      <c r="BL126" s="18" t="s">
        <v>246</v>
      </c>
      <c r="BM126" s="145" t="s">
        <v>507</v>
      </c>
    </row>
    <row r="127" spans="2:65" s="1" customFormat="1" ht="16.5" customHeight="1">
      <c r="B127" s="34"/>
      <c r="C127" s="134" t="s">
        <v>385</v>
      </c>
      <c r="D127" s="134" t="s">
        <v>241</v>
      </c>
      <c r="E127" s="135" t="s">
        <v>934</v>
      </c>
      <c r="F127" s="136" t="s">
        <v>910</v>
      </c>
      <c r="G127" s="137" t="s">
        <v>892</v>
      </c>
      <c r="H127" s="138">
        <v>1</v>
      </c>
      <c r="I127" s="139"/>
      <c r="J127" s="140">
        <f t="shared" si="10"/>
        <v>0</v>
      </c>
      <c r="K127" s="136" t="s">
        <v>304</v>
      </c>
      <c r="L127" s="34"/>
      <c r="M127" s="141" t="s">
        <v>19</v>
      </c>
      <c r="N127" s="142" t="s">
        <v>52</v>
      </c>
      <c r="P127" s="143">
        <f t="shared" si="11"/>
        <v>0</v>
      </c>
      <c r="Q127" s="143">
        <v>0</v>
      </c>
      <c r="R127" s="143">
        <f t="shared" si="12"/>
        <v>0</v>
      </c>
      <c r="S127" s="143">
        <v>0</v>
      </c>
      <c r="T127" s="144">
        <f t="shared" si="13"/>
        <v>0</v>
      </c>
      <c r="AR127" s="145" t="s">
        <v>246</v>
      </c>
      <c r="AT127" s="145" t="s">
        <v>241</v>
      </c>
      <c r="AU127" s="145" t="s">
        <v>96</v>
      </c>
      <c r="AY127" s="18" t="s">
        <v>239</v>
      </c>
      <c r="BE127" s="146">
        <f t="shared" si="14"/>
        <v>0</v>
      </c>
      <c r="BF127" s="146">
        <f t="shared" si="15"/>
        <v>0</v>
      </c>
      <c r="BG127" s="146">
        <f t="shared" si="16"/>
        <v>0</v>
      </c>
      <c r="BH127" s="146">
        <f t="shared" si="17"/>
        <v>0</v>
      </c>
      <c r="BI127" s="146">
        <f t="shared" si="18"/>
        <v>0</v>
      </c>
      <c r="BJ127" s="18" t="s">
        <v>88</v>
      </c>
      <c r="BK127" s="146">
        <f t="shared" si="19"/>
        <v>0</v>
      </c>
      <c r="BL127" s="18" t="s">
        <v>246</v>
      </c>
      <c r="BM127" s="145" t="s">
        <v>531</v>
      </c>
    </row>
    <row r="128" spans="2:65" s="1" customFormat="1" ht="16.5" customHeight="1">
      <c r="B128" s="34"/>
      <c r="C128" s="134" t="s">
        <v>389</v>
      </c>
      <c r="D128" s="134" t="s">
        <v>241</v>
      </c>
      <c r="E128" s="135" t="s">
        <v>935</v>
      </c>
      <c r="F128" s="136" t="s">
        <v>912</v>
      </c>
      <c r="G128" s="137" t="s">
        <v>892</v>
      </c>
      <c r="H128" s="138">
        <v>1</v>
      </c>
      <c r="I128" s="139"/>
      <c r="J128" s="140">
        <f t="shared" si="10"/>
        <v>0</v>
      </c>
      <c r="K128" s="136" t="s">
        <v>304</v>
      </c>
      <c r="L128" s="34"/>
      <c r="M128" s="141" t="s">
        <v>19</v>
      </c>
      <c r="N128" s="142" t="s">
        <v>52</v>
      </c>
      <c r="P128" s="143">
        <f t="shared" si="11"/>
        <v>0</v>
      </c>
      <c r="Q128" s="143">
        <v>0</v>
      </c>
      <c r="R128" s="143">
        <f t="shared" si="12"/>
        <v>0</v>
      </c>
      <c r="S128" s="143">
        <v>0</v>
      </c>
      <c r="T128" s="144">
        <f t="shared" si="13"/>
        <v>0</v>
      </c>
      <c r="AR128" s="145" t="s">
        <v>246</v>
      </c>
      <c r="AT128" s="145" t="s">
        <v>241</v>
      </c>
      <c r="AU128" s="145" t="s">
        <v>96</v>
      </c>
      <c r="AY128" s="18" t="s">
        <v>239</v>
      </c>
      <c r="BE128" s="146">
        <f t="shared" si="14"/>
        <v>0</v>
      </c>
      <c r="BF128" s="146">
        <f t="shared" si="15"/>
        <v>0</v>
      </c>
      <c r="BG128" s="146">
        <f t="shared" si="16"/>
        <v>0</v>
      </c>
      <c r="BH128" s="146">
        <f t="shared" si="17"/>
        <v>0</v>
      </c>
      <c r="BI128" s="146">
        <f t="shared" si="18"/>
        <v>0</v>
      </c>
      <c r="BJ128" s="18" t="s">
        <v>88</v>
      </c>
      <c r="BK128" s="146">
        <f t="shared" si="19"/>
        <v>0</v>
      </c>
      <c r="BL128" s="18" t="s">
        <v>246</v>
      </c>
      <c r="BM128" s="145" t="s">
        <v>541</v>
      </c>
    </row>
    <row r="129" spans="2:65" s="1" customFormat="1" ht="16.5" customHeight="1">
      <c r="B129" s="34"/>
      <c r="C129" s="134" t="s">
        <v>394</v>
      </c>
      <c r="D129" s="134" t="s">
        <v>241</v>
      </c>
      <c r="E129" s="135" t="s">
        <v>936</v>
      </c>
      <c r="F129" s="136" t="s">
        <v>914</v>
      </c>
      <c r="G129" s="137" t="s">
        <v>892</v>
      </c>
      <c r="H129" s="138">
        <v>1</v>
      </c>
      <c r="I129" s="139"/>
      <c r="J129" s="140">
        <f t="shared" si="10"/>
        <v>0</v>
      </c>
      <c r="K129" s="136" t="s">
        <v>304</v>
      </c>
      <c r="L129" s="34"/>
      <c r="M129" s="141" t="s">
        <v>19</v>
      </c>
      <c r="N129" s="142" t="s">
        <v>52</v>
      </c>
      <c r="P129" s="143">
        <f t="shared" si="11"/>
        <v>0</v>
      </c>
      <c r="Q129" s="143">
        <v>0</v>
      </c>
      <c r="R129" s="143">
        <f t="shared" si="12"/>
        <v>0</v>
      </c>
      <c r="S129" s="143">
        <v>0</v>
      </c>
      <c r="T129" s="144">
        <f t="shared" si="13"/>
        <v>0</v>
      </c>
      <c r="AR129" s="145" t="s">
        <v>246</v>
      </c>
      <c r="AT129" s="145" t="s">
        <v>241</v>
      </c>
      <c r="AU129" s="145" t="s">
        <v>96</v>
      </c>
      <c r="AY129" s="18" t="s">
        <v>239</v>
      </c>
      <c r="BE129" s="146">
        <f t="shared" si="14"/>
        <v>0</v>
      </c>
      <c r="BF129" s="146">
        <f t="shared" si="15"/>
        <v>0</v>
      </c>
      <c r="BG129" s="146">
        <f t="shared" si="16"/>
        <v>0</v>
      </c>
      <c r="BH129" s="146">
        <f t="shared" si="17"/>
        <v>0</v>
      </c>
      <c r="BI129" s="146">
        <f t="shared" si="18"/>
        <v>0</v>
      </c>
      <c r="BJ129" s="18" t="s">
        <v>88</v>
      </c>
      <c r="BK129" s="146">
        <f t="shared" si="19"/>
        <v>0</v>
      </c>
      <c r="BL129" s="18" t="s">
        <v>246</v>
      </c>
      <c r="BM129" s="145" t="s">
        <v>556</v>
      </c>
    </row>
    <row r="130" spans="2:65" s="1" customFormat="1" ht="16.5" customHeight="1">
      <c r="B130" s="34"/>
      <c r="C130" s="134" t="s">
        <v>398</v>
      </c>
      <c r="D130" s="134" t="s">
        <v>241</v>
      </c>
      <c r="E130" s="135" t="s">
        <v>937</v>
      </c>
      <c r="F130" s="136" t="s">
        <v>916</v>
      </c>
      <c r="G130" s="137" t="s">
        <v>892</v>
      </c>
      <c r="H130" s="138">
        <v>1</v>
      </c>
      <c r="I130" s="139"/>
      <c r="J130" s="140">
        <f t="shared" si="10"/>
        <v>0</v>
      </c>
      <c r="K130" s="136" t="s">
        <v>304</v>
      </c>
      <c r="L130" s="34"/>
      <c r="M130" s="141" t="s">
        <v>19</v>
      </c>
      <c r="N130" s="142" t="s">
        <v>52</v>
      </c>
      <c r="P130" s="143">
        <f t="shared" si="11"/>
        <v>0</v>
      </c>
      <c r="Q130" s="143">
        <v>0</v>
      </c>
      <c r="R130" s="143">
        <f t="shared" si="12"/>
        <v>0</v>
      </c>
      <c r="S130" s="143">
        <v>0</v>
      </c>
      <c r="T130" s="144">
        <f t="shared" si="13"/>
        <v>0</v>
      </c>
      <c r="AR130" s="145" t="s">
        <v>246</v>
      </c>
      <c r="AT130" s="145" t="s">
        <v>241</v>
      </c>
      <c r="AU130" s="145" t="s">
        <v>96</v>
      </c>
      <c r="AY130" s="18" t="s">
        <v>239</v>
      </c>
      <c r="BE130" s="146">
        <f t="shared" si="14"/>
        <v>0</v>
      </c>
      <c r="BF130" s="146">
        <f t="shared" si="15"/>
        <v>0</v>
      </c>
      <c r="BG130" s="146">
        <f t="shared" si="16"/>
        <v>0</v>
      </c>
      <c r="BH130" s="146">
        <f t="shared" si="17"/>
        <v>0</v>
      </c>
      <c r="BI130" s="146">
        <f t="shared" si="18"/>
        <v>0</v>
      </c>
      <c r="BJ130" s="18" t="s">
        <v>88</v>
      </c>
      <c r="BK130" s="146">
        <f t="shared" si="19"/>
        <v>0</v>
      </c>
      <c r="BL130" s="18" t="s">
        <v>246</v>
      </c>
      <c r="BM130" s="145" t="s">
        <v>569</v>
      </c>
    </row>
    <row r="131" spans="2:65" s="1" customFormat="1" ht="16.5" customHeight="1">
      <c r="B131" s="34"/>
      <c r="C131" s="134" t="s">
        <v>404</v>
      </c>
      <c r="D131" s="134" t="s">
        <v>241</v>
      </c>
      <c r="E131" s="135" t="s">
        <v>938</v>
      </c>
      <c r="F131" s="136" t="s">
        <v>918</v>
      </c>
      <c r="G131" s="137" t="s">
        <v>892</v>
      </c>
      <c r="H131" s="138">
        <v>4</v>
      </c>
      <c r="I131" s="139"/>
      <c r="J131" s="140">
        <f t="shared" si="10"/>
        <v>0</v>
      </c>
      <c r="K131" s="136" t="s">
        <v>304</v>
      </c>
      <c r="L131" s="34"/>
      <c r="M131" s="141" t="s">
        <v>19</v>
      </c>
      <c r="N131" s="142" t="s">
        <v>52</v>
      </c>
      <c r="P131" s="143">
        <f t="shared" si="11"/>
        <v>0</v>
      </c>
      <c r="Q131" s="143">
        <v>0</v>
      </c>
      <c r="R131" s="143">
        <f t="shared" si="12"/>
        <v>0</v>
      </c>
      <c r="S131" s="143">
        <v>0</v>
      </c>
      <c r="T131" s="144">
        <f t="shared" si="13"/>
        <v>0</v>
      </c>
      <c r="AR131" s="145" t="s">
        <v>246</v>
      </c>
      <c r="AT131" s="145" t="s">
        <v>241</v>
      </c>
      <c r="AU131" s="145" t="s">
        <v>96</v>
      </c>
      <c r="AY131" s="18" t="s">
        <v>239</v>
      </c>
      <c r="BE131" s="146">
        <f t="shared" si="14"/>
        <v>0</v>
      </c>
      <c r="BF131" s="146">
        <f t="shared" si="15"/>
        <v>0</v>
      </c>
      <c r="BG131" s="146">
        <f t="shared" si="16"/>
        <v>0</v>
      </c>
      <c r="BH131" s="146">
        <f t="shared" si="17"/>
        <v>0</v>
      </c>
      <c r="BI131" s="146">
        <f t="shared" si="18"/>
        <v>0</v>
      </c>
      <c r="BJ131" s="18" t="s">
        <v>88</v>
      </c>
      <c r="BK131" s="146">
        <f t="shared" si="19"/>
        <v>0</v>
      </c>
      <c r="BL131" s="18" t="s">
        <v>246</v>
      </c>
      <c r="BM131" s="145" t="s">
        <v>582</v>
      </c>
    </row>
    <row r="132" spans="2:65" s="1" customFormat="1" ht="16.5" customHeight="1">
      <c r="B132" s="34"/>
      <c r="C132" s="134" t="s">
        <v>410</v>
      </c>
      <c r="D132" s="134" t="s">
        <v>241</v>
      </c>
      <c r="E132" s="135" t="s">
        <v>939</v>
      </c>
      <c r="F132" s="136" t="s">
        <v>920</v>
      </c>
      <c r="G132" s="137" t="s">
        <v>892</v>
      </c>
      <c r="H132" s="138">
        <v>1</v>
      </c>
      <c r="I132" s="139"/>
      <c r="J132" s="140">
        <f t="shared" si="10"/>
        <v>0</v>
      </c>
      <c r="K132" s="136" t="s">
        <v>304</v>
      </c>
      <c r="L132" s="34"/>
      <c r="M132" s="141" t="s">
        <v>19</v>
      </c>
      <c r="N132" s="142" t="s">
        <v>52</v>
      </c>
      <c r="P132" s="143">
        <f t="shared" si="11"/>
        <v>0</v>
      </c>
      <c r="Q132" s="143">
        <v>0</v>
      </c>
      <c r="R132" s="143">
        <f t="shared" si="12"/>
        <v>0</v>
      </c>
      <c r="S132" s="143">
        <v>0</v>
      </c>
      <c r="T132" s="144">
        <f t="shared" si="13"/>
        <v>0</v>
      </c>
      <c r="AR132" s="145" t="s">
        <v>246</v>
      </c>
      <c r="AT132" s="145" t="s">
        <v>241</v>
      </c>
      <c r="AU132" s="145" t="s">
        <v>96</v>
      </c>
      <c r="AY132" s="18" t="s">
        <v>239</v>
      </c>
      <c r="BE132" s="146">
        <f t="shared" si="14"/>
        <v>0</v>
      </c>
      <c r="BF132" s="146">
        <f t="shared" si="15"/>
        <v>0</v>
      </c>
      <c r="BG132" s="146">
        <f t="shared" si="16"/>
        <v>0</v>
      </c>
      <c r="BH132" s="146">
        <f t="shared" si="17"/>
        <v>0</v>
      </c>
      <c r="BI132" s="146">
        <f t="shared" si="18"/>
        <v>0</v>
      </c>
      <c r="BJ132" s="18" t="s">
        <v>88</v>
      </c>
      <c r="BK132" s="146">
        <f t="shared" si="19"/>
        <v>0</v>
      </c>
      <c r="BL132" s="18" t="s">
        <v>246</v>
      </c>
      <c r="BM132" s="145" t="s">
        <v>594</v>
      </c>
    </row>
    <row r="133" spans="2:65" s="1" customFormat="1" ht="16.5" customHeight="1">
      <c r="B133" s="34"/>
      <c r="C133" s="134" t="s">
        <v>415</v>
      </c>
      <c r="D133" s="134" t="s">
        <v>241</v>
      </c>
      <c r="E133" s="135" t="s">
        <v>940</v>
      </c>
      <c r="F133" s="136" t="s">
        <v>922</v>
      </c>
      <c r="G133" s="137" t="s">
        <v>892</v>
      </c>
      <c r="H133" s="138">
        <v>1</v>
      </c>
      <c r="I133" s="139"/>
      <c r="J133" s="140">
        <f t="shared" si="10"/>
        <v>0</v>
      </c>
      <c r="K133" s="136" t="s">
        <v>304</v>
      </c>
      <c r="L133" s="34"/>
      <c r="M133" s="141" t="s">
        <v>19</v>
      </c>
      <c r="N133" s="142" t="s">
        <v>52</v>
      </c>
      <c r="P133" s="143">
        <f t="shared" si="11"/>
        <v>0</v>
      </c>
      <c r="Q133" s="143">
        <v>0</v>
      </c>
      <c r="R133" s="143">
        <f t="shared" si="12"/>
        <v>0</v>
      </c>
      <c r="S133" s="143">
        <v>0</v>
      </c>
      <c r="T133" s="144">
        <f t="shared" si="13"/>
        <v>0</v>
      </c>
      <c r="AR133" s="145" t="s">
        <v>246</v>
      </c>
      <c r="AT133" s="145" t="s">
        <v>241</v>
      </c>
      <c r="AU133" s="145" t="s">
        <v>96</v>
      </c>
      <c r="AY133" s="18" t="s">
        <v>239</v>
      </c>
      <c r="BE133" s="146">
        <f t="shared" si="14"/>
        <v>0</v>
      </c>
      <c r="BF133" s="146">
        <f t="shared" si="15"/>
        <v>0</v>
      </c>
      <c r="BG133" s="146">
        <f t="shared" si="16"/>
        <v>0</v>
      </c>
      <c r="BH133" s="146">
        <f t="shared" si="17"/>
        <v>0</v>
      </c>
      <c r="BI133" s="146">
        <f t="shared" si="18"/>
        <v>0</v>
      </c>
      <c r="BJ133" s="18" t="s">
        <v>88</v>
      </c>
      <c r="BK133" s="146">
        <f t="shared" si="19"/>
        <v>0</v>
      </c>
      <c r="BL133" s="18" t="s">
        <v>246</v>
      </c>
      <c r="BM133" s="145" t="s">
        <v>606</v>
      </c>
    </row>
    <row r="134" spans="2:65" s="1" customFormat="1" ht="16.5" customHeight="1">
      <c r="B134" s="34"/>
      <c r="C134" s="134" t="s">
        <v>420</v>
      </c>
      <c r="D134" s="134" t="s">
        <v>241</v>
      </c>
      <c r="E134" s="135" t="s">
        <v>941</v>
      </c>
      <c r="F134" s="136" t="s">
        <v>924</v>
      </c>
      <c r="G134" s="137" t="s">
        <v>892</v>
      </c>
      <c r="H134" s="138">
        <v>1</v>
      </c>
      <c r="I134" s="139"/>
      <c r="J134" s="140">
        <f t="shared" si="10"/>
        <v>0</v>
      </c>
      <c r="K134" s="136" t="s">
        <v>304</v>
      </c>
      <c r="L134" s="34"/>
      <c r="M134" s="141" t="s">
        <v>19</v>
      </c>
      <c r="N134" s="142" t="s">
        <v>52</v>
      </c>
      <c r="P134" s="143">
        <f t="shared" si="11"/>
        <v>0</v>
      </c>
      <c r="Q134" s="143">
        <v>0</v>
      </c>
      <c r="R134" s="143">
        <f t="shared" si="12"/>
        <v>0</v>
      </c>
      <c r="S134" s="143">
        <v>0</v>
      </c>
      <c r="T134" s="144">
        <f t="shared" si="13"/>
        <v>0</v>
      </c>
      <c r="AR134" s="145" t="s">
        <v>246</v>
      </c>
      <c r="AT134" s="145" t="s">
        <v>241</v>
      </c>
      <c r="AU134" s="145" t="s">
        <v>96</v>
      </c>
      <c r="AY134" s="18" t="s">
        <v>239</v>
      </c>
      <c r="BE134" s="146">
        <f t="shared" si="14"/>
        <v>0</v>
      </c>
      <c r="BF134" s="146">
        <f t="shared" si="15"/>
        <v>0</v>
      </c>
      <c r="BG134" s="146">
        <f t="shared" si="16"/>
        <v>0</v>
      </c>
      <c r="BH134" s="146">
        <f t="shared" si="17"/>
        <v>0</v>
      </c>
      <c r="BI134" s="146">
        <f t="shared" si="18"/>
        <v>0</v>
      </c>
      <c r="BJ134" s="18" t="s">
        <v>88</v>
      </c>
      <c r="BK134" s="146">
        <f t="shared" si="19"/>
        <v>0</v>
      </c>
      <c r="BL134" s="18" t="s">
        <v>246</v>
      </c>
      <c r="BM134" s="145" t="s">
        <v>620</v>
      </c>
    </row>
    <row r="135" spans="2:65" s="11" customFormat="1" ht="22.9" customHeight="1">
      <c r="B135" s="122"/>
      <c r="D135" s="123" t="s">
        <v>80</v>
      </c>
      <c r="E135" s="132" t="s">
        <v>90</v>
      </c>
      <c r="F135" s="132" t="s">
        <v>942</v>
      </c>
      <c r="I135" s="125"/>
      <c r="J135" s="133">
        <f>BK135</f>
        <v>0</v>
      </c>
      <c r="L135" s="122"/>
      <c r="M135" s="127"/>
      <c r="P135" s="128">
        <f>SUM(P136:P141)</f>
        <v>0</v>
      </c>
      <c r="R135" s="128">
        <f>SUM(R136:R141)</f>
        <v>0</v>
      </c>
      <c r="T135" s="129">
        <f>SUM(T136:T141)</f>
        <v>0</v>
      </c>
      <c r="AR135" s="123" t="s">
        <v>88</v>
      </c>
      <c r="AT135" s="130" t="s">
        <v>80</v>
      </c>
      <c r="AU135" s="130" t="s">
        <v>88</v>
      </c>
      <c r="AY135" s="123" t="s">
        <v>239</v>
      </c>
      <c r="BK135" s="131">
        <f>SUM(BK136:BK141)</f>
        <v>0</v>
      </c>
    </row>
    <row r="136" spans="2:65" s="1" customFormat="1" ht="16.5" customHeight="1">
      <c r="B136" s="34"/>
      <c r="C136" s="134" t="s">
        <v>426</v>
      </c>
      <c r="D136" s="134" t="s">
        <v>241</v>
      </c>
      <c r="E136" s="135" t="s">
        <v>943</v>
      </c>
      <c r="F136" s="136" t="s">
        <v>944</v>
      </c>
      <c r="G136" s="137" t="s">
        <v>892</v>
      </c>
      <c r="H136" s="138">
        <v>6</v>
      </c>
      <c r="I136" s="139"/>
      <c r="J136" s="140">
        <f>ROUND(I136*H136,2)</f>
        <v>0</v>
      </c>
      <c r="K136" s="136" t="s">
        <v>304</v>
      </c>
      <c r="L136" s="34"/>
      <c r="M136" s="141" t="s">
        <v>19</v>
      </c>
      <c r="N136" s="142" t="s">
        <v>52</v>
      </c>
      <c r="P136" s="143">
        <f>O136*H136</f>
        <v>0</v>
      </c>
      <c r="Q136" s="143">
        <v>0</v>
      </c>
      <c r="R136" s="143">
        <f>Q136*H136</f>
        <v>0</v>
      </c>
      <c r="S136" s="143">
        <v>0</v>
      </c>
      <c r="T136" s="144">
        <f>S136*H136</f>
        <v>0</v>
      </c>
      <c r="AR136" s="145" t="s">
        <v>246</v>
      </c>
      <c r="AT136" s="145" t="s">
        <v>241</v>
      </c>
      <c r="AU136" s="145" t="s">
        <v>90</v>
      </c>
      <c r="AY136" s="18" t="s">
        <v>239</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246</v>
      </c>
      <c r="BM136" s="145" t="s">
        <v>632</v>
      </c>
    </row>
    <row r="137" spans="2:65" s="1" customFormat="1" ht="16.5" customHeight="1">
      <c r="B137" s="34"/>
      <c r="C137" s="134" t="s">
        <v>432</v>
      </c>
      <c r="D137" s="134" t="s">
        <v>241</v>
      </c>
      <c r="E137" s="135" t="s">
        <v>945</v>
      </c>
      <c r="F137" s="136" t="s">
        <v>946</v>
      </c>
      <c r="G137" s="137" t="s">
        <v>892</v>
      </c>
      <c r="H137" s="138">
        <v>4</v>
      </c>
      <c r="I137" s="139"/>
      <c r="J137" s="140">
        <f>ROUND(I137*H137,2)</f>
        <v>0</v>
      </c>
      <c r="K137" s="136" t="s">
        <v>304</v>
      </c>
      <c r="L137" s="34"/>
      <c r="M137" s="141" t="s">
        <v>19</v>
      </c>
      <c r="N137" s="142" t="s">
        <v>52</v>
      </c>
      <c r="P137" s="143">
        <f>O137*H137</f>
        <v>0</v>
      </c>
      <c r="Q137" s="143">
        <v>0</v>
      </c>
      <c r="R137" s="143">
        <f>Q137*H137</f>
        <v>0</v>
      </c>
      <c r="S137" s="143">
        <v>0</v>
      </c>
      <c r="T137" s="144">
        <f>S137*H137</f>
        <v>0</v>
      </c>
      <c r="AR137" s="145" t="s">
        <v>246</v>
      </c>
      <c r="AT137" s="145" t="s">
        <v>241</v>
      </c>
      <c r="AU137" s="145" t="s">
        <v>90</v>
      </c>
      <c r="AY137" s="18" t="s">
        <v>239</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246</v>
      </c>
      <c r="BM137" s="145" t="s">
        <v>648</v>
      </c>
    </row>
    <row r="138" spans="2:65" s="1" customFormat="1" ht="16.5" customHeight="1">
      <c r="B138" s="34"/>
      <c r="C138" s="134" t="s">
        <v>436</v>
      </c>
      <c r="D138" s="134" t="s">
        <v>241</v>
      </c>
      <c r="E138" s="135" t="s">
        <v>947</v>
      </c>
      <c r="F138" s="136" t="s">
        <v>948</v>
      </c>
      <c r="G138" s="137" t="s">
        <v>892</v>
      </c>
      <c r="H138" s="138">
        <v>2</v>
      </c>
      <c r="I138" s="139"/>
      <c r="J138" s="140">
        <f>ROUND(I138*H138,2)</f>
        <v>0</v>
      </c>
      <c r="K138" s="136" t="s">
        <v>304</v>
      </c>
      <c r="L138" s="34"/>
      <c r="M138" s="141" t="s">
        <v>19</v>
      </c>
      <c r="N138" s="142" t="s">
        <v>52</v>
      </c>
      <c r="P138" s="143">
        <f>O138*H138</f>
        <v>0</v>
      </c>
      <c r="Q138" s="143">
        <v>0</v>
      </c>
      <c r="R138" s="143">
        <f>Q138*H138</f>
        <v>0</v>
      </c>
      <c r="S138" s="143">
        <v>0</v>
      </c>
      <c r="T138" s="144">
        <f>S138*H138</f>
        <v>0</v>
      </c>
      <c r="AR138" s="145" t="s">
        <v>246</v>
      </c>
      <c r="AT138" s="145" t="s">
        <v>241</v>
      </c>
      <c r="AU138" s="145" t="s">
        <v>90</v>
      </c>
      <c r="AY138" s="18" t="s">
        <v>239</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246</v>
      </c>
      <c r="BM138" s="145" t="s">
        <v>664</v>
      </c>
    </row>
    <row r="139" spans="2:65" s="1" customFormat="1" ht="19.5">
      <c r="B139" s="34"/>
      <c r="D139" s="152" t="s">
        <v>306</v>
      </c>
      <c r="F139" s="166" t="s">
        <v>949</v>
      </c>
      <c r="I139" s="149"/>
      <c r="L139" s="34"/>
      <c r="M139" s="150"/>
      <c r="T139" s="55"/>
      <c r="AT139" s="18" t="s">
        <v>306</v>
      </c>
      <c r="AU139" s="18" t="s">
        <v>90</v>
      </c>
    </row>
    <row r="140" spans="2:65" s="1" customFormat="1" ht="16.5" customHeight="1">
      <c r="B140" s="34"/>
      <c r="C140" s="134" t="s">
        <v>442</v>
      </c>
      <c r="D140" s="134" t="s">
        <v>241</v>
      </c>
      <c r="E140" s="135" t="s">
        <v>950</v>
      </c>
      <c r="F140" s="136" t="s">
        <v>951</v>
      </c>
      <c r="G140" s="137" t="s">
        <v>892</v>
      </c>
      <c r="H140" s="138">
        <v>2</v>
      </c>
      <c r="I140" s="139"/>
      <c r="J140" s="140">
        <f>ROUND(I140*H140,2)</f>
        <v>0</v>
      </c>
      <c r="K140" s="136" t="s">
        <v>304</v>
      </c>
      <c r="L140" s="34"/>
      <c r="M140" s="141" t="s">
        <v>19</v>
      </c>
      <c r="N140" s="142" t="s">
        <v>52</v>
      </c>
      <c r="P140" s="143">
        <f>O140*H140</f>
        <v>0</v>
      </c>
      <c r="Q140" s="143">
        <v>0</v>
      </c>
      <c r="R140" s="143">
        <f>Q140*H140</f>
        <v>0</v>
      </c>
      <c r="S140" s="143">
        <v>0</v>
      </c>
      <c r="T140" s="144">
        <f>S140*H140</f>
        <v>0</v>
      </c>
      <c r="AR140" s="145" t="s">
        <v>246</v>
      </c>
      <c r="AT140" s="145" t="s">
        <v>241</v>
      </c>
      <c r="AU140" s="145" t="s">
        <v>90</v>
      </c>
      <c r="AY140" s="18" t="s">
        <v>239</v>
      </c>
      <c r="BE140" s="146">
        <f>IF(N140="základní",J140,0)</f>
        <v>0</v>
      </c>
      <c r="BF140" s="146">
        <f>IF(N140="snížená",J140,0)</f>
        <v>0</v>
      </c>
      <c r="BG140" s="146">
        <f>IF(N140="zákl. přenesená",J140,0)</f>
        <v>0</v>
      </c>
      <c r="BH140" s="146">
        <f>IF(N140="sníž. přenesená",J140,0)</f>
        <v>0</v>
      </c>
      <c r="BI140" s="146">
        <f>IF(N140="nulová",J140,0)</f>
        <v>0</v>
      </c>
      <c r="BJ140" s="18" t="s">
        <v>88</v>
      </c>
      <c r="BK140" s="146">
        <f>ROUND(I140*H140,2)</f>
        <v>0</v>
      </c>
      <c r="BL140" s="18" t="s">
        <v>246</v>
      </c>
      <c r="BM140" s="145" t="s">
        <v>684</v>
      </c>
    </row>
    <row r="141" spans="2:65" s="1" customFormat="1" ht="16.5" customHeight="1">
      <c r="B141" s="34"/>
      <c r="C141" s="134" t="s">
        <v>447</v>
      </c>
      <c r="D141" s="134" t="s">
        <v>241</v>
      </c>
      <c r="E141" s="135" t="s">
        <v>952</v>
      </c>
      <c r="F141" s="136" t="s">
        <v>953</v>
      </c>
      <c r="G141" s="137" t="s">
        <v>900</v>
      </c>
      <c r="H141" s="138">
        <v>1</v>
      </c>
      <c r="I141" s="139"/>
      <c r="J141" s="140">
        <f>ROUND(I141*H141,2)</f>
        <v>0</v>
      </c>
      <c r="K141" s="136" t="s">
        <v>304</v>
      </c>
      <c r="L141" s="34"/>
      <c r="M141" s="141" t="s">
        <v>19</v>
      </c>
      <c r="N141" s="142" t="s">
        <v>52</v>
      </c>
      <c r="P141" s="143">
        <f>O141*H141</f>
        <v>0</v>
      </c>
      <c r="Q141" s="143">
        <v>0</v>
      </c>
      <c r="R141" s="143">
        <f>Q141*H141</f>
        <v>0</v>
      </c>
      <c r="S141" s="143">
        <v>0</v>
      </c>
      <c r="T141" s="144">
        <f>S141*H141</f>
        <v>0</v>
      </c>
      <c r="AR141" s="145" t="s">
        <v>246</v>
      </c>
      <c r="AT141" s="145" t="s">
        <v>241</v>
      </c>
      <c r="AU141" s="145" t="s">
        <v>90</v>
      </c>
      <c r="AY141" s="18" t="s">
        <v>239</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246</v>
      </c>
      <c r="BM141" s="145" t="s">
        <v>703</v>
      </c>
    </row>
    <row r="142" spans="2:65" s="11" customFormat="1" ht="22.9" customHeight="1">
      <c r="B142" s="122"/>
      <c r="D142" s="123" t="s">
        <v>80</v>
      </c>
      <c r="E142" s="132" t="s">
        <v>96</v>
      </c>
      <c r="F142" s="132" t="s">
        <v>954</v>
      </c>
      <c r="I142" s="125"/>
      <c r="J142" s="133">
        <f>BK142</f>
        <v>0</v>
      </c>
      <c r="L142" s="122"/>
      <c r="M142" s="127"/>
      <c r="P142" s="128">
        <f>SUM(P143:P148)</f>
        <v>0</v>
      </c>
      <c r="R142" s="128">
        <f>SUM(R143:R148)</f>
        <v>0</v>
      </c>
      <c r="T142" s="129">
        <f>SUM(T143:T148)</f>
        <v>0</v>
      </c>
      <c r="AR142" s="123" t="s">
        <v>88</v>
      </c>
      <c r="AT142" s="130" t="s">
        <v>80</v>
      </c>
      <c r="AU142" s="130" t="s">
        <v>88</v>
      </c>
      <c r="AY142" s="123" t="s">
        <v>239</v>
      </c>
      <c r="BK142" s="131">
        <f>SUM(BK143:BK148)</f>
        <v>0</v>
      </c>
    </row>
    <row r="143" spans="2:65" s="1" customFormat="1" ht="16.5" customHeight="1">
      <c r="B143" s="34"/>
      <c r="C143" s="134" t="s">
        <v>453</v>
      </c>
      <c r="D143" s="134" t="s">
        <v>241</v>
      </c>
      <c r="E143" s="135" t="s">
        <v>955</v>
      </c>
      <c r="F143" s="136" t="s">
        <v>956</v>
      </c>
      <c r="G143" s="137" t="s">
        <v>892</v>
      </c>
      <c r="H143" s="138">
        <v>6</v>
      </c>
      <c r="I143" s="139"/>
      <c r="J143" s="140">
        <f>ROUND(I143*H143,2)</f>
        <v>0</v>
      </c>
      <c r="K143" s="136" t="s">
        <v>304</v>
      </c>
      <c r="L143" s="34"/>
      <c r="M143" s="141" t="s">
        <v>19</v>
      </c>
      <c r="N143" s="142" t="s">
        <v>52</v>
      </c>
      <c r="P143" s="143">
        <f>O143*H143</f>
        <v>0</v>
      </c>
      <c r="Q143" s="143">
        <v>0</v>
      </c>
      <c r="R143" s="143">
        <f>Q143*H143</f>
        <v>0</v>
      </c>
      <c r="S143" s="143">
        <v>0</v>
      </c>
      <c r="T143" s="144">
        <f>S143*H143</f>
        <v>0</v>
      </c>
      <c r="AR143" s="145" t="s">
        <v>246</v>
      </c>
      <c r="AT143" s="145" t="s">
        <v>241</v>
      </c>
      <c r="AU143" s="145" t="s">
        <v>90</v>
      </c>
      <c r="AY143" s="18" t="s">
        <v>239</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246</v>
      </c>
      <c r="BM143" s="145" t="s">
        <v>717</v>
      </c>
    </row>
    <row r="144" spans="2:65" s="1" customFormat="1" ht="19.5">
      <c r="B144" s="34"/>
      <c r="D144" s="152" t="s">
        <v>306</v>
      </c>
      <c r="F144" s="166" t="s">
        <v>957</v>
      </c>
      <c r="I144" s="149"/>
      <c r="L144" s="34"/>
      <c r="M144" s="150"/>
      <c r="T144" s="55"/>
      <c r="AT144" s="18" t="s">
        <v>306</v>
      </c>
      <c r="AU144" s="18" t="s">
        <v>90</v>
      </c>
    </row>
    <row r="145" spans="2:65" s="1" customFormat="1" ht="21.75" customHeight="1">
      <c r="B145" s="34"/>
      <c r="C145" s="134" t="s">
        <v>459</v>
      </c>
      <c r="D145" s="134" t="s">
        <v>241</v>
      </c>
      <c r="E145" s="135" t="s">
        <v>958</v>
      </c>
      <c r="F145" s="136" t="s">
        <v>959</v>
      </c>
      <c r="G145" s="137" t="s">
        <v>892</v>
      </c>
      <c r="H145" s="138">
        <v>2</v>
      </c>
      <c r="I145" s="139"/>
      <c r="J145" s="140">
        <f>ROUND(I145*H145,2)</f>
        <v>0</v>
      </c>
      <c r="K145" s="136" t="s">
        <v>304</v>
      </c>
      <c r="L145" s="34"/>
      <c r="M145" s="141" t="s">
        <v>19</v>
      </c>
      <c r="N145" s="142" t="s">
        <v>52</v>
      </c>
      <c r="P145" s="143">
        <f>O145*H145</f>
        <v>0</v>
      </c>
      <c r="Q145" s="143">
        <v>0</v>
      </c>
      <c r="R145" s="143">
        <f>Q145*H145</f>
        <v>0</v>
      </c>
      <c r="S145" s="143">
        <v>0</v>
      </c>
      <c r="T145" s="144">
        <f>S145*H145</f>
        <v>0</v>
      </c>
      <c r="AR145" s="145" t="s">
        <v>246</v>
      </c>
      <c r="AT145" s="145" t="s">
        <v>241</v>
      </c>
      <c r="AU145" s="145" t="s">
        <v>90</v>
      </c>
      <c r="AY145" s="18" t="s">
        <v>239</v>
      </c>
      <c r="BE145" s="146">
        <f>IF(N145="základní",J145,0)</f>
        <v>0</v>
      </c>
      <c r="BF145" s="146">
        <f>IF(N145="snížená",J145,0)</f>
        <v>0</v>
      </c>
      <c r="BG145" s="146">
        <f>IF(N145="zákl. přenesená",J145,0)</f>
        <v>0</v>
      </c>
      <c r="BH145" s="146">
        <f>IF(N145="sníž. přenesená",J145,0)</f>
        <v>0</v>
      </c>
      <c r="BI145" s="146">
        <f>IF(N145="nulová",J145,0)</f>
        <v>0</v>
      </c>
      <c r="BJ145" s="18" t="s">
        <v>88</v>
      </c>
      <c r="BK145" s="146">
        <f>ROUND(I145*H145,2)</f>
        <v>0</v>
      </c>
      <c r="BL145" s="18" t="s">
        <v>246</v>
      </c>
      <c r="BM145" s="145" t="s">
        <v>730</v>
      </c>
    </row>
    <row r="146" spans="2:65" s="1" customFormat="1" ht="19.5">
      <c r="B146" s="34"/>
      <c r="D146" s="152" t="s">
        <v>306</v>
      </c>
      <c r="F146" s="166" t="s">
        <v>960</v>
      </c>
      <c r="I146" s="149"/>
      <c r="L146" s="34"/>
      <c r="M146" s="150"/>
      <c r="T146" s="55"/>
      <c r="AT146" s="18" t="s">
        <v>306</v>
      </c>
      <c r="AU146" s="18" t="s">
        <v>90</v>
      </c>
    </row>
    <row r="147" spans="2:65" s="1" customFormat="1" ht="16.5" customHeight="1">
      <c r="B147" s="34"/>
      <c r="C147" s="134" t="s">
        <v>476</v>
      </c>
      <c r="D147" s="134" t="s">
        <v>241</v>
      </c>
      <c r="E147" s="135" t="s">
        <v>961</v>
      </c>
      <c r="F147" s="136" t="s">
        <v>962</v>
      </c>
      <c r="G147" s="137" t="s">
        <v>892</v>
      </c>
      <c r="H147" s="138">
        <v>8</v>
      </c>
      <c r="I147" s="139"/>
      <c r="J147" s="140">
        <f>ROUND(I147*H147,2)</f>
        <v>0</v>
      </c>
      <c r="K147" s="136" t="s">
        <v>304</v>
      </c>
      <c r="L147" s="34"/>
      <c r="M147" s="141" t="s">
        <v>19</v>
      </c>
      <c r="N147" s="142" t="s">
        <v>52</v>
      </c>
      <c r="P147" s="143">
        <f>O147*H147</f>
        <v>0</v>
      </c>
      <c r="Q147" s="143">
        <v>0</v>
      </c>
      <c r="R147" s="143">
        <f>Q147*H147</f>
        <v>0</v>
      </c>
      <c r="S147" s="143">
        <v>0</v>
      </c>
      <c r="T147" s="144">
        <f>S147*H147</f>
        <v>0</v>
      </c>
      <c r="AR147" s="145" t="s">
        <v>246</v>
      </c>
      <c r="AT147" s="145" t="s">
        <v>241</v>
      </c>
      <c r="AU147" s="145" t="s">
        <v>90</v>
      </c>
      <c r="AY147" s="18" t="s">
        <v>239</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246</v>
      </c>
      <c r="BM147" s="145" t="s">
        <v>742</v>
      </c>
    </row>
    <row r="148" spans="2:65" s="1" customFormat="1" ht="16.5" customHeight="1">
      <c r="B148" s="34"/>
      <c r="C148" s="134" t="s">
        <v>483</v>
      </c>
      <c r="D148" s="134" t="s">
        <v>241</v>
      </c>
      <c r="E148" s="135" t="s">
        <v>963</v>
      </c>
      <c r="F148" s="136" t="s">
        <v>953</v>
      </c>
      <c r="G148" s="137" t="s">
        <v>900</v>
      </c>
      <c r="H148" s="138">
        <v>1</v>
      </c>
      <c r="I148" s="139"/>
      <c r="J148" s="140">
        <f>ROUND(I148*H148,2)</f>
        <v>0</v>
      </c>
      <c r="K148" s="136" t="s">
        <v>304</v>
      </c>
      <c r="L148" s="34"/>
      <c r="M148" s="141" t="s">
        <v>19</v>
      </c>
      <c r="N148" s="142" t="s">
        <v>52</v>
      </c>
      <c r="P148" s="143">
        <f>O148*H148</f>
        <v>0</v>
      </c>
      <c r="Q148" s="143">
        <v>0</v>
      </c>
      <c r="R148" s="143">
        <f>Q148*H148</f>
        <v>0</v>
      </c>
      <c r="S148" s="143">
        <v>0</v>
      </c>
      <c r="T148" s="144">
        <f>S148*H148</f>
        <v>0</v>
      </c>
      <c r="AR148" s="145" t="s">
        <v>246</v>
      </c>
      <c r="AT148" s="145" t="s">
        <v>241</v>
      </c>
      <c r="AU148" s="145" t="s">
        <v>90</v>
      </c>
      <c r="AY148" s="18" t="s">
        <v>239</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246</v>
      </c>
      <c r="BM148" s="145" t="s">
        <v>757</v>
      </c>
    </row>
    <row r="149" spans="2:65" s="11" customFormat="1" ht="22.9" customHeight="1">
      <c r="B149" s="122"/>
      <c r="D149" s="123" t="s">
        <v>80</v>
      </c>
      <c r="E149" s="132" t="s">
        <v>246</v>
      </c>
      <c r="F149" s="132" t="s">
        <v>964</v>
      </c>
      <c r="I149" s="125"/>
      <c r="J149" s="133">
        <f>BK149</f>
        <v>0</v>
      </c>
      <c r="L149" s="122"/>
      <c r="M149" s="127"/>
      <c r="P149" s="128">
        <f>SUM(P150:P164)</f>
        <v>0</v>
      </c>
      <c r="R149" s="128">
        <f>SUM(R150:R164)</f>
        <v>0</v>
      </c>
      <c r="T149" s="129">
        <f>SUM(T150:T164)</f>
        <v>0</v>
      </c>
      <c r="AR149" s="123" t="s">
        <v>88</v>
      </c>
      <c r="AT149" s="130" t="s">
        <v>80</v>
      </c>
      <c r="AU149" s="130" t="s">
        <v>88</v>
      </c>
      <c r="AY149" s="123" t="s">
        <v>239</v>
      </c>
      <c r="BK149" s="131">
        <f>SUM(BK150:BK164)</f>
        <v>0</v>
      </c>
    </row>
    <row r="150" spans="2:65" s="1" customFormat="1" ht="16.5" customHeight="1">
      <c r="B150" s="34"/>
      <c r="C150" s="134" t="s">
        <v>490</v>
      </c>
      <c r="D150" s="134" t="s">
        <v>241</v>
      </c>
      <c r="E150" s="135" t="s">
        <v>965</v>
      </c>
      <c r="F150" s="136" t="s">
        <v>966</v>
      </c>
      <c r="G150" s="137" t="s">
        <v>163</v>
      </c>
      <c r="H150" s="138">
        <v>50</v>
      </c>
      <c r="I150" s="139"/>
      <c r="J150" s="140">
        <f t="shared" ref="J150:J164" si="20">ROUND(I150*H150,2)</f>
        <v>0</v>
      </c>
      <c r="K150" s="136" t="s">
        <v>304</v>
      </c>
      <c r="L150" s="34"/>
      <c r="M150" s="141" t="s">
        <v>19</v>
      </c>
      <c r="N150" s="142" t="s">
        <v>52</v>
      </c>
      <c r="P150" s="143">
        <f t="shared" ref="P150:P164" si="21">O150*H150</f>
        <v>0</v>
      </c>
      <c r="Q150" s="143">
        <v>0</v>
      </c>
      <c r="R150" s="143">
        <f t="shared" ref="R150:R164" si="22">Q150*H150</f>
        <v>0</v>
      </c>
      <c r="S150" s="143">
        <v>0</v>
      </c>
      <c r="T150" s="144">
        <f t="shared" ref="T150:T164" si="23">S150*H150</f>
        <v>0</v>
      </c>
      <c r="AR150" s="145" t="s">
        <v>246</v>
      </c>
      <c r="AT150" s="145" t="s">
        <v>241</v>
      </c>
      <c r="AU150" s="145" t="s">
        <v>90</v>
      </c>
      <c r="AY150" s="18" t="s">
        <v>239</v>
      </c>
      <c r="BE150" s="146">
        <f t="shared" ref="BE150:BE164" si="24">IF(N150="základní",J150,0)</f>
        <v>0</v>
      </c>
      <c r="BF150" s="146">
        <f t="shared" ref="BF150:BF164" si="25">IF(N150="snížená",J150,0)</f>
        <v>0</v>
      </c>
      <c r="BG150" s="146">
        <f t="shared" ref="BG150:BG164" si="26">IF(N150="zákl. přenesená",J150,0)</f>
        <v>0</v>
      </c>
      <c r="BH150" s="146">
        <f t="shared" ref="BH150:BH164" si="27">IF(N150="sníž. přenesená",J150,0)</f>
        <v>0</v>
      </c>
      <c r="BI150" s="146">
        <f t="shared" ref="BI150:BI164" si="28">IF(N150="nulová",J150,0)</f>
        <v>0</v>
      </c>
      <c r="BJ150" s="18" t="s">
        <v>88</v>
      </c>
      <c r="BK150" s="146">
        <f t="shared" ref="BK150:BK164" si="29">ROUND(I150*H150,2)</f>
        <v>0</v>
      </c>
      <c r="BL150" s="18" t="s">
        <v>246</v>
      </c>
      <c r="BM150" s="145" t="s">
        <v>767</v>
      </c>
    </row>
    <row r="151" spans="2:65" s="1" customFormat="1" ht="16.5" customHeight="1">
      <c r="B151" s="34"/>
      <c r="C151" s="134" t="s">
        <v>507</v>
      </c>
      <c r="D151" s="134" t="s">
        <v>241</v>
      </c>
      <c r="E151" s="135" t="s">
        <v>967</v>
      </c>
      <c r="F151" s="136" t="s">
        <v>968</v>
      </c>
      <c r="G151" s="137" t="s">
        <v>163</v>
      </c>
      <c r="H151" s="138">
        <v>20</v>
      </c>
      <c r="I151" s="139"/>
      <c r="J151" s="140">
        <f t="shared" si="20"/>
        <v>0</v>
      </c>
      <c r="K151" s="136" t="s">
        <v>304</v>
      </c>
      <c r="L151" s="34"/>
      <c r="M151" s="141" t="s">
        <v>19</v>
      </c>
      <c r="N151" s="142" t="s">
        <v>52</v>
      </c>
      <c r="P151" s="143">
        <f t="shared" si="21"/>
        <v>0</v>
      </c>
      <c r="Q151" s="143">
        <v>0</v>
      </c>
      <c r="R151" s="143">
        <f t="shared" si="22"/>
        <v>0</v>
      </c>
      <c r="S151" s="143">
        <v>0</v>
      </c>
      <c r="T151" s="144">
        <f t="shared" si="23"/>
        <v>0</v>
      </c>
      <c r="AR151" s="145" t="s">
        <v>246</v>
      </c>
      <c r="AT151" s="145" t="s">
        <v>241</v>
      </c>
      <c r="AU151" s="145" t="s">
        <v>90</v>
      </c>
      <c r="AY151" s="18" t="s">
        <v>239</v>
      </c>
      <c r="BE151" s="146">
        <f t="shared" si="24"/>
        <v>0</v>
      </c>
      <c r="BF151" s="146">
        <f t="shared" si="25"/>
        <v>0</v>
      </c>
      <c r="BG151" s="146">
        <f t="shared" si="26"/>
        <v>0</v>
      </c>
      <c r="BH151" s="146">
        <f t="shared" si="27"/>
        <v>0</v>
      </c>
      <c r="BI151" s="146">
        <f t="shared" si="28"/>
        <v>0</v>
      </c>
      <c r="BJ151" s="18" t="s">
        <v>88</v>
      </c>
      <c r="BK151" s="146">
        <f t="shared" si="29"/>
        <v>0</v>
      </c>
      <c r="BL151" s="18" t="s">
        <v>246</v>
      </c>
      <c r="BM151" s="145" t="s">
        <v>776</v>
      </c>
    </row>
    <row r="152" spans="2:65" s="1" customFormat="1" ht="16.5" customHeight="1">
      <c r="B152" s="34"/>
      <c r="C152" s="134" t="s">
        <v>523</v>
      </c>
      <c r="D152" s="134" t="s">
        <v>241</v>
      </c>
      <c r="E152" s="135" t="s">
        <v>969</v>
      </c>
      <c r="F152" s="136" t="s">
        <v>970</v>
      </c>
      <c r="G152" s="137" t="s">
        <v>900</v>
      </c>
      <c r="H152" s="138">
        <v>1</v>
      </c>
      <c r="I152" s="139"/>
      <c r="J152" s="140">
        <f t="shared" si="20"/>
        <v>0</v>
      </c>
      <c r="K152" s="136" t="s">
        <v>304</v>
      </c>
      <c r="L152" s="34"/>
      <c r="M152" s="141" t="s">
        <v>19</v>
      </c>
      <c r="N152" s="142" t="s">
        <v>52</v>
      </c>
      <c r="P152" s="143">
        <f t="shared" si="21"/>
        <v>0</v>
      </c>
      <c r="Q152" s="143">
        <v>0</v>
      </c>
      <c r="R152" s="143">
        <f t="shared" si="22"/>
        <v>0</v>
      </c>
      <c r="S152" s="143">
        <v>0</v>
      </c>
      <c r="T152" s="144">
        <f t="shared" si="23"/>
        <v>0</v>
      </c>
      <c r="AR152" s="145" t="s">
        <v>246</v>
      </c>
      <c r="AT152" s="145" t="s">
        <v>241</v>
      </c>
      <c r="AU152" s="145" t="s">
        <v>90</v>
      </c>
      <c r="AY152" s="18" t="s">
        <v>239</v>
      </c>
      <c r="BE152" s="146">
        <f t="shared" si="24"/>
        <v>0</v>
      </c>
      <c r="BF152" s="146">
        <f t="shared" si="25"/>
        <v>0</v>
      </c>
      <c r="BG152" s="146">
        <f t="shared" si="26"/>
        <v>0</v>
      </c>
      <c r="BH152" s="146">
        <f t="shared" si="27"/>
        <v>0</v>
      </c>
      <c r="BI152" s="146">
        <f t="shared" si="28"/>
        <v>0</v>
      </c>
      <c r="BJ152" s="18" t="s">
        <v>88</v>
      </c>
      <c r="BK152" s="146">
        <f t="shared" si="29"/>
        <v>0</v>
      </c>
      <c r="BL152" s="18" t="s">
        <v>246</v>
      </c>
      <c r="BM152" s="145" t="s">
        <v>787</v>
      </c>
    </row>
    <row r="153" spans="2:65" s="1" customFormat="1" ht="16.5" customHeight="1">
      <c r="B153" s="34"/>
      <c r="C153" s="134" t="s">
        <v>531</v>
      </c>
      <c r="D153" s="134" t="s">
        <v>241</v>
      </c>
      <c r="E153" s="135" t="s">
        <v>971</v>
      </c>
      <c r="F153" s="136" t="s">
        <v>972</v>
      </c>
      <c r="G153" s="137" t="s">
        <v>900</v>
      </c>
      <c r="H153" s="138">
        <v>1</v>
      </c>
      <c r="I153" s="139"/>
      <c r="J153" s="140">
        <f t="shared" si="20"/>
        <v>0</v>
      </c>
      <c r="K153" s="136" t="s">
        <v>304</v>
      </c>
      <c r="L153" s="34"/>
      <c r="M153" s="141" t="s">
        <v>19</v>
      </c>
      <c r="N153" s="142" t="s">
        <v>52</v>
      </c>
      <c r="P153" s="143">
        <f t="shared" si="21"/>
        <v>0</v>
      </c>
      <c r="Q153" s="143">
        <v>0</v>
      </c>
      <c r="R153" s="143">
        <f t="shared" si="22"/>
        <v>0</v>
      </c>
      <c r="S153" s="143">
        <v>0</v>
      </c>
      <c r="T153" s="144">
        <f t="shared" si="23"/>
        <v>0</v>
      </c>
      <c r="AR153" s="145" t="s">
        <v>246</v>
      </c>
      <c r="AT153" s="145" t="s">
        <v>241</v>
      </c>
      <c r="AU153" s="145" t="s">
        <v>90</v>
      </c>
      <c r="AY153" s="18" t="s">
        <v>239</v>
      </c>
      <c r="BE153" s="146">
        <f t="shared" si="24"/>
        <v>0</v>
      </c>
      <c r="BF153" s="146">
        <f t="shared" si="25"/>
        <v>0</v>
      </c>
      <c r="BG153" s="146">
        <f t="shared" si="26"/>
        <v>0</v>
      </c>
      <c r="BH153" s="146">
        <f t="shared" si="27"/>
        <v>0</v>
      </c>
      <c r="BI153" s="146">
        <f t="shared" si="28"/>
        <v>0</v>
      </c>
      <c r="BJ153" s="18" t="s">
        <v>88</v>
      </c>
      <c r="BK153" s="146">
        <f t="shared" si="29"/>
        <v>0</v>
      </c>
      <c r="BL153" s="18" t="s">
        <v>246</v>
      </c>
      <c r="BM153" s="145" t="s">
        <v>797</v>
      </c>
    </row>
    <row r="154" spans="2:65" s="1" customFormat="1" ht="16.5" customHeight="1">
      <c r="B154" s="34"/>
      <c r="C154" s="134" t="s">
        <v>536</v>
      </c>
      <c r="D154" s="134" t="s">
        <v>241</v>
      </c>
      <c r="E154" s="135" t="s">
        <v>973</v>
      </c>
      <c r="F154" s="136" t="s">
        <v>974</v>
      </c>
      <c r="G154" s="137" t="s">
        <v>163</v>
      </c>
      <c r="H154" s="138">
        <v>30</v>
      </c>
      <c r="I154" s="139"/>
      <c r="J154" s="140">
        <f t="shared" si="20"/>
        <v>0</v>
      </c>
      <c r="K154" s="136" t="s">
        <v>304</v>
      </c>
      <c r="L154" s="34"/>
      <c r="M154" s="141" t="s">
        <v>19</v>
      </c>
      <c r="N154" s="142" t="s">
        <v>52</v>
      </c>
      <c r="P154" s="143">
        <f t="shared" si="21"/>
        <v>0</v>
      </c>
      <c r="Q154" s="143">
        <v>0</v>
      </c>
      <c r="R154" s="143">
        <f t="shared" si="22"/>
        <v>0</v>
      </c>
      <c r="S154" s="143">
        <v>0</v>
      </c>
      <c r="T154" s="144">
        <f t="shared" si="23"/>
        <v>0</v>
      </c>
      <c r="AR154" s="145" t="s">
        <v>246</v>
      </c>
      <c r="AT154" s="145" t="s">
        <v>241</v>
      </c>
      <c r="AU154" s="145" t="s">
        <v>90</v>
      </c>
      <c r="AY154" s="18" t="s">
        <v>239</v>
      </c>
      <c r="BE154" s="146">
        <f t="shared" si="24"/>
        <v>0</v>
      </c>
      <c r="BF154" s="146">
        <f t="shared" si="25"/>
        <v>0</v>
      </c>
      <c r="BG154" s="146">
        <f t="shared" si="26"/>
        <v>0</v>
      </c>
      <c r="BH154" s="146">
        <f t="shared" si="27"/>
        <v>0</v>
      </c>
      <c r="BI154" s="146">
        <f t="shared" si="28"/>
        <v>0</v>
      </c>
      <c r="BJ154" s="18" t="s">
        <v>88</v>
      </c>
      <c r="BK154" s="146">
        <f t="shared" si="29"/>
        <v>0</v>
      </c>
      <c r="BL154" s="18" t="s">
        <v>246</v>
      </c>
      <c r="BM154" s="145" t="s">
        <v>805</v>
      </c>
    </row>
    <row r="155" spans="2:65" s="1" customFormat="1" ht="16.5" customHeight="1">
      <c r="B155" s="34"/>
      <c r="C155" s="134" t="s">
        <v>541</v>
      </c>
      <c r="D155" s="134" t="s">
        <v>241</v>
      </c>
      <c r="E155" s="135" t="s">
        <v>975</v>
      </c>
      <c r="F155" s="136" t="s">
        <v>976</v>
      </c>
      <c r="G155" s="137" t="s">
        <v>163</v>
      </c>
      <c r="H155" s="138">
        <v>100</v>
      </c>
      <c r="I155" s="139"/>
      <c r="J155" s="140">
        <f t="shared" si="20"/>
        <v>0</v>
      </c>
      <c r="K155" s="136" t="s">
        <v>304</v>
      </c>
      <c r="L155" s="34"/>
      <c r="M155" s="141" t="s">
        <v>19</v>
      </c>
      <c r="N155" s="142" t="s">
        <v>52</v>
      </c>
      <c r="P155" s="143">
        <f t="shared" si="21"/>
        <v>0</v>
      </c>
      <c r="Q155" s="143">
        <v>0</v>
      </c>
      <c r="R155" s="143">
        <f t="shared" si="22"/>
        <v>0</v>
      </c>
      <c r="S155" s="143">
        <v>0</v>
      </c>
      <c r="T155" s="144">
        <f t="shared" si="23"/>
        <v>0</v>
      </c>
      <c r="AR155" s="145" t="s">
        <v>246</v>
      </c>
      <c r="AT155" s="145" t="s">
        <v>241</v>
      </c>
      <c r="AU155" s="145" t="s">
        <v>90</v>
      </c>
      <c r="AY155" s="18" t="s">
        <v>239</v>
      </c>
      <c r="BE155" s="146">
        <f t="shared" si="24"/>
        <v>0</v>
      </c>
      <c r="BF155" s="146">
        <f t="shared" si="25"/>
        <v>0</v>
      </c>
      <c r="BG155" s="146">
        <f t="shared" si="26"/>
        <v>0</v>
      </c>
      <c r="BH155" s="146">
        <f t="shared" si="27"/>
        <v>0</v>
      </c>
      <c r="BI155" s="146">
        <f t="shared" si="28"/>
        <v>0</v>
      </c>
      <c r="BJ155" s="18" t="s">
        <v>88</v>
      </c>
      <c r="BK155" s="146">
        <f t="shared" si="29"/>
        <v>0</v>
      </c>
      <c r="BL155" s="18" t="s">
        <v>246</v>
      </c>
      <c r="BM155" s="145" t="s">
        <v>815</v>
      </c>
    </row>
    <row r="156" spans="2:65" s="1" customFormat="1" ht="16.5" customHeight="1">
      <c r="B156" s="34"/>
      <c r="C156" s="134" t="s">
        <v>548</v>
      </c>
      <c r="D156" s="134" t="s">
        <v>241</v>
      </c>
      <c r="E156" s="135" t="s">
        <v>977</v>
      </c>
      <c r="F156" s="136" t="s">
        <v>978</v>
      </c>
      <c r="G156" s="137" t="s">
        <v>163</v>
      </c>
      <c r="H156" s="138">
        <v>100</v>
      </c>
      <c r="I156" s="139"/>
      <c r="J156" s="140">
        <f t="shared" si="20"/>
        <v>0</v>
      </c>
      <c r="K156" s="136" t="s">
        <v>304</v>
      </c>
      <c r="L156" s="34"/>
      <c r="M156" s="141" t="s">
        <v>19</v>
      </c>
      <c r="N156" s="142" t="s">
        <v>52</v>
      </c>
      <c r="P156" s="143">
        <f t="shared" si="21"/>
        <v>0</v>
      </c>
      <c r="Q156" s="143">
        <v>0</v>
      </c>
      <c r="R156" s="143">
        <f t="shared" si="22"/>
        <v>0</v>
      </c>
      <c r="S156" s="143">
        <v>0</v>
      </c>
      <c r="T156" s="144">
        <f t="shared" si="23"/>
        <v>0</v>
      </c>
      <c r="AR156" s="145" t="s">
        <v>246</v>
      </c>
      <c r="AT156" s="145" t="s">
        <v>241</v>
      </c>
      <c r="AU156" s="145" t="s">
        <v>90</v>
      </c>
      <c r="AY156" s="18" t="s">
        <v>239</v>
      </c>
      <c r="BE156" s="146">
        <f t="shared" si="24"/>
        <v>0</v>
      </c>
      <c r="BF156" s="146">
        <f t="shared" si="25"/>
        <v>0</v>
      </c>
      <c r="BG156" s="146">
        <f t="shared" si="26"/>
        <v>0</v>
      </c>
      <c r="BH156" s="146">
        <f t="shared" si="27"/>
        <v>0</v>
      </c>
      <c r="BI156" s="146">
        <f t="shared" si="28"/>
        <v>0</v>
      </c>
      <c r="BJ156" s="18" t="s">
        <v>88</v>
      </c>
      <c r="BK156" s="146">
        <f t="shared" si="29"/>
        <v>0</v>
      </c>
      <c r="BL156" s="18" t="s">
        <v>246</v>
      </c>
      <c r="BM156" s="145" t="s">
        <v>825</v>
      </c>
    </row>
    <row r="157" spans="2:65" s="1" customFormat="1" ht="16.5" customHeight="1">
      <c r="B157" s="34"/>
      <c r="C157" s="134" t="s">
        <v>556</v>
      </c>
      <c r="D157" s="134" t="s">
        <v>241</v>
      </c>
      <c r="E157" s="135" t="s">
        <v>979</v>
      </c>
      <c r="F157" s="136" t="s">
        <v>980</v>
      </c>
      <c r="G157" s="137" t="s">
        <v>163</v>
      </c>
      <c r="H157" s="138">
        <v>15</v>
      </c>
      <c r="I157" s="139"/>
      <c r="J157" s="140">
        <f t="shared" si="20"/>
        <v>0</v>
      </c>
      <c r="K157" s="136" t="s">
        <v>304</v>
      </c>
      <c r="L157" s="34"/>
      <c r="M157" s="141" t="s">
        <v>19</v>
      </c>
      <c r="N157" s="142" t="s">
        <v>52</v>
      </c>
      <c r="P157" s="143">
        <f t="shared" si="21"/>
        <v>0</v>
      </c>
      <c r="Q157" s="143">
        <v>0</v>
      </c>
      <c r="R157" s="143">
        <f t="shared" si="22"/>
        <v>0</v>
      </c>
      <c r="S157" s="143">
        <v>0</v>
      </c>
      <c r="T157" s="144">
        <f t="shared" si="23"/>
        <v>0</v>
      </c>
      <c r="AR157" s="145" t="s">
        <v>246</v>
      </c>
      <c r="AT157" s="145" t="s">
        <v>241</v>
      </c>
      <c r="AU157" s="145" t="s">
        <v>90</v>
      </c>
      <c r="AY157" s="18" t="s">
        <v>239</v>
      </c>
      <c r="BE157" s="146">
        <f t="shared" si="24"/>
        <v>0</v>
      </c>
      <c r="BF157" s="146">
        <f t="shared" si="25"/>
        <v>0</v>
      </c>
      <c r="BG157" s="146">
        <f t="shared" si="26"/>
        <v>0</v>
      </c>
      <c r="BH157" s="146">
        <f t="shared" si="27"/>
        <v>0</v>
      </c>
      <c r="BI157" s="146">
        <f t="shared" si="28"/>
        <v>0</v>
      </c>
      <c r="BJ157" s="18" t="s">
        <v>88</v>
      </c>
      <c r="BK157" s="146">
        <f t="shared" si="29"/>
        <v>0</v>
      </c>
      <c r="BL157" s="18" t="s">
        <v>246</v>
      </c>
      <c r="BM157" s="145" t="s">
        <v>842</v>
      </c>
    </row>
    <row r="158" spans="2:65" s="1" customFormat="1" ht="16.5" customHeight="1">
      <c r="B158" s="34"/>
      <c r="C158" s="134" t="s">
        <v>564</v>
      </c>
      <c r="D158" s="134" t="s">
        <v>241</v>
      </c>
      <c r="E158" s="135" t="s">
        <v>981</v>
      </c>
      <c r="F158" s="136" t="s">
        <v>982</v>
      </c>
      <c r="G158" s="137" t="s">
        <v>163</v>
      </c>
      <c r="H158" s="138">
        <v>25</v>
      </c>
      <c r="I158" s="139"/>
      <c r="J158" s="140">
        <f t="shared" si="20"/>
        <v>0</v>
      </c>
      <c r="K158" s="136" t="s">
        <v>304</v>
      </c>
      <c r="L158" s="34"/>
      <c r="M158" s="141" t="s">
        <v>19</v>
      </c>
      <c r="N158" s="142" t="s">
        <v>52</v>
      </c>
      <c r="P158" s="143">
        <f t="shared" si="21"/>
        <v>0</v>
      </c>
      <c r="Q158" s="143">
        <v>0</v>
      </c>
      <c r="R158" s="143">
        <f t="shared" si="22"/>
        <v>0</v>
      </c>
      <c r="S158" s="143">
        <v>0</v>
      </c>
      <c r="T158" s="144">
        <f t="shared" si="23"/>
        <v>0</v>
      </c>
      <c r="AR158" s="145" t="s">
        <v>246</v>
      </c>
      <c r="AT158" s="145" t="s">
        <v>241</v>
      </c>
      <c r="AU158" s="145" t="s">
        <v>90</v>
      </c>
      <c r="AY158" s="18" t="s">
        <v>239</v>
      </c>
      <c r="BE158" s="146">
        <f t="shared" si="24"/>
        <v>0</v>
      </c>
      <c r="BF158" s="146">
        <f t="shared" si="25"/>
        <v>0</v>
      </c>
      <c r="BG158" s="146">
        <f t="shared" si="26"/>
        <v>0</v>
      </c>
      <c r="BH158" s="146">
        <f t="shared" si="27"/>
        <v>0</v>
      </c>
      <c r="BI158" s="146">
        <f t="shared" si="28"/>
        <v>0</v>
      </c>
      <c r="BJ158" s="18" t="s">
        <v>88</v>
      </c>
      <c r="BK158" s="146">
        <f t="shared" si="29"/>
        <v>0</v>
      </c>
      <c r="BL158" s="18" t="s">
        <v>246</v>
      </c>
      <c r="BM158" s="145" t="s">
        <v>854</v>
      </c>
    </row>
    <row r="159" spans="2:65" s="1" customFormat="1" ht="16.5" customHeight="1">
      <c r="B159" s="34"/>
      <c r="C159" s="134" t="s">
        <v>569</v>
      </c>
      <c r="D159" s="134" t="s">
        <v>241</v>
      </c>
      <c r="E159" s="135" t="s">
        <v>983</v>
      </c>
      <c r="F159" s="136" t="s">
        <v>984</v>
      </c>
      <c r="G159" s="137" t="s">
        <v>163</v>
      </c>
      <c r="H159" s="138">
        <v>55</v>
      </c>
      <c r="I159" s="139"/>
      <c r="J159" s="140">
        <f t="shared" si="20"/>
        <v>0</v>
      </c>
      <c r="K159" s="136" t="s">
        <v>304</v>
      </c>
      <c r="L159" s="34"/>
      <c r="M159" s="141" t="s">
        <v>19</v>
      </c>
      <c r="N159" s="142" t="s">
        <v>52</v>
      </c>
      <c r="P159" s="143">
        <f t="shared" si="21"/>
        <v>0</v>
      </c>
      <c r="Q159" s="143">
        <v>0</v>
      </c>
      <c r="R159" s="143">
        <f t="shared" si="22"/>
        <v>0</v>
      </c>
      <c r="S159" s="143">
        <v>0</v>
      </c>
      <c r="T159" s="144">
        <f t="shared" si="23"/>
        <v>0</v>
      </c>
      <c r="AR159" s="145" t="s">
        <v>246</v>
      </c>
      <c r="AT159" s="145" t="s">
        <v>241</v>
      </c>
      <c r="AU159" s="145" t="s">
        <v>90</v>
      </c>
      <c r="AY159" s="18" t="s">
        <v>239</v>
      </c>
      <c r="BE159" s="146">
        <f t="shared" si="24"/>
        <v>0</v>
      </c>
      <c r="BF159" s="146">
        <f t="shared" si="25"/>
        <v>0</v>
      </c>
      <c r="BG159" s="146">
        <f t="shared" si="26"/>
        <v>0</v>
      </c>
      <c r="BH159" s="146">
        <f t="shared" si="27"/>
        <v>0</v>
      </c>
      <c r="BI159" s="146">
        <f t="shared" si="28"/>
        <v>0</v>
      </c>
      <c r="BJ159" s="18" t="s">
        <v>88</v>
      </c>
      <c r="BK159" s="146">
        <f t="shared" si="29"/>
        <v>0</v>
      </c>
      <c r="BL159" s="18" t="s">
        <v>246</v>
      </c>
      <c r="BM159" s="145" t="s">
        <v>985</v>
      </c>
    </row>
    <row r="160" spans="2:65" s="1" customFormat="1" ht="16.5" customHeight="1">
      <c r="B160" s="34"/>
      <c r="C160" s="134" t="s">
        <v>576</v>
      </c>
      <c r="D160" s="134" t="s">
        <v>241</v>
      </c>
      <c r="E160" s="135" t="s">
        <v>986</v>
      </c>
      <c r="F160" s="136" t="s">
        <v>987</v>
      </c>
      <c r="G160" s="137" t="s">
        <v>163</v>
      </c>
      <c r="H160" s="138">
        <v>80</v>
      </c>
      <c r="I160" s="139"/>
      <c r="J160" s="140">
        <f t="shared" si="20"/>
        <v>0</v>
      </c>
      <c r="K160" s="136" t="s">
        <v>304</v>
      </c>
      <c r="L160" s="34"/>
      <c r="M160" s="141" t="s">
        <v>19</v>
      </c>
      <c r="N160" s="142" t="s">
        <v>52</v>
      </c>
      <c r="P160" s="143">
        <f t="shared" si="21"/>
        <v>0</v>
      </c>
      <c r="Q160" s="143">
        <v>0</v>
      </c>
      <c r="R160" s="143">
        <f t="shared" si="22"/>
        <v>0</v>
      </c>
      <c r="S160" s="143">
        <v>0</v>
      </c>
      <c r="T160" s="144">
        <f t="shared" si="23"/>
        <v>0</v>
      </c>
      <c r="AR160" s="145" t="s">
        <v>246</v>
      </c>
      <c r="AT160" s="145" t="s">
        <v>241</v>
      </c>
      <c r="AU160" s="145" t="s">
        <v>90</v>
      </c>
      <c r="AY160" s="18" t="s">
        <v>239</v>
      </c>
      <c r="BE160" s="146">
        <f t="shared" si="24"/>
        <v>0</v>
      </c>
      <c r="BF160" s="146">
        <f t="shared" si="25"/>
        <v>0</v>
      </c>
      <c r="BG160" s="146">
        <f t="shared" si="26"/>
        <v>0</v>
      </c>
      <c r="BH160" s="146">
        <f t="shared" si="27"/>
        <v>0</v>
      </c>
      <c r="BI160" s="146">
        <f t="shared" si="28"/>
        <v>0</v>
      </c>
      <c r="BJ160" s="18" t="s">
        <v>88</v>
      </c>
      <c r="BK160" s="146">
        <f t="shared" si="29"/>
        <v>0</v>
      </c>
      <c r="BL160" s="18" t="s">
        <v>246</v>
      </c>
      <c r="BM160" s="145" t="s">
        <v>988</v>
      </c>
    </row>
    <row r="161" spans="2:65" s="1" customFormat="1" ht="16.5" customHeight="1">
      <c r="B161" s="34"/>
      <c r="C161" s="134" t="s">
        <v>582</v>
      </c>
      <c r="D161" s="134" t="s">
        <v>241</v>
      </c>
      <c r="E161" s="135" t="s">
        <v>989</v>
      </c>
      <c r="F161" s="136" t="s">
        <v>990</v>
      </c>
      <c r="G161" s="137" t="s">
        <v>163</v>
      </c>
      <c r="H161" s="138">
        <v>50</v>
      </c>
      <c r="I161" s="139"/>
      <c r="J161" s="140">
        <f t="shared" si="20"/>
        <v>0</v>
      </c>
      <c r="K161" s="136" t="s">
        <v>304</v>
      </c>
      <c r="L161" s="34"/>
      <c r="M161" s="141" t="s">
        <v>19</v>
      </c>
      <c r="N161" s="142" t="s">
        <v>52</v>
      </c>
      <c r="P161" s="143">
        <f t="shared" si="21"/>
        <v>0</v>
      </c>
      <c r="Q161" s="143">
        <v>0</v>
      </c>
      <c r="R161" s="143">
        <f t="shared" si="22"/>
        <v>0</v>
      </c>
      <c r="S161" s="143">
        <v>0</v>
      </c>
      <c r="T161" s="144">
        <f t="shared" si="23"/>
        <v>0</v>
      </c>
      <c r="AR161" s="145" t="s">
        <v>246</v>
      </c>
      <c r="AT161" s="145" t="s">
        <v>241</v>
      </c>
      <c r="AU161" s="145" t="s">
        <v>90</v>
      </c>
      <c r="AY161" s="18" t="s">
        <v>239</v>
      </c>
      <c r="BE161" s="146">
        <f t="shared" si="24"/>
        <v>0</v>
      </c>
      <c r="BF161" s="146">
        <f t="shared" si="25"/>
        <v>0</v>
      </c>
      <c r="BG161" s="146">
        <f t="shared" si="26"/>
        <v>0</v>
      </c>
      <c r="BH161" s="146">
        <f t="shared" si="27"/>
        <v>0</v>
      </c>
      <c r="BI161" s="146">
        <f t="shared" si="28"/>
        <v>0</v>
      </c>
      <c r="BJ161" s="18" t="s">
        <v>88</v>
      </c>
      <c r="BK161" s="146">
        <f t="shared" si="29"/>
        <v>0</v>
      </c>
      <c r="BL161" s="18" t="s">
        <v>246</v>
      </c>
      <c r="BM161" s="145" t="s">
        <v>991</v>
      </c>
    </row>
    <row r="162" spans="2:65" s="1" customFormat="1" ht="16.5" customHeight="1">
      <c r="B162" s="34"/>
      <c r="C162" s="134" t="s">
        <v>588</v>
      </c>
      <c r="D162" s="134" t="s">
        <v>241</v>
      </c>
      <c r="E162" s="135" t="s">
        <v>992</v>
      </c>
      <c r="F162" s="136" t="s">
        <v>993</v>
      </c>
      <c r="G162" s="137" t="s">
        <v>900</v>
      </c>
      <c r="H162" s="138">
        <v>1</v>
      </c>
      <c r="I162" s="139"/>
      <c r="J162" s="140">
        <f t="shared" si="20"/>
        <v>0</v>
      </c>
      <c r="K162" s="136" t="s">
        <v>304</v>
      </c>
      <c r="L162" s="34"/>
      <c r="M162" s="141" t="s">
        <v>19</v>
      </c>
      <c r="N162" s="142" t="s">
        <v>52</v>
      </c>
      <c r="P162" s="143">
        <f t="shared" si="21"/>
        <v>0</v>
      </c>
      <c r="Q162" s="143">
        <v>0</v>
      </c>
      <c r="R162" s="143">
        <f t="shared" si="22"/>
        <v>0</v>
      </c>
      <c r="S162" s="143">
        <v>0</v>
      </c>
      <c r="T162" s="144">
        <f t="shared" si="23"/>
        <v>0</v>
      </c>
      <c r="AR162" s="145" t="s">
        <v>246</v>
      </c>
      <c r="AT162" s="145" t="s">
        <v>241</v>
      </c>
      <c r="AU162" s="145" t="s">
        <v>90</v>
      </c>
      <c r="AY162" s="18" t="s">
        <v>239</v>
      </c>
      <c r="BE162" s="146">
        <f t="shared" si="24"/>
        <v>0</v>
      </c>
      <c r="BF162" s="146">
        <f t="shared" si="25"/>
        <v>0</v>
      </c>
      <c r="BG162" s="146">
        <f t="shared" si="26"/>
        <v>0</v>
      </c>
      <c r="BH162" s="146">
        <f t="shared" si="27"/>
        <v>0</v>
      </c>
      <c r="BI162" s="146">
        <f t="shared" si="28"/>
        <v>0</v>
      </c>
      <c r="BJ162" s="18" t="s">
        <v>88</v>
      </c>
      <c r="BK162" s="146">
        <f t="shared" si="29"/>
        <v>0</v>
      </c>
      <c r="BL162" s="18" t="s">
        <v>246</v>
      </c>
      <c r="BM162" s="145" t="s">
        <v>994</v>
      </c>
    </row>
    <row r="163" spans="2:65" s="1" customFormat="1" ht="16.5" customHeight="1">
      <c r="B163" s="34"/>
      <c r="C163" s="134" t="s">
        <v>594</v>
      </c>
      <c r="D163" s="134" t="s">
        <v>241</v>
      </c>
      <c r="E163" s="135" t="s">
        <v>995</v>
      </c>
      <c r="F163" s="136" t="s">
        <v>996</v>
      </c>
      <c r="G163" s="137" t="s">
        <v>900</v>
      </c>
      <c r="H163" s="138">
        <v>1</v>
      </c>
      <c r="I163" s="139"/>
      <c r="J163" s="140">
        <f t="shared" si="20"/>
        <v>0</v>
      </c>
      <c r="K163" s="136" t="s">
        <v>304</v>
      </c>
      <c r="L163" s="34"/>
      <c r="M163" s="141" t="s">
        <v>19</v>
      </c>
      <c r="N163" s="142" t="s">
        <v>52</v>
      </c>
      <c r="P163" s="143">
        <f t="shared" si="21"/>
        <v>0</v>
      </c>
      <c r="Q163" s="143">
        <v>0</v>
      </c>
      <c r="R163" s="143">
        <f t="shared" si="22"/>
        <v>0</v>
      </c>
      <c r="S163" s="143">
        <v>0</v>
      </c>
      <c r="T163" s="144">
        <f t="shared" si="23"/>
        <v>0</v>
      </c>
      <c r="AR163" s="145" t="s">
        <v>246</v>
      </c>
      <c r="AT163" s="145" t="s">
        <v>241</v>
      </c>
      <c r="AU163" s="145" t="s">
        <v>90</v>
      </c>
      <c r="AY163" s="18" t="s">
        <v>239</v>
      </c>
      <c r="BE163" s="146">
        <f t="shared" si="24"/>
        <v>0</v>
      </c>
      <c r="BF163" s="146">
        <f t="shared" si="25"/>
        <v>0</v>
      </c>
      <c r="BG163" s="146">
        <f t="shared" si="26"/>
        <v>0</v>
      </c>
      <c r="BH163" s="146">
        <f t="shared" si="27"/>
        <v>0</v>
      </c>
      <c r="BI163" s="146">
        <f t="shared" si="28"/>
        <v>0</v>
      </c>
      <c r="BJ163" s="18" t="s">
        <v>88</v>
      </c>
      <c r="BK163" s="146">
        <f t="shared" si="29"/>
        <v>0</v>
      </c>
      <c r="BL163" s="18" t="s">
        <v>246</v>
      </c>
      <c r="BM163" s="145" t="s">
        <v>997</v>
      </c>
    </row>
    <row r="164" spans="2:65" s="1" customFormat="1" ht="16.5" customHeight="1">
      <c r="B164" s="34"/>
      <c r="C164" s="134" t="s">
        <v>600</v>
      </c>
      <c r="D164" s="134" t="s">
        <v>241</v>
      </c>
      <c r="E164" s="135" t="s">
        <v>998</v>
      </c>
      <c r="F164" s="136" t="s">
        <v>999</v>
      </c>
      <c r="G164" s="137" t="s">
        <v>900</v>
      </c>
      <c r="H164" s="138">
        <v>1</v>
      </c>
      <c r="I164" s="139"/>
      <c r="J164" s="140">
        <f t="shared" si="20"/>
        <v>0</v>
      </c>
      <c r="K164" s="136" t="s">
        <v>304</v>
      </c>
      <c r="L164" s="34"/>
      <c r="M164" s="141" t="s">
        <v>19</v>
      </c>
      <c r="N164" s="142" t="s">
        <v>52</v>
      </c>
      <c r="P164" s="143">
        <f t="shared" si="21"/>
        <v>0</v>
      </c>
      <c r="Q164" s="143">
        <v>0</v>
      </c>
      <c r="R164" s="143">
        <f t="shared" si="22"/>
        <v>0</v>
      </c>
      <c r="S164" s="143">
        <v>0</v>
      </c>
      <c r="T164" s="144">
        <f t="shared" si="23"/>
        <v>0</v>
      </c>
      <c r="AR164" s="145" t="s">
        <v>246</v>
      </c>
      <c r="AT164" s="145" t="s">
        <v>241</v>
      </c>
      <c r="AU164" s="145" t="s">
        <v>90</v>
      </c>
      <c r="AY164" s="18" t="s">
        <v>239</v>
      </c>
      <c r="BE164" s="146">
        <f t="shared" si="24"/>
        <v>0</v>
      </c>
      <c r="BF164" s="146">
        <f t="shared" si="25"/>
        <v>0</v>
      </c>
      <c r="BG164" s="146">
        <f t="shared" si="26"/>
        <v>0</v>
      </c>
      <c r="BH164" s="146">
        <f t="shared" si="27"/>
        <v>0</v>
      </c>
      <c r="BI164" s="146">
        <f t="shared" si="28"/>
        <v>0</v>
      </c>
      <c r="BJ164" s="18" t="s">
        <v>88</v>
      </c>
      <c r="BK164" s="146">
        <f t="shared" si="29"/>
        <v>0</v>
      </c>
      <c r="BL164" s="18" t="s">
        <v>246</v>
      </c>
      <c r="BM164" s="145" t="s">
        <v>1000</v>
      </c>
    </row>
    <row r="165" spans="2:65" s="11" customFormat="1" ht="22.9" customHeight="1">
      <c r="B165" s="122"/>
      <c r="D165" s="123" t="s">
        <v>80</v>
      </c>
      <c r="E165" s="132" t="s">
        <v>268</v>
      </c>
      <c r="F165" s="132" t="s">
        <v>1001</v>
      </c>
      <c r="I165" s="125"/>
      <c r="J165" s="133">
        <f>BK165</f>
        <v>0</v>
      </c>
      <c r="L165" s="122"/>
      <c r="M165" s="127"/>
      <c r="P165" s="128">
        <f>SUM(P166:P174)</f>
        <v>0</v>
      </c>
      <c r="R165" s="128">
        <f>SUM(R166:R174)</f>
        <v>0</v>
      </c>
      <c r="T165" s="129">
        <f>SUM(T166:T174)</f>
        <v>0</v>
      </c>
      <c r="AR165" s="123" t="s">
        <v>88</v>
      </c>
      <c r="AT165" s="130" t="s">
        <v>80</v>
      </c>
      <c r="AU165" s="130" t="s">
        <v>88</v>
      </c>
      <c r="AY165" s="123" t="s">
        <v>239</v>
      </c>
      <c r="BK165" s="131">
        <f>SUM(BK166:BK174)</f>
        <v>0</v>
      </c>
    </row>
    <row r="166" spans="2:65" s="1" customFormat="1" ht="16.5" customHeight="1">
      <c r="B166" s="34"/>
      <c r="C166" s="134" t="s">
        <v>606</v>
      </c>
      <c r="D166" s="134" t="s">
        <v>241</v>
      </c>
      <c r="E166" s="135" t="s">
        <v>1002</v>
      </c>
      <c r="F166" s="136" t="s">
        <v>1003</v>
      </c>
      <c r="G166" s="137" t="s">
        <v>163</v>
      </c>
      <c r="H166" s="138">
        <v>15</v>
      </c>
      <c r="I166" s="139"/>
      <c r="J166" s="140">
        <f>ROUND(I166*H166,2)</f>
        <v>0</v>
      </c>
      <c r="K166" s="136" t="s">
        <v>304</v>
      </c>
      <c r="L166" s="34"/>
      <c r="M166" s="141" t="s">
        <v>19</v>
      </c>
      <c r="N166" s="142" t="s">
        <v>52</v>
      </c>
      <c r="P166" s="143">
        <f>O166*H166</f>
        <v>0</v>
      </c>
      <c r="Q166" s="143">
        <v>0</v>
      </c>
      <c r="R166" s="143">
        <f>Q166*H166</f>
        <v>0</v>
      </c>
      <c r="S166" s="143">
        <v>0</v>
      </c>
      <c r="T166" s="144">
        <f>S166*H166</f>
        <v>0</v>
      </c>
      <c r="AR166" s="145" t="s">
        <v>246</v>
      </c>
      <c r="AT166" s="145" t="s">
        <v>241</v>
      </c>
      <c r="AU166" s="145" t="s">
        <v>90</v>
      </c>
      <c r="AY166" s="18" t="s">
        <v>239</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246</v>
      </c>
      <c r="BM166" s="145" t="s">
        <v>1004</v>
      </c>
    </row>
    <row r="167" spans="2:65" s="1" customFormat="1" ht="19.5">
      <c r="B167" s="34"/>
      <c r="D167" s="152" t="s">
        <v>306</v>
      </c>
      <c r="F167" s="166" t="s">
        <v>1005</v>
      </c>
      <c r="I167" s="149"/>
      <c r="L167" s="34"/>
      <c r="M167" s="150"/>
      <c r="T167" s="55"/>
      <c r="AT167" s="18" t="s">
        <v>306</v>
      </c>
      <c r="AU167" s="18" t="s">
        <v>90</v>
      </c>
    </row>
    <row r="168" spans="2:65" s="1" customFormat="1" ht="16.5" customHeight="1">
      <c r="B168" s="34"/>
      <c r="C168" s="134" t="s">
        <v>612</v>
      </c>
      <c r="D168" s="134" t="s">
        <v>241</v>
      </c>
      <c r="E168" s="135" t="s">
        <v>1006</v>
      </c>
      <c r="F168" s="136" t="s">
        <v>1007</v>
      </c>
      <c r="G168" s="137" t="s">
        <v>163</v>
      </c>
      <c r="H168" s="138">
        <v>15</v>
      </c>
      <c r="I168" s="139"/>
      <c r="J168" s="140">
        <f>ROUND(I168*H168,2)</f>
        <v>0</v>
      </c>
      <c r="K168" s="136" t="s">
        <v>304</v>
      </c>
      <c r="L168" s="34"/>
      <c r="M168" s="141" t="s">
        <v>19</v>
      </c>
      <c r="N168" s="142" t="s">
        <v>52</v>
      </c>
      <c r="P168" s="143">
        <f>O168*H168</f>
        <v>0</v>
      </c>
      <c r="Q168" s="143">
        <v>0</v>
      </c>
      <c r="R168" s="143">
        <f>Q168*H168</f>
        <v>0</v>
      </c>
      <c r="S168" s="143">
        <v>0</v>
      </c>
      <c r="T168" s="144">
        <f>S168*H168</f>
        <v>0</v>
      </c>
      <c r="AR168" s="145" t="s">
        <v>246</v>
      </c>
      <c r="AT168" s="145" t="s">
        <v>241</v>
      </c>
      <c r="AU168" s="145" t="s">
        <v>90</v>
      </c>
      <c r="AY168" s="18" t="s">
        <v>239</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246</v>
      </c>
      <c r="BM168" s="145" t="s">
        <v>1008</v>
      </c>
    </row>
    <row r="169" spans="2:65" s="1" customFormat="1" ht="19.5">
      <c r="B169" s="34"/>
      <c r="D169" s="152" t="s">
        <v>306</v>
      </c>
      <c r="F169" s="166" t="s">
        <v>1005</v>
      </c>
      <c r="I169" s="149"/>
      <c r="L169" s="34"/>
      <c r="M169" s="150"/>
      <c r="T169" s="55"/>
      <c r="AT169" s="18" t="s">
        <v>306</v>
      </c>
      <c r="AU169" s="18" t="s">
        <v>90</v>
      </c>
    </row>
    <row r="170" spans="2:65" s="1" customFormat="1" ht="16.5" customHeight="1">
      <c r="B170" s="34"/>
      <c r="C170" s="134" t="s">
        <v>620</v>
      </c>
      <c r="D170" s="134" t="s">
        <v>241</v>
      </c>
      <c r="E170" s="135" t="s">
        <v>1009</v>
      </c>
      <c r="F170" s="136" t="s">
        <v>1010</v>
      </c>
      <c r="G170" s="137" t="s">
        <v>163</v>
      </c>
      <c r="H170" s="138">
        <v>50</v>
      </c>
      <c r="I170" s="139"/>
      <c r="J170" s="140">
        <f>ROUND(I170*H170,2)</f>
        <v>0</v>
      </c>
      <c r="K170" s="136" t="s">
        <v>304</v>
      </c>
      <c r="L170" s="34"/>
      <c r="M170" s="141" t="s">
        <v>19</v>
      </c>
      <c r="N170" s="142" t="s">
        <v>52</v>
      </c>
      <c r="P170" s="143">
        <f>O170*H170</f>
        <v>0</v>
      </c>
      <c r="Q170" s="143">
        <v>0</v>
      </c>
      <c r="R170" s="143">
        <f>Q170*H170</f>
        <v>0</v>
      </c>
      <c r="S170" s="143">
        <v>0</v>
      </c>
      <c r="T170" s="144">
        <f>S170*H170</f>
        <v>0</v>
      </c>
      <c r="AR170" s="145" t="s">
        <v>246</v>
      </c>
      <c r="AT170" s="145" t="s">
        <v>241</v>
      </c>
      <c r="AU170" s="145" t="s">
        <v>90</v>
      </c>
      <c r="AY170" s="18" t="s">
        <v>239</v>
      </c>
      <c r="BE170" s="146">
        <f>IF(N170="základní",J170,0)</f>
        <v>0</v>
      </c>
      <c r="BF170" s="146">
        <f>IF(N170="snížená",J170,0)</f>
        <v>0</v>
      </c>
      <c r="BG170" s="146">
        <f>IF(N170="zákl. přenesená",J170,0)</f>
        <v>0</v>
      </c>
      <c r="BH170" s="146">
        <f>IF(N170="sníž. přenesená",J170,0)</f>
        <v>0</v>
      </c>
      <c r="BI170" s="146">
        <f>IF(N170="nulová",J170,0)</f>
        <v>0</v>
      </c>
      <c r="BJ170" s="18" t="s">
        <v>88</v>
      </c>
      <c r="BK170" s="146">
        <f>ROUND(I170*H170,2)</f>
        <v>0</v>
      </c>
      <c r="BL170" s="18" t="s">
        <v>246</v>
      </c>
      <c r="BM170" s="145" t="s">
        <v>1011</v>
      </c>
    </row>
    <row r="171" spans="2:65" s="1" customFormat="1" ht="16.5" customHeight="1">
      <c r="B171" s="34"/>
      <c r="C171" s="134" t="s">
        <v>627</v>
      </c>
      <c r="D171" s="134" t="s">
        <v>241</v>
      </c>
      <c r="E171" s="135" t="s">
        <v>1012</v>
      </c>
      <c r="F171" s="136" t="s">
        <v>1013</v>
      </c>
      <c r="G171" s="137" t="s">
        <v>163</v>
      </c>
      <c r="H171" s="138">
        <v>50</v>
      </c>
      <c r="I171" s="139"/>
      <c r="J171" s="140">
        <f>ROUND(I171*H171,2)</f>
        <v>0</v>
      </c>
      <c r="K171" s="136" t="s">
        <v>304</v>
      </c>
      <c r="L171" s="34"/>
      <c r="M171" s="141" t="s">
        <v>19</v>
      </c>
      <c r="N171" s="142" t="s">
        <v>52</v>
      </c>
      <c r="P171" s="143">
        <f>O171*H171</f>
        <v>0</v>
      </c>
      <c r="Q171" s="143">
        <v>0</v>
      </c>
      <c r="R171" s="143">
        <f>Q171*H171</f>
        <v>0</v>
      </c>
      <c r="S171" s="143">
        <v>0</v>
      </c>
      <c r="T171" s="144">
        <f>S171*H171</f>
        <v>0</v>
      </c>
      <c r="AR171" s="145" t="s">
        <v>246</v>
      </c>
      <c r="AT171" s="145" t="s">
        <v>241</v>
      </c>
      <c r="AU171" s="145" t="s">
        <v>90</v>
      </c>
      <c r="AY171" s="18" t="s">
        <v>239</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246</v>
      </c>
      <c r="BM171" s="145" t="s">
        <v>1014</v>
      </c>
    </row>
    <row r="172" spans="2:65" s="1" customFormat="1" ht="16.5" customHeight="1">
      <c r="B172" s="34"/>
      <c r="C172" s="134" t="s">
        <v>632</v>
      </c>
      <c r="D172" s="134" t="s">
        <v>241</v>
      </c>
      <c r="E172" s="135" t="s">
        <v>1015</v>
      </c>
      <c r="F172" s="136" t="s">
        <v>1016</v>
      </c>
      <c r="G172" s="137" t="s">
        <v>892</v>
      </c>
      <c r="H172" s="138">
        <v>3</v>
      </c>
      <c r="I172" s="139"/>
      <c r="J172" s="140">
        <f>ROUND(I172*H172,2)</f>
        <v>0</v>
      </c>
      <c r="K172" s="136" t="s">
        <v>304</v>
      </c>
      <c r="L172" s="34"/>
      <c r="M172" s="141" t="s">
        <v>19</v>
      </c>
      <c r="N172" s="142" t="s">
        <v>52</v>
      </c>
      <c r="P172" s="143">
        <f>O172*H172</f>
        <v>0</v>
      </c>
      <c r="Q172" s="143">
        <v>0</v>
      </c>
      <c r="R172" s="143">
        <f>Q172*H172</f>
        <v>0</v>
      </c>
      <c r="S172" s="143">
        <v>0</v>
      </c>
      <c r="T172" s="144">
        <f>S172*H172</f>
        <v>0</v>
      </c>
      <c r="AR172" s="145" t="s">
        <v>246</v>
      </c>
      <c r="AT172" s="145" t="s">
        <v>241</v>
      </c>
      <c r="AU172" s="145" t="s">
        <v>90</v>
      </c>
      <c r="AY172" s="18" t="s">
        <v>239</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246</v>
      </c>
      <c r="BM172" s="145" t="s">
        <v>1017</v>
      </c>
    </row>
    <row r="173" spans="2:65" s="1" customFormat="1" ht="19.5">
      <c r="B173" s="34"/>
      <c r="D173" s="152" t="s">
        <v>306</v>
      </c>
      <c r="F173" s="166" t="s">
        <v>1018</v>
      </c>
      <c r="I173" s="149"/>
      <c r="L173" s="34"/>
      <c r="M173" s="150"/>
      <c r="T173" s="55"/>
      <c r="AT173" s="18" t="s">
        <v>306</v>
      </c>
      <c r="AU173" s="18" t="s">
        <v>90</v>
      </c>
    </row>
    <row r="174" spans="2:65" s="1" customFormat="1" ht="16.5" customHeight="1">
      <c r="B174" s="34"/>
      <c r="C174" s="134" t="s">
        <v>639</v>
      </c>
      <c r="D174" s="134" t="s">
        <v>241</v>
      </c>
      <c r="E174" s="135" t="s">
        <v>1019</v>
      </c>
      <c r="F174" s="136" t="s">
        <v>1020</v>
      </c>
      <c r="G174" s="137" t="s">
        <v>892</v>
      </c>
      <c r="H174" s="138">
        <v>4</v>
      </c>
      <c r="I174" s="139"/>
      <c r="J174" s="140">
        <f>ROUND(I174*H174,2)</f>
        <v>0</v>
      </c>
      <c r="K174" s="136" t="s">
        <v>304</v>
      </c>
      <c r="L174" s="34"/>
      <c r="M174" s="141" t="s">
        <v>19</v>
      </c>
      <c r="N174" s="142" t="s">
        <v>52</v>
      </c>
      <c r="P174" s="143">
        <f>O174*H174</f>
        <v>0</v>
      </c>
      <c r="Q174" s="143">
        <v>0</v>
      </c>
      <c r="R174" s="143">
        <f>Q174*H174</f>
        <v>0</v>
      </c>
      <c r="S174" s="143">
        <v>0</v>
      </c>
      <c r="T174" s="144">
        <f>S174*H174</f>
        <v>0</v>
      </c>
      <c r="AR174" s="145" t="s">
        <v>246</v>
      </c>
      <c r="AT174" s="145" t="s">
        <v>241</v>
      </c>
      <c r="AU174" s="145" t="s">
        <v>90</v>
      </c>
      <c r="AY174" s="18" t="s">
        <v>239</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246</v>
      </c>
      <c r="BM174" s="145" t="s">
        <v>1021</v>
      </c>
    </row>
    <row r="175" spans="2:65" s="11" customFormat="1" ht="22.9" customHeight="1">
      <c r="B175" s="122"/>
      <c r="D175" s="123" t="s">
        <v>80</v>
      </c>
      <c r="E175" s="132" t="s">
        <v>274</v>
      </c>
      <c r="F175" s="132" t="s">
        <v>1022</v>
      </c>
      <c r="I175" s="125"/>
      <c r="J175" s="133">
        <f>BK175</f>
        <v>0</v>
      </c>
      <c r="L175" s="122"/>
      <c r="M175" s="127"/>
      <c r="P175" s="128">
        <f>SUM(P176:P183)</f>
        <v>0</v>
      </c>
      <c r="R175" s="128">
        <f>SUM(R176:R183)</f>
        <v>0</v>
      </c>
      <c r="T175" s="129">
        <f>SUM(T176:T183)</f>
        <v>0</v>
      </c>
      <c r="AR175" s="123" t="s">
        <v>88</v>
      </c>
      <c r="AT175" s="130" t="s">
        <v>80</v>
      </c>
      <c r="AU175" s="130" t="s">
        <v>88</v>
      </c>
      <c r="AY175" s="123" t="s">
        <v>239</v>
      </c>
      <c r="BK175" s="131">
        <f>SUM(BK176:BK183)</f>
        <v>0</v>
      </c>
    </row>
    <row r="176" spans="2:65" s="1" customFormat="1" ht="16.5" customHeight="1">
      <c r="B176" s="34"/>
      <c r="C176" s="134" t="s">
        <v>648</v>
      </c>
      <c r="D176" s="134" t="s">
        <v>241</v>
      </c>
      <c r="E176" s="135" t="s">
        <v>1023</v>
      </c>
      <c r="F176" s="136" t="s">
        <v>1024</v>
      </c>
      <c r="G176" s="137" t="s">
        <v>163</v>
      </c>
      <c r="H176" s="138">
        <v>700</v>
      </c>
      <c r="I176" s="139"/>
      <c r="J176" s="140">
        <f t="shared" ref="J176:J183" si="30">ROUND(I176*H176,2)</f>
        <v>0</v>
      </c>
      <c r="K176" s="136" t="s">
        <v>304</v>
      </c>
      <c r="L176" s="34"/>
      <c r="M176" s="141" t="s">
        <v>19</v>
      </c>
      <c r="N176" s="142" t="s">
        <v>52</v>
      </c>
      <c r="P176" s="143">
        <f t="shared" ref="P176:P183" si="31">O176*H176</f>
        <v>0</v>
      </c>
      <c r="Q176" s="143">
        <v>0</v>
      </c>
      <c r="R176" s="143">
        <f t="shared" ref="R176:R183" si="32">Q176*H176</f>
        <v>0</v>
      </c>
      <c r="S176" s="143">
        <v>0</v>
      </c>
      <c r="T176" s="144">
        <f t="shared" ref="T176:T183" si="33">S176*H176</f>
        <v>0</v>
      </c>
      <c r="AR176" s="145" t="s">
        <v>246</v>
      </c>
      <c r="AT176" s="145" t="s">
        <v>241</v>
      </c>
      <c r="AU176" s="145" t="s">
        <v>90</v>
      </c>
      <c r="AY176" s="18" t="s">
        <v>239</v>
      </c>
      <c r="BE176" s="146">
        <f t="shared" ref="BE176:BE183" si="34">IF(N176="základní",J176,0)</f>
        <v>0</v>
      </c>
      <c r="BF176" s="146">
        <f t="shared" ref="BF176:BF183" si="35">IF(N176="snížená",J176,0)</f>
        <v>0</v>
      </c>
      <c r="BG176" s="146">
        <f t="shared" ref="BG176:BG183" si="36">IF(N176="zákl. přenesená",J176,0)</f>
        <v>0</v>
      </c>
      <c r="BH176" s="146">
        <f t="shared" ref="BH176:BH183" si="37">IF(N176="sníž. přenesená",J176,0)</f>
        <v>0</v>
      </c>
      <c r="BI176" s="146">
        <f t="shared" ref="BI176:BI183" si="38">IF(N176="nulová",J176,0)</f>
        <v>0</v>
      </c>
      <c r="BJ176" s="18" t="s">
        <v>88</v>
      </c>
      <c r="BK176" s="146">
        <f t="shared" ref="BK176:BK183" si="39">ROUND(I176*H176,2)</f>
        <v>0</v>
      </c>
      <c r="BL176" s="18" t="s">
        <v>246</v>
      </c>
      <c r="BM176" s="145" t="s">
        <v>1025</v>
      </c>
    </row>
    <row r="177" spans="2:65" s="1" customFormat="1" ht="16.5" customHeight="1">
      <c r="B177" s="34"/>
      <c r="C177" s="134" t="s">
        <v>658</v>
      </c>
      <c r="D177" s="134" t="s">
        <v>241</v>
      </c>
      <c r="E177" s="135" t="s">
        <v>1026</v>
      </c>
      <c r="F177" s="136" t="s">
        <v>1027</v>
      </c>
      <c r="G177" s="137" t="s">
        <v>163</v>
      </c>
      <c r="H177" s="138">
        <v>150</v>
      </c>
      <c r="I177" s="139"/>
      <c r="J177" s="140">
        <f t="shared" si="30"/>
        <v>0</v>
      </c>
      <c r="K177" s="136" t="s">
        <v>304</v>
      </c>
      <c r="L177" s="34"/>
      <c r="M177" s="141" t="s">
        <v>19</v>
      </c>
      <c r="N177" s="142" t="s">
        <v>52</v>
      </c>
      <c r="P177" s="143">
        <f t="shared" si="31"/>
        <v>0</v>
      </c>
      <c r="Q177" s="143">
        <v>0</v>
      </c>
      <c r="R177" s="143">
        <f t="shared" si="32"/>
        <v>0</v>
      </c>
      <c r="S177" s="143">
        <v>0</v>
      </c>
      <c r="T177" s="144">
        <f t="shared" si="33"/>
        <v>0</v>
      </c>
      <c r="AR177" s="145" t="s">
        <v>246</v>
      </c>
      <c r="AT177" s="145" t="s">
        <v>241</v>
      </c>
      <c r="AU177" s="145" t="s">
        <v>90</v>
      </c>
      <c r="AY177" s="18" t="s">
        <v>239</v>
      </c>
      <c r="BE177" s="146">
        <f t="shared" si="34"/>
        <v>0</v>
      </c>
      <c r="BF177" s="146">
        <f t="shared" si="35"/>
        <v>0</v>
      </c>
      <c r="BG177" s="146">
        <f t="shared" si="36"/>
        <v>0</v>
      </c>
      <c r="BH177" s="146">
        <f t="shared" si="37"/>
        <v>0</v>
      </c>
      <c r="BI177" s="146">
        <f t="shared" si="38"/>
        <v>0</v>
      </c>
      <c r="BJ177" s="18" t="s">
        <v>88</v>
      </c>
      <c r="BK177" s="146">
        <f t="shared" si="39"/>
        <v>0</v>
      </c>
      <c r="BL177" s="18" t="s">
        <v>246</v>
      </c>
      <c r="BM177" s="145" t="s">
        <v>1028</v>
      </c>
    </row>
    <row r="178" spans="2:65" s="1" customFormat="1" ht="16.5" customHeight="1">
      <c r="B178" s="34"/>
      <c r="C178" s="134" t="s">
        <v>664</v>
      </c>
      <c r="D178" s="134" t="s">
        <v>241</v>
      </c>
      <c r="E178" s="135" t="s">
        <v>1029</v>
      </c>
      <c r="F178" s="136" t="s">
        <v>1030</v>
      </c>
      <c r="G178" s="137" t="s">
        <v>900</v>
      </c>
      <c r="H178" s="138">
        <v>1</v>
      </c>
      <c r="I178" s="139"/>
      <c r="J178" s="140">
        <f t="shared" si="30"/>
        <v>0</v>
      </c>
      <c r="K178" s="136" t="s">
        <v>304</v>
      </c>
      <c r="L178" s="34"/>
      <c r="M178" s="141" t="s">
        <v>19</v>
      </c>
      <c r="N178" s="142" t="s">
        <v>52</v>
      </c>
      <c r="P178" s="143">
        <f t="shared" si="31"/>
        <v>0</v>
      </c>
      <c r="Q178" s="143">
        <v>0</v>
      </c>
      <c r="R178" s="143">
        <f t="shared" si="32"/>
        <v>0</v>
      </c>
      <c r="S178" s="143">
        <v>0</v>
      </c>
      <c r="T178" s="144">
        <f t="shared" si="33"/>
        <v>0</v>
      </c>
      <c r="AR178" s="145" t="s">
        <v>246</v>
      </c>
      <c r="AT178" s="145" t="s">
        <v>241</v>
      </c>
      <c r="AU178" s="145" t="s">
        <v>90</v>
      </c>
      <c r="AY178" s="18" t="s">
        <v>239</v>
      </c>
      <c r="BE178" s="146">
        <f t="shared" si="34"/>
        <v>0</v>
      </c>
      <c r="BF178" s="146">
        <f t="shared" si="35"/>
        <v>0</v>
      </c>
      <c r="BG178" s="146">
        <f t="shared" si="36"/>
        <v>0</v>
      </c>
      <c r="BH178" s="146">
        <f t="shared" si="37"/>
        <v>0</v>
      </c>
      <c r="BI178" s="146">
        <f t="shared" si="38"/>
        <v>0</v>
      </c>
      <c r="BJ178" s="18" t="s">
        <v>88</v>
      </c>
      <c r="BK178" s="146">
        <f t="shared" si="39"/>
        <v>0</v>
      </c>
      <c r="BL178" s="18" t="s">
        <v>246</v>
      </c>
      <c r="BM178" s="145" t="s">
        <v>1031</v>
      </c>
    </row>
    <row r="179" spans="2:65" s="1" customFormat="1" ht="16.5" customHeight="1">
      <c r="B179" s="34"/>
      <c r="C179" s="134" t="s">
        <v>677</v>
      </c>
      <c r="D179" s="134" t="s">
        <v>241</v>
      </c>
      <c r="E179" s="135" t="s">
        <v>1032</v>
      </c>
      <c r="F179" s="136" t="s">
        <v>1033</v>
      </c>
      <c r="G179" s="137" t="s">
        <v>900</v>
      </c>
      <c r="H179" s="138">
        <v>1</v>
      </c>
      <c r="I179" s="139"/>
      <c r="J179" s="140">
        <f t="shared" si="30"/>
        <v>0</v>
      </c>
      <c r="K179" s="136" t="s">
        <v>304</v>
      </c>
      <c r="L179" s="34"/>
      <c r="M179" s="141" t="s">
        <v>19</v>
      </c>
      <c r="N179" s="142" t="s">
        <v>52</v>
      </c>
      <c r="P179" s="143">
        <f t="shared" si="31"/>
        <v>0</v>
      </c>
      <c r="Q179" s="143">
        <v>0</v>
      </c>
      <c r="R179" s="143">
        <f t="shared" si="32"/>
        <v>0</v>
      </c>
      <c r="S179" s="143">
        <v>0</v>
      </c>
      <c r="T179" s="144">
        <f t="shared" si="33"/>
        <v>0</v>
      </c>
      <c r="AR179" s="145" t="s">
        <v>246</v>
      </c>
      <c r="AT179" s="145" t="s">
        <v>241</v>
      </c>
      <c r="AU179" s="145" t="s">
        <v>90</v>
      </c>
      <c r="AY179" s="18" t="s">
        <v>239</v>
      </c>
      <c r="BE179" s="146">
        <f t="shared" si="34"/>
        <v>0</v>
      </c>
      <c r="BF179" s="146">
        <f t="shared" si="35"/>
        <v>0</v>
      </c>
      <c r="BG179" s="146">
        <f t="shared" si="36"/>
        <v>0</v>
      </c>
      <c r="BH179" s="146">
        <f t="shared" si="37"/>
        <v>0</v>
      </c>
      <c r="BI179" s="146">
        <f t="shared" si="38"/>
        <v>0</v>
      </c>
      <c r="BJ179" s="18" t="s">
        <v>88</v>
      </c>
      <c r="BK179" s="146">
        <f t="shared" si="39"/>
        <v>0</v>
      </c>
      <c r="BL179" s="18" t="s">
        <v>246</v>
      </c>
      <c r="BM179" s="145" t="s">
        <v>1034</v>
      </c>
    </row>
    <row r="180" spans="2:65" s="1" customFormat="1" ht="16.5" customHeight="1">
      <c r="B180" s="34"/>
      <c r="C180" s="134" t="s">
        <v>684</v>
      </c>
      <c r="D180" s="134" t="s">
        <v>241</v>
      </c>
      <c r="E180" s="135" t="s">
        <v>1035</v>
      </c>
      <c r="F180" s="136" t="s">
        <v>1036</v>
      </c>
      <c r="G180" s="137" t="s">
        <v>900</v>
      </c>
      <c r="H180" s="138">
        <v>1</v>
      </c>
      <c r="I180" s="139"/>
      <c r="J180" s="140">
        <f t="shared" si="30"/>
        <v>0</v>
      </c>
      <c r="K180" s="136" t="s">
        <v>304</v>
      </c>
      <c r="L180" s="34"/>
      <c r="M180" s="141" t="s">
        <v>19</v>
      </c>
      <c r="N180" s="142" t="s">
        <v>52</v>
      </c>
      <c r="P180" s="143">
        <f t="shared" si="31"/>
        <v>0</v>
      </c>
      <c r="Q180" s="143">
        <v>0</v>
      </c>
      <c r="R180" s="143">
        <f t="shared" si="32"/>
        <v>0</v>
      </c>
      <c r="S180" s="143">
        <v>0</v>
      </c>
      <c r="T180" s="144">
        <f t="shared" si="33"/>
        <v>0</v>
      </c>
      <c r="AR180" s="145" t="s">
        <v>246</v>
      </c>
      <c r="AT180" s="145" t="s">
        <v>241</v>
      </c>
      <c r="AU180" s="145" t="s">
        <v>90</v>
      </c>
      <c r="AY180" s="18" t="s">
        <v>239</v>
      </c>
      <c r="BE180" s="146">
        <f t="shared" si="34"/>
        <v>0</v>
      </c>
      <c r="BF180" s="146">
        <f t="shared" si="35"/>
        <v>0</v>
      </c>
      <c r="BG180" s="146">
        <f t="shared" si="36"/>
        <v>0</v>
      </c>
      <c r="BH180" s="146">
        <f t="shared" si="37"/>
        <v>0</v>
      </c>
      <c r="BI180" s="146">
        <f t="shared" si="38"/>
        <v>0</v>
      </c>
      <c r="BJ180" s="18" t="s">
        <v>88</v>
      </c>
      <c r="BK180" s="146">
        <f t="shared" si="39"/>
        <v>0</v>
      </c>
      <c r="BL180" s="18" t="s">
        <v>246</v>
      </c>
      <c r="BM180" s="145" t="s">
        <v>1037</v>
      </c>
    </row>
    <row r="181" spans="2:65" s="1" customFormat="1" ht="16.5" customHeight="1">
      <c r="B181" s="34"/>
      <c r="C181" s="134" t="s">
        <v>690</v>
      </c>
      <c r="D181" s="134" t="s">
        <v>241</v>
      </c>
      <c r="E181" s="135" t="s">
        <v>1038</v>
      </c>
      <c r="F181" s="136" t="s">
        <v>1039</v>
      </c>
      <c r="G181" s="137" t="s">
        <v>892</v>
      </c>
      <c r="H181" s="138">
        <v>2</v>
      </c>
      <c r="I181" s="139"/>
      <c r="J181" s="140">
        <f t="shared" si="30"/>
        <v>0</v>
      </c>
      <c r="K181" s="136" t="s">
        <v>304</v>
      </c>
      <c r="L181" s="34"/>
      <c r="M181" s="141" t="s">
        <v>19</v>
      </c>
      <c r="N181" s="142" t="s">
        <v>52</v>
      </c>
      <c r="P181" s="143">
        <f t="shared" si="31"/>
        <v>0</v>
      </c>
      <c r="Q181" s="143">
        <v>0</v>
      </c>
      <c r="R181" s="143">
        <f t="shared" si="32"/>
        <v>0</v>
      </c>
      <c r="S181" s="143">
        <v>0</v>
      </c>
      <c r="T181" s="144">
        <f t="shared" si="33"/>
        <v>0</v>
      </c>
      <c r="AR181" s="145" t="s">
        <v>246</v>
      </c>
      <c r="AT181" s="145" t="s">
        <v>241</v>
      </c>
      <c r="AU181" s="145" t="s">
        <v>90</v>
      </c>
      <c r="AY181" s="18" t="s">
        <v>239</v>
      </c>
      <c r="BE181" s="146">
        <f t="shared" si="34"/>
        <v>0</v>
      </c>
      <c r="BF181" s="146">
        <f t="shared" si="35"/>
        <v>0</v>
      </c>
      <c r="BG181" s="146">
        <f t="shared" si="36"/>
        <v>0</v>
      </c>
      <c r="BH181" s="146">
        <f t="shared" si="37"/>
        <v>0</v>
      </c>
      <c r="BI181" s="146">
        <f t="shared" si="38"/>
        <v>0</v>
      </c>
      <c r="BJ181" s="18" t="s">
        <v>88</v>
      </c>
      <c r="BK181" s="146">
        <f t="shared" si="39"/>
        <v>0</v>
      </c>
      <c r="BL181" s="18" t="s">
        <v>246</v>
      </c>
      <c r="BM181" s="145" t="s">
        <v>1040</v>
      </c>
    </row>
    <row r="182" spans="2:65" s="1" customFormat="1" ht="16.5" customHeight="1">
      <c r="B182" s="34"/>
      <c r="C182" s="134" t="s">
        <v>703</v>
      </c>
      <c r="D182" s="134" t="s">
        <v>241</v>
      </c>
      <c r="E182" s="135" t="s">
        <v>1041</v>
      </c>
      <c r="F182" s="136" t="s">
        <v>1042</v>
      </c>
      <c r="G182" s="137" t="s">
        <v>892</v>
      </c>
      <c r="H182" s="138">
        <v>6</v>
      </c>
      <c r="I182" s="139"/>
      <c r="J182" s="140">
        <f t="shared" si="30"/>
        <v>0</v>
      </c>
      <c r="K182" s="136" t="s">
        <v>304</v>
      </c>
      <c r="L182" s="34"/>
      <c r="M182" s="141" t="s">
        <v>19</v>
      </c>
      <c r="N182" s="142" t="s">
        <v>52</v>
      </c>
      <c r="P182" s="143">
        <f t="shared" si="31"/>
        <v>0</v>
      </c>
      <c r="Q182" s="143">
        <v>0</v>
      </c>
      <c r="R182" s="143">
        <f t="shared" si="32"/>
        <v>0</v>
      </c>
      <c r="S182" s="143">
        <v>0</v>
      </c>
      <c r="T182" s="144">
        <f t="shared" si="33"/>
        <v>0</v>
      </c>
      <c r="AR182" s="145" t="s">
        <v>246</v>
      </c>
      <c r="AT182" s="145" t="s">
        <v>241</v>
      </c>
      <c r="AU182" s="145" t="s">
        <v>90</v>
      </c>
      <c r="AY182" s="18" t="s">
        <v>239</v>
      </c>
      <c r="BE182" s="146">
        <f t="shared" si="34"/>
        <v>0</v>
      </c>
      <c r="BF182" s="146">
        <f t="shared" si="35"/>
        <v>0</v>
      </c>
      <c r="BG182" s="146">
        <f t="shared" si="36"/>
        <v>0</v>
      </c>
      <c r="BH182" s="146">
        <f t="shared" si="37"/>
        <v>0</v>
      </c>
      <c r="BI182" s="146">
        <f t="shared" si="38"/>
        <v>0</v>
      </c>
      <c r="BJ182" s="18" t="s">
        <v>88</v>
      </c>
      <c r="BK182" s="146">
        <f t="shared" si="39"/>
        <v>0</v>
      </c>
      <c r="BL182" s="18" t="s">
        <v>246</v>
      </c>
      <c r="BM182" s="145" t="s">
        <v>1043</v>
      </c>
    </row>
    <row r="183" spans="2:65" s="1" customFormat="1" ht="16.5" customHeight="1">
      <c r="B183" s="34"/>
      <c r="C183" s="134" t="s">
        <v>712</v>
      </c>
      <c r="D183" s="134" t="s">
        <v>241</v>
      </c>
      <c r="E183" s="135" t="s">
        <v>1044</v>
      </c>
      <c r="F183" s="136" t="s">
        <v>1045</v>
      </c>
      <c r="G183" s="137" t="s">
        <v>892</v>
      </c>
      <c r="H183" s="138">
        <v>8</v>
      </c>
      <c r="I183" s="139"/>
      <c r="J183" s="140">
        <f t="shared" si="30"/>
        <v>0</v>
      </c>
      <c r="K183" s="136" t="s">
        <v>304</v>
      </c>
      <c r="L183" s="34"/>
      <c r="M183" s="141" t="s">
        <v>19</v>
      </c>
      <c r="N183" s="142" t="s">
        <v>52</v>
      </c>
      <c r="P183" s="143">
        <f t="shared" si="31"/>
        <v>0</v>
      </c>
      <c r="Q183" s="143">
        <v>0</v>
      </c>
      <c r="R183" s="143">
        <f t="shared" si="32"/>
        <v>0</v>
      </c>
      <c r="S183" s="143">
        <v>0</v>
      </c>
      <c r="T183" s="144">
        <f t="shared" si="33"/>
        <v>0</v>
      </c>
      <c r="AR183" s="145" t="s">
        <v>246</v>
      </c>
      <c r="AT183" s="145" t="s">
        <v>241</v>
      </c>
      <c r="AU183" s="145" t="s">
        <v>90</v>
      </c>
      <c r="AY183" s="18" t="s">
        <v>239</v>
      </c>
      <c r="BE183" s="146">
        <f t="shared" si="34"/>
        <v>0</v>
      </c>
      <c r="BF183" s="146">
        <f t="shared" si="35"/>
        <v>0</v>
      </c>
      <c r="BG183" s="146">
        <f t="shared" si="36"/>
        <v>0</v>
      </c>
      <c r="BH183" s="146">
        <f t="shared" si="37"/>
        <v>0</v>
      </c>
      <c r="BI183" s="146">
        <f t="shared" si="38"/>
        <v>0</v>
      </c>
      <c r="BJ183" s="18" t="s">
        <v>88</v>
      </c>
      <c r="BK183" s="146">
        <f t="shared" si="39"/>
        <v>0</v>
      </c>
      <c r="BL183" s="18" t="s">
        <v>246</v>
      </c>
      <c r="BM183" s="145" t="s">
        <v>1046</v>
      </c>
    </row>
    <row r="184" spans="2:65" s="11" customFormat="1" ht="22.9" customHeight="1">
      <c r="B184" s="122"/>
      <c r="D184" s="123" t="s">
        <v>80</v>
      </c>
      <c r="E184" s="132" t="s">
        <v>281</v>
      </c>
      <c r="F184" s="132" t="s">
        <v>1047</v>
      </c>
      <c r="I184" s="125"/>
      <c r="J184" s="133">
        <f>BK184</f>
        <v>0</v>
      </c>
      <c r="L184" s="122"/>
      <c r="M184" s="127"/>
      <c r="P184" s="128">
        <f>SUM(P185:P189)</f>
        <v>0</v>
      </c>
      <c r="R184" s="128">
        <f>SUM(R185:R189)</f>
        <v>0</v>
      </c>
      <c r="T184" s="129">
        <f>SUM(T185:T189)</f>
        <v>0</v>
      </c>
      <c r="AR184" s="123" t="s">
        <v>88</v>
      </c>
      <c r="AT184" s="130" t="s">
        <v>80</v>
      </c>
      <c r="AU184" s="130" t="s">
        <v>88</v>
      </c>
      <c r="AY184" s="123" t="s">
        <v>239</v>
      </c>
      <c r="BK184" s="131">
        <f>SUM(BK185:BK189)</f>
        <v>0</v>
      </c>
    </row>
    <row r="185" spans="2:65" s="1" customFormat="1" ht="16.5" customHeight="1">
      <c r="B185" s="34"/>
      <c r="C185" s="134" t="s">
        <v>717</v>
      </c>
      <c r="D185" s="134" t="s">
        <v>241</v>
      </c>
      <c r="E185" s="135" t="s">
        <v>1048</v>
      </c>
      <c r="F185" s="136" t="s">
        <v>1049</v>
      </c>
      <c r="G185" s="137" t="s">
        <v>900</v>
      </c>
      <c r="H185" s="138">
        <v>1</v>
      </c>
      <c r="I185" s="139"/>
      <c r="J185" s="140">
        <f>ROUND(I185*H185,2)</f>
        <v>0</v>
      </c>
      <c r="K185" s="136" t="s">
        <v>304</v>
      </c>
      <c r="L185" s="34"/>
      <c r="M185" s="141" t="s">
        <v>19</v>
      </c>
      <c r="N185" s="142" t="s">
        <v>52</v>
      </c>
      <c r="P185" s="143">
        <f>O185*H185</f>
        <v>0</v>
      </c>
      <c r="Q185" s="143">
        <v>0</v>
      </c>
      <c r="R185" s="143">
        <f>Q185*H185</f>
        <v>0</v>
      </c>
      <c r="S185" s="143">
        <v>0</v>
      </c>
      <c r="T185" s="144">
        <f>S185*H185</f>
        <v>0</v>
      </c>
      <c r="AR185" s="145" t="s">
        <v>246</v>
      </c>
      <c r="AT185" s="145" t="s">
        <v>241</v>
      </c>
      <c r="AU185" s="145" t="s">
        <v>90</v>
      </c>
      <c r="AY185" s="18" t="s">
        <v>239</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246</v>
      </c>
      <c r="BM185" s="145" t="s">
        <v>1050</v>
      </c>
    </row>
    <row r="186" spans="2:65" s="1" customFormat="1" ht="16.5" customHeight="1">
      <c r="B186" s="34"/>
      <c r="C186" s="134" t="s">
        <v>723</v>
      </c>
      <c r="D186" s="134" t="s">
        <v>241</v>
      </c>
      <c r="E186" s="135" t="s">
        <v>1051</v>
      </c>
      <c r="F186" s="136" t="s">
        <v>1052</v>
      </c>
      <c r="G186" s="137" t="s">
        <v>900</v>
      </c>
      <c r="H186" s="138">
        <v>1</v>
      </c>
      <c r="I186" s="139"/>
      <c r="J186" s="140">
        <f>ROUND(I186*H186,2)</f>
        <v>0</v>
      </c>
      <c r="K186" s="136" t="s">
        <v>304</v>
      </c>
      <c r="L186" s="34"/>
      <c r="M186" s="141" t="s">
        <v>19</v>
      </c>
      <c r="N186" s="142" t="s">
        <v>52</v>
      </c>
      <c r="P186" s="143">
        <f>O186*H186</f>
        <v>0</v>
      </c>
      <c r="Q186" s="143">
        <v>0</v>
      </c>
      <c r="R186" s="143">
        <f>Q186*H186</f>
        <v>0</v>
      </c>
      <c r="S186" s="143">
        <v>0</v>
      </c>
      <c r="T186" s="144">
        <f>S186*H186</f>
        <v>0</v>
      </c>
      <c r="AR186" s="145" t="s">
        <v>246</v>
      </c>
      <c r="AT186" s="145" t="s">
        <v>241</v>
      </c>
      <c r="AU186" s="145" t="s">
        <v>90</v>
      </c>
      <c r="AY186" s="18" t="s">
        <v>239</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246</v>
      </c>
      <c r="BM186" s="145" t="s">
        <v>1053</v>
      </c>
    </row>
    <row r="187" spans="2:65" s="1" customFormat="1" ht="16.5" customHeight="1">
      <c r="B187" s="34"/>
      <c r="C187" s="134" t="s">
        <v>730</v>
      </c>
      <c r="D187" s="134" t="s">
        <v>241</v>
      </c>
      <c r="E187" s="135" t="s">
        <v>1054</v>
      </c>
      <c r="F187" s="136" t="s">
        <v>1055</v>
      </c>
      <c r="G187" s="137" t="s">
        <v>900</v>
      </c>
      <c r="H187" s="138">
        <v>1</v>
      </c>
      <c r="I187" s="139"/>
      <c r="J187" s="140">
        <f>ROUND(I187*H187,2)</f>
        <v>0</v>
      </c>
      <c r="K187" s="136" t="s">
        <v>304</v>
      </c>
      <c r="L187" s="34"/>
      <c r="M187" s="141" t="s">
        <v>19</v>
      </c>
      <c r="N187" s="142" t="s">
        <v>52</v>
      </c>
      <c r="P187" s="143">
        <f>O187*H187</f>
        <v>0</v>
      </c>
      <c r="Q187" s="143">
        <v>0</v>
      </c>
      <c r="R187" s="143">
        <f>Q187*H187</f>
        <v>0</v>
      </c>
      <c r="S187" s="143">
        <v>0</v>
      </c>
      <c r="T187" s="144">
        <f>S187*H187</f>
        <v>0</v>
      </c>
      <c r="AR187" s="145" t="s">
        <v>246</v>
      </c>
      <c r="AT187" s="145" t="s">
        <v>241</v>
      </c>
      <c r="AU187" s="145" t="s">
        <v>90</v>
      </c>
      <c r="AY187" s="18" t="s">
        <v>239</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246</v>
      </c>
      <c r="BM187" s="145" t="s">
        <v>1056</v>
      </c>
    </row>
    <row r="188" spans="2:65" s="1" customFormat="1" ht="16.5" customHeight="1">
      <c r="B188" s="34"/>
      <c r="C188" s="134" t="s">
        <v>735</v>
      </c>
      <c r="D188" s="134" t="s">
        <v>241</v>
      </c>
      <c r="E188" s="135" t="s">
        <v>1057</v>
      </c>
      <c r="F188" s="136" t="s">
        <v>1058</v>
      </c>
      <c r="G188" s="137" t="s">
        <v>900</v>
      </c>
      <c r="H188" s="138">
        <v>1</v>
      </c>
      <c r="I188" s="139"/>
      <c r="J188" s="140">
        <f>ROUND(I188*H188,2)</f>
        <v>0</v>
      </c>
      <c r="K188" s="136" t="s">
        <v>304</v>
      </c>
      <c r="L188" s="34"/>
      <c r="M188" s="141" t="s">
        <v>19</v>
      </c>
      <c r="N188" s="142" t="s">
        <v>52</v>
      </c>
      <c r="P188" s="143">
        <f>O188*H188</f>
        <v>0</v>
      </c>
      <c r="Q188" s="143">
        <v>0</v>
      </c>
      <c r="R188" s="143">
        <f>Q188*H188</f>
        <v>0</v>
      </c>
      <c r="S188" s="143">
        <v>0</v>
      </c>
      <c r="T188" s="144">
        <f>S188*H188</f>
        <v>0</v>
      </c>
      <c r="AR188" s="145" t="s">
        <v>246</v>
      </c>
      <c r="AT188" s="145" t="s">
        <v>241</v>
      </c>
      <c r="AU188" s="145" t="s">
        <v>90</v>
      </c>
      <c r="AY188" s="18" t="s">
        <v>239</v>
      </c>
      <c r="BE188" s="146">
        <f>IF(N188="základní",J188,0)</f>
        <v>0</v>
      </c>
      <c r="BF188" s="146">
        <f>IF(N188="snížená",J188,0)</f>
        <v>0</v>
      </c>
      <c r="BG188" s="146">
        <f>IF(N188="zákl. přenesená",J188,0)</f>
        <v>0</v>
      </c>
      <c r="BH188" s="146">
        <f>IF(N188="sníž. přenesená",J188,0)</f>
        <v>0</v>
      </c>
      <c r="BI188" s="146">
        <f>IF(N188="nulová",J188,0)</f>
        <v>0</v>
      </c>
      <c r="BJ188" s="18" t="s">
        <v>88</v>
      </c>
      <c r="BK188" s="146">
        <f>ROUND(I188*H188,2)</f>
        <v>0</v>
      </c>
      <c r="BL188" s="18" t="s">
        <v>246</v>
      </c>
      <c r="BM188" s="145" t="s">
        <v>1059</v>
      </c>
    </row>
    <row r="189" spans="2:65" s="1" customFormat="1" ht="16.5" customHeight="1">
      <c r="B189" s="34"/>
      <c r="C189" s="134" t="s">
        <v>742</v>
      </c>
      <c r="D189" s="134" t="s">
        <v>241</v>
      </c>
      <c r="E189" s="135" t="s">
        <v>1060</v>
      </c>
      <c r="F189" s="136" t="s">
        <v>1061</v>
      </c>
      <c r="G189" s="137" t="s">
        <v>900</v>
      </c>
      <c r="H189" s="138">
        <v>1</v>
      </c>
      <c r="I189" s="139"/>
      <c r="J189" s="140">
        <f>ROUND(I189*H189,2)</f>
        <v>0</v>
      </c>
      <c r="K189" s="136" t="s">
        <v>304</v>
      </c>
      <c r="L189" s="34"/>
      <c r="M189" s="198" t="s">
        <v>19</v>
      </c>
      <c r="N189" s="199" t="s">
        <v>52</v>
      </c>
      <c r="O189" s="192"/>
      <c r="P189" s="196">
        <f>O189*H189</f>
        <v>0</v>
      </c>
      <c r="Q189" s="196">
        <v>0</v>
      </c>
      <c r="R189" s="196">
        <f>Q189*H189</f>
        <v>0</v>
      </c>
      <c r="S189" s="196">
        <v>0</v>
      </c>
      <c r="T189" s="197">
        <f>S189*H189</f>
        <v>0</v>
      </c>
      <c r="AR189" s="145" t="s">
        <v>246</v>
      </c>
      <c r="AT189" s="145" t="s">
        <v>241</v>
      </c>
      <c r="AU189" s="145" t="s">
        <v>90</v>
      </c>
      <c r="AY189" s="18" t="s">
        <v>239</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246</v>
      </c>
      <c r="BM189" s="145" t="s">
        <v>1062</v>
      </c>
    </row>
    <row r="190" spans="2:65" s="1" customFormat="1" ht="6.95" customHeight="1">
      <c r="B190" s="43"/>
      <c r="C190" s="44"/>
      <c r="D190" s="44"/>
      <c r="E190" s="44"/>
      <c r="F190" s="44"/>
      <c r="G190" s="44"/>
      <c r="H190" s="44"/>
      <c r="I190" s="44"/>
      <c r="J190" s="44"/>
      <c r="K190" s="44"/>
      <c r="L190" s="34"/>
    </row>
  </sheetData>
  <sheetProtection algorithmName="SHA-512" hashValue="vpeJYWMLnbfWH6opHvr317idL5CTwyuk/9CpEhAQcwEgr8pY/6GS90EWG1xsi420ZdQ6Sn4aIzfQywWe4RjsyA==" saltValue="a2/QCNlOt+PmxEcfaQbX7v32Wv1i1akUbiDoPkrJvGn9wDcNGr+IzrEiTwSHJg47vJQ6ZpYVeYCegYj6Zxb2bA==" spinCount="100000" sheet="1" objects="1" scenarios="1" formatColumns="0" formatRows="0" autoFilter="0"/>
  <autoFilter ref="C100:K189"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8"/>
  <sheetViews>
    <sheetView showGridLines="0" topLeftCell="A103"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106</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 customHeight="1">
      <c r="B8" s="21"/>
      <c r="D8" s="28" t="s">
        <v>183</v>
      </c>
      <c r="L8" s="21"/>
    </row>
    <row r="9" spans="2:46" s="1" customFormat="1" ht="16.5" customHeight="1">
      <c r="B9" s="34"/>
      <c r="E9" s="329" t="s">
        <v>187</v>
      </c>
      <c r="F9" s="328"/>
      <c r="G9" s="328"/>
      <c r="H9" s="328"/>
      <c r="L9" s="34"/>
    </row>
    <row r="10" spans="2:46" s="1" customFormat="1" ht="12" customHeight="1">
      <c r="B10" s="34"/>
      <c r="D10" s="28" t="s">
        <v>191</v>
      </c>
      <c r="L10" s="34"/>
    </row>
    <row r="11" spans="2:46" s="1" customFormat="1" ht="16.5" customHeight="1">
      <c r="B11" s="34"/>
      <c r="E11" s="324" t="s">
        <v>1063</v>
      </c>
      <c r="F11" s="328"/>
      <c r="G11" s="328"/>
      <c r="H11" s="328"/>
      <c r="L11" s="34"/>
    </row>
    <row r="12" spans="2:46" s="1" customFormat="1" ht="11.25">
      <c r="B12" s="34"/>
      <c r="L12" s="34"/>
    </row>
    <row r="13" spans="2:46" s="1" customFormat="1" ht="12" customHeight="1">
      <c r="B13" s="34"/>
      <c r="D13" s="28" t="s">
        <v>18</v>
      </c>
      <c r="F13" s="26" t="s">
        <v>19</v>
      </c>
      <c r="I13" s="28" t="s">
        <v>20</v>
      </c>
      <c r="J13" s="26" t="s">
        <v>19</v>
      </c>
      <c r="L13" s="34"/>
    </row>
    <row r="14" spans="2:46" s="1" customFormat="1" ht="12" customHeight="1">
      <c r="B14" s="34"/>
      <c r="D14" s="28" t="s">
        <v>22</v>
      </c>
      <c r="F14" s="26" t="s">
        <v>23</v>
      </c>
      <c r="I14" s="28" t="s">
        <v>24</v>
      </c>
      <c r="J14" s="51" t="str">
        <f>'Rekapitulace stavby'!AN8</f>
        <v>19. 8. 2022</v>
      </c>
      <c r="L14" s="34"/>
    </row>
    <row r="15" spans="2:46" s="1" customFormat="1" ht="10.9" customHeight="1">
      <c r="B15" s="34"/>
      <c r="L15" s="34"/>
    </row>
    <row r="16" spans="2:46" s="1" customFormat="1" ht="12" customHeight="1">
      <c r="B16" s="34"/>
      <c r="D16" s="28" t="s">
        <v>30</v>
      </c>
      <c r="I16" s="28" t="s">
        <v>31</v>
      </c>
      <c r="J16" s="26" t="s">
        <v>32</v>
      </c>
      <c r="L16" s="34"/>
    </row>
    <row r="17" spans="2:12" s="1" customFormat="1" ht="18" customHeight="1">
      <c r="B17" s="34"/>
      <c r="E17" s="26" t="s">
        <v>33</v>
      </c>
      <c r="I17" s="28" t="s">
        <v>34</v>
      </c>
      <c r="J17" s="26" t="s">
        <v>35</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
        <v>39</v>
      </c>
      <c r="L22" s="34"/>
    </row>
    <row r="23" spans="2:12" s="1" customFormat="1" ht="18" customHeight="1">
      <c r="B23" s="34"/>
      <c r="E23" s="26" t="s">
        <v>40</v>
      </c>
      <c r="I23" s="28" t="s">
        <v>34</v>
      </c>
      <c r="J23" s="26" t="s">
        <v>41</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ROUND(J91,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ROUND((SUM(BE91:BE137)),  2)</f>
        <v>0</v>
      </c>
      <c r="I35" s="96">
        <v>0.21</v>
      </c>
      <c r="J35" s="84">
        <f>ROUND(((SUM(BE91:BE137))*I35),  2)</f>
        <v>0</v>
      </c>
      <c r="L35" s="34"/>
    </row>
    <row r="36" spans="2:12" s="1" customFormat="1" ht="14.45" customHeight="1">
      <c r="B36" s="34"/>
      <c r="E36" s="28" t="s">
        <v>53</v>
      </c>
      <c r="F36" s="84">
        <f>ROUND((SUM(BF91:BF137)),  2)</f>
        <v>0</v>
      </c>
      <c r="I36" s="96">
        <v>0.15</v>
      </c>
      <c r="J36" s="84">
        <f>ROUND(((SUM(BF91:BF137))*I36),  2)</f>
        <v>0</v>
      </c>
      <c r="L36" s="34"/>
    </row>
    <row r="37" spans="2:12" s="1" customFormat="1" ht="14.45" hidden="1" customHeight="1">
      <c r="B37" s="34"/>
      <c r="E37" s="28" t="s">
        <v>54</v>
      </c>
      <c r="F37" s="84">
        <f>ROUND((SUM(BG91:BG137)),  2)</f>
        <v>0</v>
      </c>
      <c r="I37" s="96">
        <v>0.21</v>
      </c>
      <c r="J37" s="84">
        <f>0</f>
        <v>0</v>
      </c>
      <c r="L37" s="34"/>
    </row>
    <row r="38" spans="2:12" s="1" customFormat="1" ht="14.45" hidden="1" customHeight="1">
      <c r="B38" s="34"/>
      <c r="E38" s="28" t="s">
        <v>55</v>
      </c>
      <c r="F38" s="84">
        <f>ROUND((SUM(BH91:BH137)),  2)</f>
        <v>0</v>
      </c>
      <c r="I38" s="96">
        <v>0.15</v>
      </c>
      <c r="J38" s="84">
        <f>0</f>
        <v>0</v>
      </c>
      <c r="L38" s="34"/>
    </row>
    <row r="39" spans="2:12" s="1" customFormat="1" ht="14.45" hidden="1" customHeight="1">
      <c r="B39" s="34"/>
      <c r="E39" s="28" t="s">
        <v>56</v>
      </c>
      <c r="F39" s="84">
        <f>ROUND((SUM(BI91:BI137)),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187</v>
      </c>
      <c r="F52" s="328"/>
      <c r="G52" s="328"/>
      <c r="H52" s="328"/>
      <c r="L52" s="34"/>
    </row>
    <row r="53" spans="2:47" s="1" customFormat="1" ht="12" customHeight="1">
      <c r="B53" s="34"/>
      <c r="C53" s="28" t="s">
        <v>191</v>
      </c>
      <c r="L53" s="34"/>
    </row>
    <row r="54" spans="2:47" s="1" customFormat="1" ht="16.5" customHeight="1">
      <c r="B54" s="34"/>
      <c r="E54" s="324" t="str">
        <f>E11</f>
        <v>SO03 - Opevnění koryta</v>
      </c>
      <c r="F54" s="328"/>
      <c r="G54" s="328"/>
      <c r="H54" s="328"/>
      <c r="L54" s="34"/>
    </row>
    <row r="55" spans="2:47" s="1" customFormat="1" ht="6.95" customHeight="1">
      <c r="B55" s="34"/>
      <c r="L55" s="34"/>
    </row>
    <row r="56" spans="2:47" s="1" customFormat="1" ht="12" customHeight="1">
      <c r="B56" s="34"/>
      <c r="C56" s="28" t="s">
        <v>22</v>
      </c>
      <c r="F56" s="26" t="str">
        <f>F14</f>
        <v>Praha</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J91</f>
        <v>0</v>
      </c>
      <c r="L63" s="34"/>
      <c r="AU63" s="18" t="s">
        <v>208</v>
      </c>
    </row>
    <row r="64" spans="2:47" s="8" customFormat="1" ht="24.95" customHeight="1">
      <c r="B64" s="106"/>
      <c r="D64" s="107" t="s">
        <v>209</v>
      </c>
      <c r="E64" s="108"/>
      <c r="F64" s="108"/>
      <c r="G64" s="108"/>
      <c r="H64" s="108"/>
      <c r="I64" s="108"/>
      <c r="J64" s="109">
        <f>J92</f>
        <v>0</v>
      </c>
      <c r="L64" s="106"/>
    </row>
    <row r="65" spans="2:12" s="9" customFormat="1" ht="19.899999999999999" customHeight="1">
      <c r="B65" s="110"/>
      <c r="D65" s="111" t="s">
        <v>210</v>
      </c>
      <c r="E65" s="112"/>
      <c r="F65" s="112"/>
      <c r="G65" s="112"/>
      <c r="H65" s="112"/>
      <c r="I65" s="112"/>
      <c r="J65" s="113">
        <f>J93</f>
        <v>0</v>
      </c>
      <c r="L65" s="110"/>
    </row>
    <row r="66" spans="2:12" s="9" customFormat="1" ht="19.899999999999999" customHeight="1">
      <c r="B66" s="110"/>
      <c r="D66" s="111" t="s">
        <v>213</v>
      </c>
      <c r="E66" s="112"/>
      <c r="F66" s="112"/>
      <c r="G66" s="112"/>
      <c r="H66" s="112"/>
      <c r="I66" s="112"/>
      <c r="J66" s="113">
        <f>J101</f>
        <v>0</v>
      </c>
      <c r="L66" s="110"/>
    </row>
    <row r="67" spans="2:12" s="9" customFormat="1" ht="19.899999999999999" customHeight="1">
      <c r="B67" s="110"/>
      <c r="D67" s="111" t="s">
        <v>217</v>
      </c>
      <c r="E67" s="112"/>
      <c r="F67" s="112"/>
      <c r="G67" s="112"/>
      <c r="H67" s="112"/>
      <c r="I67" s="112"/>
      <c r="J67" s="113">
        <f>J121</f>
        <v>0</v>
      </c>
      <c r="L67" s="110"/>
    </row>
    <row r="68" spans="2:12" s="9" customFormat="1" ht="14.85" customHeight="1">
      <c r="B68" s="110"/>
      <c r="D68" s="111" t="s">
        <v>218</v>
      </c>
      <c r="E68" s="112"/>
      <c r="F68" s="112"/>
      <c r="G68" s="112"/>
      <c r="H68" s="112"/>
      <c r="I68" s="112"/>
      <c r="J68" s="113">
        <f>J131</f>
        <v>0</v>
      </c>
      <c r="L68" s="110"/>
    </row>
    <row r="69" spans="2:12" s="9" customFormat="1" ht="19.899999999999999" customHeight="1">
      <c r="B69" s="110"/>
      <c r="D69" s="111" t="s">
        <v>219</v>
      </c>
      <c r="E69" s="112"/>
      <c r="F69" s="112"/>
      <c r="G69" s="112"/>
      <c r="H69" s="112"/>
      <c r="I69" s="112"/>
      <c r="J69" s="113">
        <f>J135</f>
        <v>0</v>
      </c>
      <c r="L69" s="110"/>
    </row>
    <row r="70" spans="2:12" s="1" customFormat="1" ht="21.75" customHeight="1">
      <c r="B70" s="34"/>
      <c r="L70" s="34"/>
    </row>
    <row r="71" spans="2:12" s="1" customFormat="1" ht="6.95" customHeight="1">
      <c r="B71" s="43"/>
      <c r="C71" s="44"/>
      <c r="D71" s="44"/>
      <c r="E71" s="44"/>
      <c r="F71" s="44"/>
      <c r="G71" s="44"/>
      <c r="H71" s="44"/>
      <c r="I71" s="44"/>
      <c r="J71" s="44"/>
      <c r="K71" s="44"/>
      <c r="L71" s="34"/>
    </row>
    <row r="75" spans="2:12" s="1" customFormat="1" ht="6.95" customHeight="1">
      <c r="B75" s="45"/>
      <c r="C75" s="46"/>
      <c r="D75" s="46"/>
      <c r="E75" s="46"/>
      <c r="F75" s="46"/>
      <c r="G75" s="46"/>
      <c r="H75" s="46"/>
      <c r="I75" s="46"/>
      <c r="J75" s="46"/>
      <c r="K75" s="46"/>
      <c r="L75" s="34"/>
    </row>
    <row r="76" spans="2:12" s="1" customFormat="1" ht="24.95" customHeight="1">
      <c r="B76" s="34"/>
      <c r="C76" s="22" t="s">
        <v>224</v>
      </c>
      <c r="L76" s="34"/>
    </row>
    <row r="77" spans="2:12" s="1" customFormat="1" ht="6.95" customHeight="1">
      <c r="B77" s="34"/>
      <c r="L77" s="34"/>
    </row>
    <row r="78" spans="2:12" s="1" customFormat="1" ht="12" customHeight="1">
      <c r="B78" s="34"/>
      <c r="C78" s="28" t="s">
        <v>16</v>
      </c>
      <c r="L78" s="34"/>
    </row>
    <row r="79" spans="2:12" s="1" customFormat="1" ht="16.5" customHeight="1">
      <c r="B79" s="34"/>
      <c r="E79" s="329" t="str">
        <f>E7</f>
        <v>Stavba č. 6963, etapa č. 0008 – Kompenzační opatření, Definitivní uzávěr plavebního kanálu Troja</v>
      </c>
      <c r="F79" s="330"/>
      <c r="G79" s="330"/>
      <c r="H79" s="330"/>
      <c r="L79" s="34"/>
    </row>
    <row r="80" spans="2:12" ht="12" customHeight="1">
      <c r="B80" s="21"/>
      <c r="C80" s="28" t="s">
        <v>183</v>
      </c>
      <c r="L80" s="21"/>
    </row>
    <row r="81" spans="2:65" s="1" customFormat="1" ht="16.5" customHeight="1">
      <c r="B81" s="34"/>
      <c r="E81" s="329" t="s">
        <v>187</v>
      </c>
      <c r="F81" s="328"/>
      <c r="G81" s="328"/>
      <c r="H81" s="328"/>
      <c r="L81" s="34"/>
    </row>
    <row r="82" spans="2:65" s="1" customFormat="1" ht="12" customHeight="1">
      <c r="B82" s="34"/>
      <c r="C82" s="28" t="s">
        <v>191</v>
      </c>
      <c r="L82" s="34"/>
    </row>
    <row r="83" spans="2:65" s="1" customFormat="1" ht="16.5" customHeight="1">
      <c r="B83" s="34"/>
      <c r="E83" s="324" t="str">
        <f>E11</f>
        <v>SO03 - Opevnění koryta</v>
      </c>
      <c r="F83" s="328"/>
      <c r="G83" s="328"/>
      <c r="H83" s="328"/>
      <c r="L83" s="34"/>
    </row>
    <row r="84" spans="2:65" s="1" customFormat="1" ht="6.95" customHeight="1">
      <c r="B84" s="34"/>
      <c r="L84" s="34"/>
    </row>
    <row r="85" spans="2:65" s="1" customFormat="1" ht="12" customHeight="1">
      <c r="B85" s="34"/>
      <c r="C85" s="28" t="s">
        <v>22</v>
      </c>
      <c r="F85" s="26" t="str">
        <f>F14</f>
        <v>Praha</v>
      </c>
      <c r="I85" s="28" t="s">
        <v>24</v>
      </c>
      <c r="J85" s="51" t="str">
        <f>IF(J14="","",J14)</f>
        <v>19. 8. 2022</v>
      </c>
      <c r="L85" s="34"/>
    </row>
    <row r="86" spans="2:65" s="1" customFormat="1" ht="6.95" customHeight="1">
      <c r="B86" s="34"/>
      <c r="L86" s="34"/>
    </row>
    <row r="87" spans="2:65" s="1" customFormat="1" ht="25.7" customHeight="1">
      <c r="B87" s="34"/>
      <c r="C87" s="28" t="s">
        <v>30</v>
      </c>
      <c r="F87" s="26" t="str">
        <f>E17</f>
        <v>Hlavní město Praha</v>
      </c>
      <c r="I87" s="28" t="s">
        <v>38</v>
      </c>
      <c r="J87" s="32" t="str">
        <f>E23</f>
        <v>d plus projektová a inženýrská a.s.</v>
      </c>
      <c r="L87" s="34"/>
    </row>
    <row r="88" spans="2:65" s="1" customFormat="1" ht="15.2" customHeight="1">
      <c r="B88" s="34"/>
      <c r="C88" s="28" t="s">
        <v>36</v>
      </c>
      <c r="F88" s="26" t="str">
        <f>IF(E20="","",E20)</f>
        <v>Vyplň údaj</v>
      </c>
      <c r="I88" s="28" t="s">
        <v>43</v>
      </c>
      <c r="J88" s="32" t="str">
        <f>E26</f>
        <v xml:space="preserve"> </v>
      </c>
      <c r="L88" s="34"/>
    </row>
    <row r="89" spans="2:65" s="1" customFormat="1" ht="10.35" customHeight="1">
      <c r="B89" s="34"/>
      <c r="L89" s="34"/>
    </row>
    <row r="90" spans="2:65" s="10" customFormat="1" ht="29.25" customHeight="1">
      <c r="B90" s="114"/>
      <c r="C90" s="115" t="s">
        <v>225</v>
      </c>
      <c r="D90" s="116" t="s">
        <v>66</v>
      </c>
      <c r="E90" s="116" t="s">
        <v>62</v>
      </c>
      <c r="F90" s="116" t="s">
        <v>63</v>
      </c>
      <c r="G90" s="116" t="s">
        <v>226</v>
      </c>
      <c r="H90" s="116" t="s">
        <v>227</v>
      </c>
      <c r="I90" s="116" t="s">
        <v>228</v>
      </c>
      <c r="J90" s="116" t="s">
        <v>207</v>
      </c>
      <c r="K90" s="117" t="s">
        <v>229</v>
      </c>
      <c r="L90" s="114"/>
      <c r="M90" s="58" t="s">
        <v>19</v>
      </c>
      <c r="N90" s="59" t="s">
        <v>51</v>
      </c>
      <c r="O90" s="59" t="s">
        <v>230</v>
      </c>
      <c r="P90" s="59" t="s">
        <v>231</v>
      </c>
      <c r="Q90" s="59" t="s">
        <v>232</v>
      </c>
      <c r="R90" s="59" t="s">
        <v>233</v>
      </c>
      <c r="S90" s="59" t="s">
        <v>234</v>
      </c>
      <c r="T90" s="60" t="s">
        <v>235</v>
      </c>
    </row>
    <row r="91" spans="2:65" s="1" customFormat="1" ht="22.9" customHeight="1">
      <c r="B91" s="34"/>
      <c r="C91" s="63" t="s">
        <v>236</v>
      </c>
      <c r="J91" s="118">
        <f>BK91</f>
        <v>0</v>
      </c>
      <c r="L91" s="34"/>
      <c r="M91" s="61"/>
      <c r="N91" s="52"/>
      <c r="O91" s="52"/>
      <c r="P91" s="119">
        <f>P92</f>
        <v>0</v>
      </c>
      <c r="Q91" s="52"/>
      <c r="R91" s="119">
        <f>R92</f>
        <v>432.11804799999999</v>
      </c>
      <c r="S91" s="52"/>
      <c r="T91" s="120">
        <f>T92</f>
        <v>251.89919999999998</v>
      </c>
      <c r="AT91" s="18" t="s">
        <v>80</v>
      </c>
      <c r="AU91" s="18" t="s">
        <v>208</v>
      </c>
      <c r="BK91" s="121">
        <f>BK92</f>
        <v>0</v>
      </c>
    </row>
    <row r="92" spans="2:65" s="11" customFormat="1" ht="25.9" customHeight="1">
      <c r="B92" s="122"/>
      <c r="D92" s="123" t="s">
        <v>80</v>
      </c>
      <c r="E92" s="124" t="s">
        <v>237</v>
      </c>
      <c r="F92" s="124" t="s">
        <v>238</v>
      </c>
      <c r="I92" s="125"/>
      <c r="J92" s="126">
        <f>BK92</f>
        <v>0</v>
      </c>
      <c r="L92" s="122"/>
      <c r="M92" s="127"/>
      <c r="P92" s="128">
        <f>P93+P101+P121+P135</f>
        <v>0</v>
      </c>
      <c r="R92" s="128">
        <f>R93+R101+R121+R135</f>
        <v>432.11804799999999</v>
      </c>
      <c r="T92" s="129">
        <f>T93+T101+T121+T135</f>
        <v>251.89919999999998</v>
      </c>
      <c r="AR92" s="123" t="s">
        <v>88</v>
      </c>
      <c r="AT92" s="130" t="s">
        <v>80</v>
      </c>
      <c r="AU92" s="130" t="s">
        <v>81</v>
      </c>
      <c r="AY92" s="123" t="s">
        <v>239</v>
      </c>
      <c r="BK92" s="131">
        <f>BK93+BK101+BK121+BK135</f>
        <v>0</v>
      </c>
    </row>
    <row r="93" spans="2:65" s="11" customFormat="1" ht="22.9" customHeight="1">
      <c r="B93" s="122"/>
      <c r="D93" s="123" t="s">
        <v>80</v>
      </c>
      <c r="E93" s="132" t="s">
        <v>88</v>
      </c>
      <c r="F93" s="132" t="s">
        <v>240</v>
      </c>
      <c r="I93" s="125"/>
      <c r="J93" s="133">
        <f>BK93</f>
        <v>0</v>
      </c>
      <c r="L93" s="122"/>
      <c r="M93" s="127"/>
      <c r="P93" s="128">
        <f>SUM(P94:P100)</f>
        <v>0</v>
      </c>
      <c r="R93" s="128">
        <f>SUM(R94:R100)</f>
        <v>40</v>
      </c>
      <c r="T93" s="129">
        <f>SUM(T94:T100)</f>
        <v>251.89919999999998</v>
      </c>
      <c r="AR93" s="123" t="s">
        <v>88</v>
      </c>
      <c r="AT93" s="130" t="s">
        <v>80</v>
      </c>
      <c r="AU93" s="130" t="s">
        <v>88</v>
      </c>
      <c r="AY93" s="123" t="s">
        <v>239</v>
      </c>
      <c r="BK93" s="131">
        <f>SUM(BK94:BK100)</f>
        <v>0</v>
      </c>
    </row>
    <row r="94" spans="2:65" s="1" customFormat="1" ht="24.2" customHeight="1">
      <c r="B94" s="34"/>
      <c r="C94" s="134" t="s">
        <v>88</v>
      </c>
      <c r="D94" s="134" t="s">
        <v>241</v>
      </c>
      <c r="E94" s="135" t="s">
        <v>269</v>
      </c>
      <c r="F94" s="136" t="s">
        <v>270</v>
      </c>
      <c r="G94" s="137" t="s">
        <v>178</v>
      </c>
      <c r="H94" s="138">
        <v>139.94399999999999</v>
      </c>
      <c r="I94" s="139"/>
      <c r="J94" s="140">
        <f>ROUND(I94*H94,2)</f>
        <v>0</v>
      </c>
      <c r="K94" s="136" t="s">
        <v>245</v>
      </c>
      <c r="L94" s="34"/>
      <c r="M94" s="141" t="s">
        <v>19</v>
      </c>
      <c r="N94" s="142" t="s">
        <v>52</v>
      </c>
      <c r="P94" s="143">
        <f>O94*H94</f>
        <v>0</v>
      </c>
      <c r="Q94" s="143">
        <v>0</v>
      </c>
      <c r="R94" s="143">
        <f>Q94*H94</f>
        <v>0</v>
      </c>
      <c r="S94" s="143">
        <v>1.8</v>
      </c>
      <c r="T94" s="144">
        <f>S94*H94</f>
        <v>251.89919999999998</v>
      </c>
      <c r="AR94" s="145" t="s">
        <v>246</v>
      </c>
      <c r="AT94" s="145" t="s">
        <v>241</v>
      </c>
      <c r="AU94" s="145" t="s">
        <v>90</v>
      </c>
      <c r="AY94" s="18" t="s">
        <v>239</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246</v>
      </c>
      <c r="BM94" s="145" t="s">
        <v>1064</v>
      </c>
    </row>
    <row r="95" spans="2:65" s="1" customFormat="1" ht="11.25">
      <c r="B95" s="34"/>
      <c r="D95" s="147" t="s">
        <v>248</v>
      </c>
      <c r="F95" s="148" t="s">
        <v>272</v>
      </c>
      <c r="I95" s="149"/>
      <c r="L95" s="34"/>
      <c r="M95" s="150"/>
      <c r="T95" s="55"/>
      <c r="AT95" s="18" t="s">
        <v>248</v>
      </c>
      <c r="AU95" s="18" t="s">
        <v>90</v>
      </c>
    </row>
    <row r="96" spans="2:65" s="1" customFormat="1" ht="19.5">
      <c r="B96" s="34"/>
      <c r="D96" s="152" t="s">
        <v>306</v>
      </c>
      <c r="F96" s="166" t="s">
        <v>1065</v>
      </c>
      <c r="I96" s="149"/>
      <c r="L96" s="34"/>
      <c r="M96" s="150"/>
      <c r="T96" s="55"/>
      <c r="AT96" s="18" t="s">
        <v>306</v>
      </c>
      <c r="AU96" s="18" t="s">
        <v>90</v>
      </c>
    </row>
    <row r="97" spans="2:65" s="12" customFormat="1" ht="11.25">
      <c r="B97" s="151"/>
      <c r="D97" s="152" t="s">
        <v>258</v>
      </c>
      <c r="E97" s="153" t="s">
        <v>19</v>
      </c>
      <c r="F97" s="154" t="s">
        <v>1066</v>
      </c>
      <c r="H97" s="155">
        <v>139.94399999999999</v>
      </c>
      <c r="I97" s="156"/>
      <c r="L97" s="151"/>
      <c r="M97" s="157"/>
      <c r="T97" s="158"/>
      <c r="AT97" s="153" t="s">
        <v>258</v>
      </c>
      <c r="AU97" s="153" t="s">
        <v>90</v>
      </c>
      <c r="AV97" s="12" t="s">
        <v>90</v>
      </c>
      <c r="AW97" s="12" t="s">
        <v>42</v>
      </c>
      <c r="AX97" s="12" t="s">
        <v>88</v>
      </c>
      <c r="AY97" s="153" t="s">
        <v>239</v>
      </c>
    </row>
    <row r="98" spans="2:65" s="1" customFormat="1" ht="24.2" customHeight="1">
      <c r="B98" s="34"/>
      <c r="C98" s="134" t="s">
        <v>90</v>
      </c>
      <c r="D98" s="134" t="s">
        <v>241</v>
      </c>
      <c r="E98" s="135" t="s">
        <v>1067</v>
      </c>
      <c r="F98" s="136" t="s">
        <v>1068</v>
      </c>
      <c r="G98" s="137" t="s">
        <v>178</v>
      </c>
      <c r="H98" s="138">
        <v>100</v>
      </c>
      <c r="I98" s="139"/>
      <c r="J98" s="140">
        <f>ROUND(I98*H98,2)</f>
        <v>0</v>
      </c>
      <c r="K98" s="136" t="s">
        <v>245</v>
      </c>
      <c r="L98" s="34"/>
      <c r="M98" s="141" t="s">
        <v>19</v>
      </c>
      <c r="N98" s="142" t="s">
        <v>52</v>
      </c>
      <c r="P98" s="143">
        <f>O98*H98</f>
        <v>0</v>
      </c>
      <c r="Q98" s="143">
        <v>0.4</v>
      </c>
      <c r="R98" s="143">
        <f>Q98*H98</f>
        <v>40</v>
      </c>
      <c r="S98" s="143">
        <v>0</v>
      </c>
      <c r="T98" s="144">
        <f>S98*H98</f>
        <v>0</v>
      </c>
      <c r="AR98" s="145" t="s">
        <v>246</v>
      </c>
      <c r="AT98" s="145" t="s">
        <v>241</v>
      </c>
      <c r="AU98" s="145" t="s">
        <v>90</v>
      </c>
      <c r="AY98" s="18" t="s">
        <v>239</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246</v>
      </c>
      <c r="BM98" s="145" t="s">
        <v>1069</v>
      </c>
    </row>
    <row r="99" spans="2:65" s="1" customFormat="1" ht="11.25">
      <c r="B99" s="34"/>
      <c r="D99" s="147" t="s">
        <v>248</v>
      </c>
      <c r="F99" s="148" t="s">
        <v>1070</v>
      </c>
      <c r="I99" s="149"/>
      <c r="L99" s="34"/>
      <c r="M99" s="150"/>
      <c r="T99" s="55"/>
      <c r="AT99" s="18" t="s">
        <v>248</v>
      </c>
      <c r="AU99" s="18" t="s">
        <v>90</v>
      </c>
    </row>
    <row r="100" spans="2:65" s="12" customFormat="1" ht="11.25">
      <c r="B100" s="151"/>
      <c r="D100" s="152" t="s">
        <v>258</v>
      </c>
      <c r="E100" s="153" t="s">
        <v>19</v>
      </c>
      <c r="F100" s="154" t="s">
        <v>1071</v>
      </c>
      <c r="H100" s="155">
        <v>100</v>
      </c>
      <c r="I100" s="156"/>
      <c r="L100" s="151"/>
      <c r="M100" s="157"/>
      <c r="T100" s="158"/>
      <c r="AT100" s="153" t="s">
        <v>258</v>
      </c>
      <c r="AU100" s="153" t="s">
        <v>90</v>
      </c>
      <c r="AV100" s="12" t="s">
        <v>90</v>
      </c>
      <c r="AW100" s="12" t="s">
        <v>42</v>
      </c>
      <c r="AX100" s="12" t="s">
        <v>88</v>
      </c>
      <c r="AY100" s="153" t="s">
        <v>239</v>
      </c>
    </row>
    <row r="101" spans="2:65" s="11" customFormat="1" ht="22.9" customHeight="1">
      <c r="B101" s="122"/>
      <c r="D101" s="123" t="s">
        <v>80</v>
      </c>
      <c r="E101" s="132" t="s">
        <v>246</v>
      </c>
      <c r="F101" s="132" t="s">
        <v>575</v>
      </c>
      <c r="I101" s="125"/>
      <c r="J101" s="133">
        <f>BK101</f>
        <v>0</v>
      </c>
      <c r="L101" s="122"/>
      <c r="M101" s="127"/>
      <c r="P101" s="128">
        <f>SUM(P102:P120)</f>
        <v>0</v>
      </c>
      <c r="R101" s="128">
        <f>SUM(R102:R120)</f>
        <v>392.11804799999999</v>
      </c>
      <c r="T101" s="129">
        <f>SUM(T102:T120)</f>
        <v>0</v>
      </c>
      <c r="AR101" s="123" t="s">
        <v>88</v>
      </c>
      <c r="AT101" s="130" t="s">
        <v>80</v>
      </c>
      <c r="AU101" s="130" t="s">
        <v>88</v>
      </c>
      <c r="AY101" s="123" t="s">
        <v>239</v>
      </c>
      <c r="BK101" s="131">
        <f>SUM(BK102:BK120)</f>
        <v>0</v>
      </c>
    </row>
    <row r="102" spans="2:65" s="1" customFormat="1" ht="24.2" customHeight="1">
      <c r="B102" s="34"/>
      <c r="C102" s="134" t="s">
        <v>96</v>
      </c>
      <c r="D102" s="134" t="s">
        <v>241</v>
      </c>
      <c r="E102" s="135" t="s">
        <v>1072</v>
      </c>
      <c r="F102" s="136" t="s">
        <v>1073</v>
      </c>
      <c r="G102" s="137" t="s">
        <v>178</v>
      </c>
      <c r="H102" s="138">
        <v>100</v>
      </c>
      <c r="I102" s="139"/>
      <c r="J102" s="140">
        <f>ROUND(I102*H102,2)</f>
        <v>0</v>
      </c>
      <c r="K102" s="136" t="s">
        <v>245</v>
      </c>
      <c r="L102" s="34"/>
      <c r="M102" s="141" t="s">
        <v>19</v>
      </c>
      <c r="N102" s="142" t="s">
        <v>52</v>
      </c>
      <c r="P102" s="143">
        <f>O102*H102</f>
        <v>0</v>
      </c>
      <c r="Q102" s="143">
        <v>2.4340799999999998</v>
      </c>
      <c r="R102" s="143">
        <f>Q102*H102</f>
        <v>243.40799999999999</v>
      </c>
      <c r="S102" s="143">
        <v>0</v>
      </c>
      <c r="T102" s="144">
        <f>S102*H102</f>
        <v>0</v>
      </c>
      <c r="AR102" s="145" t="s">
        <v>246</v>
      </c>
      <c r="AT102" s="145" t="s">
        <v>241</v>
      </c>
      <c r="AU102" s="145" t="s">
        <v>90</v>
      </c>
      <c r="AY102" s="18" t="s">
        <v>239</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246</v>
      </c>
      <c r="BM102" s="145" t="s">
        <v>1074</v>
      </c>
    </row>
    <row r="103" spans="2:65" s="1" customFormat="1" ht="11.25">
      <c r="B103" s="34"/>
      <c r="D103" s="147" t="s">
        <v>248</v>
      </c>
      <c r="F103" s="148" t="s">
        <v>1075</v>
      </c>
      <c r="I103" s="149"/>
      <c r="L103" s="34"/>
      <c r="M103" s="150"/>
      <c r="T103" s="55"/>
      <c r="AT103" s="18" t="s">
        <v>248</v>
      </c>
      <c r="AU103" s="18" t="s">
        <v>90</v>
      </c>
    </row>
    <row r="104" spans="2:65" s="1" customFormat="1" ht="19.5">
      <c r="B104" s="34"/>
      <c r="D104" s="152" t="s">
        <v>306</v>
      </c>
      <c r="F104" s="166" t="s">
        <v>1076</v>
      </c>
      <c r="I104" s="149"/>
      <c r="L104" s="34"/>
      <c r="M104" s="150"/>
      <c r="T104" s="55"/>
      <c r="AT104" s="18" t="s">
        <v>306</v>
      </c>
      <c r="AU104" s="18" t="s">
        <v>90</v>
      </c>
    </row>
    <row r="105" spans="2:65" s="12" customFormat="1" ht="11.25">
      <c r="B105" s="151"/>
      <c r="D105" s="152" t="s">
        <v>258</v>
      </c>
      <c r="E105" s="153" t="s">
        <v>19</v>
      </c>
      <c r="F105" s="154" t="s">
        <v>1077</v>
      </c>
      <c r="H105" s="155">
        <v>100</v>
      </c>
      <c r="I105" s="156"/>
      <c r="L105" s="151"/>
      <c r="M105" s="157"/>
      <c r="T105" s="158"/>
      <c r="AT105" s="153" t="s">
        <v>258</v>
      </c>
      <c r="AU105" s="153" t="s">
        <v>90</v>
      </c>
      <c r="AV105" s="12" t="s">
        <v>90</v>
      </c>
      <c r="AW105" s="12" t="s">
        <v>42</v>
      </c>
      <c r="AX105" s="12" t="s">
        <v>88</v>
      </c>
      <c r="AY105" s="153" t="s">
        <v>239</v>
      </c>
    </row>
    <row r="106" spans="2:65" s="1" customFormat="1" ht="37.9" customHeight="1">
      <c r="B106" s="34"/>
      <c r="C106" s="134" t="s">
        <v>246</v>
      </c>
      <c r="D106" s="134" t="s">
        <v>241</v>
      </c>
      <c r="E106" s="135" t="s">
        <v>1078</v>
      </c>
      <c r="F106" s="136" t="s">
        <v>1079</v>
      </c>
      <c r="G106" s="137" t="s">
        <v>167</v>
      </c>
      <c r="H106" s="138">
        <v>240.6</v>
      </c>
      <c r="I106" s="139"/>
      <c r="J106" s="140">
        <f>ROUND(I106*H106,2)</f>
        <v>0</v>
      </c>
      <c r="K106" s="136" t="s">
        <v>245</v>
      </c>
      <c r="L106" s="34"/>
      <c r="M106" s="141" t="s">
        <v>19</v>
      </c>
      <c r="N106" s="142" t="s">
        <v>52</v>
      </c>
      <c r="P106" s="143">
        <f>O106*H106</f>
        <v>0</v>
      </c>
      <c r="Q106" s="143">
        <v>0.61807999999999996</v>
      </c>
      <c r="R106" s="143">
        <f>Q106*H106</f>
        <v>148.710048</v>
      </c>
      <c r="S106" s="143">
        <v>0</v>
      </c>
      <c r="T106" s="144">
        <f>S106*H106</f>
        <v>0</v>
      </c>
      <c r="AR106" s="145" t="s">
        <v>246</v>
      </c>
      <c r="AT106" s="145" t="s">
        <v>241</v>
      </c>
      <c r="AU106" s="145" t="s">
        <v>90</v>
      </c>
      <c r="AY106" s="18" t="s">
        <v>239</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246</v>
      </c>
      <c r="BM106" s="145" t="s">
        <v>1080</v>
      </c>
    </row>
    <row r="107" spans="2:65" s="1" customFormat="1" ht="11.25">
      <c r="B107" s="34"/>
      <c r="D107" s="147" t="s">
        <v>248</v>
      </c>
      <c r="F107" s="148" t="s">
        <v>1081</v>
      </c>
      <c r="I107" s="149"/>
      <c r="L107" s="34"/>
      <c r="M107" s="150"/>
      <c r="T107" s="55"/>
      <c r="AT107" s="18" t="s">
        <v>248</v>
      </c>
      <c r="AU107" s="18" t="s">
        <v>90</v>
      </c>
    </row>
    <row r="108" spans="2:65" s="14" customFormat="1" ht="11.25">
      <c r="B108" s="167"/>
      <c r="D108" s="152" t="s">
        <v>258</v>
      </c>
      <c r="E108" s="168" t="s">
        <v>19</v>
      </c>
      <c r="F108" s="169" t="s">
        <v>1082</v>
      </c>
      <c r="H108" s="168" t="s">
        <v>19</v>
      </c>
      <c r="I108" s="170"/>
      <c r="L108" s="167"/>
      <c r="M108" s="171"/>
      <c r="T108" s="172"/>
      <c r="AT108" s="168" t="s">
        <v>258</v>
      </c>
      <c r="AU108" s="168" t="s">
        <v>90</v>
      </c>
      <c r="AV108" s="14" t="s">
        <v>88</v>
      </c>
      <c r="AW108" s="14" t="s">
        <v>42</v>
      </c>
      <c r="AX108" s="14" t="s">
        <v>81</v>
      </c>
      <c r="AY108" s="168" t="s">
        <v>239</v>
      </c>
    </row>
    <row r="109" spans="2:65" s="12" customFormat="1" ht="11.25">
      <c r="B109" s="151"/>
      <c r="D109" s="152" t="s">
        <v>258</v>
      </c>
      <c r="E109" s="153" t="s">
        <v>19</v>
      </c>
      <c r="F109" s="154" t="s">
        <v>1083</v>
      </c>
      <c r="H109" s="155">
        <v>68</v>
      </c>
      <c r="I109" s="156"/>
      <c r="L109" s="151"/>
      <c r="M109" s="157"/>
      <c r="T109" s="158"/>
      <c r="AT109" s="153" t="s">
        <v>258</v>
      </c>
      <c r="AU109" s="153" t="s">
        <v>90</v>
      </c>
      <c r="AV109" s="12" t="s">
        <v>90</v>
      </c>
      <c r="AW109" s="12" t="s">
        <v>42</v>
      </c>
      <c r="AX109" s="12" t="s">
        <v>81</v>
      </c>
      <c r="AY109" s="153" t="s">
        <v>239</v>
      </c>
    </row>
    <row r="110" spans="2:65" s="12" customFormat="1" ht="11.25">
      <c r="B110" s="151"/>
      <c r="D110" s="152" t="s">
        <v>258</v>
      </c>
      <c r="E110" s="153" t="s">
        <v>19</v>
      </c>
      <c r="F110" s="154" t="s">
        <v>1084</v>
      </c>
      <c r="H110" s="155">
        <v>30</v>
      </c>
      <c r="I110" s="156"/>
      <c r="L110" s="151"/>
      <c r="M110" s="157"/>
      <c r="T110" s="158"/>
      <c r="AT110" s="153" t="s">
        <v>258</v>
      </c>
      <c r="AU110" s="153" t="s">
        <v>90</v>
      </c>
      <c r="AV110" s="12" t="s">
        <v>90</v>
      </c>
      <c r="AW110" s="12" t="s">
        <v>42</v>
      </c>
      <c r="AX110" s="12" t="s">
        <v>81</v>
      </c>
      <c r="AY110" s="153" t="s">
        <v>239</v>
      </c>
    </row>
    <row r="111" spans="2:65" s="14" customFormat="1" ht="11.25">
      <c r="B111" s="167"/>
      <c r="D111" s="152" t="s">
        <v>258</v>
      </c>
      <c r="E111" s="168" t="s">
        <v>19</v>
      </c>
      <c r="F111" s="169" t="s">
        <v>1085</v>
      </c>
      <c r="H111" s="168" t="s">
        <v>19</v>
      </c>
      <c r="I111" s="170"/>
      <c r="L111" s="167"/>
      <c r="M111" s="171"/>
      <c r="T111" s="172"/>
      <c r="AT111" s="168" t="s">
        <v>258</v>
      </c>
      <c r="AU111" s="168" t="s">
        <v>90</v>
      </c>
      <c r="AV111" s="14" t="s">
        <v>88</v>
      </c>
      <c r="AW111" s="14" t="s">
        <v>42</v>
      </c>
      <c r="AX111" s="14" t="s">
        <v>81</v>
      </c>
      <c r="AY111" s="168" t="s">
        <v>239</v>
      </c>
    </row>
    <row r="112" spans="2:65" s="12" customFormat="1" ht="11.25">
      <c r="B112" s="151"/>
      <c r="D112" s="152" t="s">
        <v>258</v>
      </c>
      <c r="E112" s="153" t="s">
        <v>19</v>
      </c>
      <c r="F112" s="154" t="s">
        <v>1086</v>
      </c>
      <c r="H112" s="155">
        <v>70</v>
      </c>
      <c r="I112" s="156"/>
      <c r="L112" s="151"/>
      <c r="M112" s="157"/>
      <c r="T112" s="158"/>
      <c r="AT112" s="153" t="s">
        <v>258</v>
      </c>
      <c r="AU112" s="153" t="s">
        <v>90</v>
      </c>
      <c r="AV112" s="12" t="s">
        <v>90</v>
      </c>
      <c r="AW112" s="12" t="s">
        <v>42</v>
      </c>
      <c r="AX112" s="12" t="s">
        <v>81</v>
      </c>
      <c r="AY112" s="153" t="s">
        <v>239</v>
      </c>
    </row>
    <row r="113" spans="2:65" s="14" customFormat="1" ht="11.25">
      <c r="B113" s="167"/>
      <c r="D113" s="152" t="s">
        <v>258</v>
      </c>
      <c r="E113" s="168" t="s">
        <v>19</v>
      </c>
      <c r="F113" s="169" t="s">
        <v>1087</v>
      </c>
      <c r="H113" s="168" t="s">
        <v>19</v>
      </c>
      <c r="I113" s="170"/>
      <c r="L113" s="167"/>
      <c r="M113" s="171"/>
      <c r="T113" s="172"/>
      <c r="AT113" s="168" t="s">
        <v>258</v>
      </c>
      <c r="AU113" s="168" t="s">
        <v>90</v>
      </c>
      <c r="AV113" s="14" t="s">
        <v>88</v>
      </c>
      <c r="AW113" s="14" t="s">
        <v>42</v>
      </c>
      <c r="AX113" s="14" t="s">
        <v>81</v>
      </c>
      <c r="AY113" s="168" t="s">
        <v>239</v>
      </c>
    </row>
    <row r="114" spans="2:65" s="12" customFormat="1" ht="11.25">
      <c r="B114" s="151"/>
      <c r="D114" s="152" t="s">
        <v>258</v>
      </c>
      <c r="E114" s="153" t="s">
        <v>19</v>
      </c>
      <c r="F114" s="154" t="s">
        <v>1088</v>
      </c>
      <c r="H114" s="155">
        <v>40</v>
      </c>
      <c r="I114" s="156"/>
      <c r="L114" s="151"/>
      <c r="M114" s="157"/>
      <c r="T114" s="158"/>
      <c r="AT114" s="153" t="s">
        <v>258</v>
      </c>
      <c r="AU114" s="153" t="s">
        <v>90</v>
      </c>
      <c r="AV114" s="12" t="s">
        <v>90</v>
      </c>
      <c r="AW114" s="12" t="s">
        <v>42</v>
      </c>
      <c r="AX114" s="12" t="s">
        <v>81</v>
      </c>
      <c r="AY114" s="153" t="s">
        <v>239</v>
      </c>
    </row>
    <row r="115" spans="2:65" s="12" customFormat="1" ht="11.25">
      <c r="B115" s="151"/>
      <c r="D115" s="152" t="s">
        <v>258</v>
      </c>
      <c r="E115" s="153" t="s">
        <v>19</v>
      </c>
      <c r="F115" s="154" t="s">
        <v>1089</v>
      </c>
      <c r="H115" s="155">
        <v>32.6</v>
      </c>
      <c r="I115" s="156"/>
      <c r="L115" s="151"/>
      <c r="M115" s="157"/>
      <c r="T115" s="158"/>
      <c r="AT115" s="153" t="s">
        <v>258</v>
      </c>
      <c r="AU115" s="153" t="s">
        <v>90</v>
      </c>
      <c r="AV115" s="12" t="s">
        <v>90</v>
      </c>
      <c r="AW115" s="12" t="s">
        <v>42</v>
      </c>
      <c r="AX115" s="12" t="s">
        <v>81</v>
      </c>
      <c r="AY115" s="153" t="s">
        <v>239</v>
      </c>
    </row>
    <row r="116" spans="2:65" s="13" customFormat="1" ht="11.25">
      <c r="B116" s="159"/>
      <c r="D116" s="152" t="s">
        <v>258</v>
      </c>
      <c r="E116" s="160" t="s">
        <v>19</v>
      </c>
      <c r="F116" s="161" t="s">
        <v>261</v>
      </c>
      <c r="H116" s="162">
        <v>240.6</v>
      </c>
      <c r="I116" s="163"/>
      <c r="L116" s="159"/>
      <c r="M116" s="164"/>
      <c r="T116" s="165"/>
      <c r="AT116" s="160" t="s">
        <v>258</v>
      </c>
      <c r="AU116" s="160" t="s">
        <v>90</v>
      </c>
      <c r="AV116" s="13" t="s">
        <v>246</v>
      </c>
      <c r="AW116" s="13" t="s">
        <v>42</v>
      </c>
      <c r="AX116" s="13" t="s">
        <v>88</v>
      </c>
      <c r="AY116" s="160" t="s">
        <v>239</v>
      </c>
    </row>
    <row r="117" spans="2:65" s="1" customFormat="1" ht="16.5" customHeight="1">
      <c r="B117" s="34"/>
      <c r="C117" s="134" t="s">
        <v>268</v>
      </c>
      <c r="D117" s="134" t="s">
        <v>241</v>
      </c>
      <c r="E117" s="135" t="s">
        <v>1090</v>
      </c>
      <c r="F117" s="136" t="s">
        <v>1091</v>
      </c>
      <c r="G117" s="137" t="s">
        <v>277</v>
      </c>
      <c r="H117" s="138">
        <v>475</v>
      </c>
      <c r="I117" s="139"/>
      <c r="J117" s="140">
        <f>ROUND(I117*H117,2)</f>
        <v>0</v>
      </c>
      <c r="K117" s="136" t="s">
        <v>304</v>
      </c>
      <c r="L117" s="34"/>
      <c r="M117" s="141" t="s">
        <v>19</v>
      </c>
      <c r="N117" s="142" t="s">
        <v>52</v>
      </c>
      <c r="P117" s="143">
        <f>O117*H117</f>
        <v>0</v>
      </c>
      <c r="Q117" s="143">
        <v>0</v>
      </c>
      <c r="R117" s="143">
        <f>Q117*H117</f>
        <v>0</v>
      </c>
      <c r="S117" s="143">
        <v>0</v>
      </c>
      <c r="T117" s="144">
        <f>S117*H117</f>
        <v>0</v>
      </c>
      <c r="AR117" s="145" t="s">
        <v>246</v>
      </c>
      <c r="AT117" s="145" t="s">
        <v>241</v>
      </c>
      <c r="AU117" s="145" t="s">
        <v>90</v>
      </c>
      <c r="AY117" s="18" t="s">
        <v>239</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246</v>
      </c>
      <c r="BM117" s="145" t="s">
        <v>1092</v>
      </c>
    </row>
    <row r="118" spans="2:65" s="12" customFormat="1" ht="11.25">
      <c r="B118" s="151"/>
      <c r="D118" s="152" t="s">
        <v>258</v>
      </c>
      <c r="E118" s="153" t="s">
        <v>19</v>
      </c>
      <c r="F118" s="154" t="s">
        <v>1093</v>
      </c>
      <c r="H118" s="155">
        <v>275</v>
      </c>
      <c r="I118" s="156"/>
      <c r="L118" s="151"/>
      <c r="M118" s="157"/>
      <c r="T118" s="158"/>
      <c r="AT118" s="153" t="s">
        <v>258</v>
      </c>
      <c r="AU118" s="153" t="s">
        <v>90</v>
      </c>
      <c r="AV118" s="12" t="s">
        <v>90</v>
      </c>
      <c r="AW118" s="12" t="s">
        <v>42</v>
      </c>
      <c r="AX118" s="12" t="s">
        <v>81</v>
      </c>
      <c r="AY118" s="153" t="s">
        <v>239</v>
      </c>
    </row>
    <row r="119" spans="2:65" s="12" customFormat="1" ht="11.25">
      <c r="B119" s="151"/>
      <c r="D119" s="152" t="s">
        <v>258</v>
      </c>
      <c r="E119" s="153" t="s">
        <v>19</v>
      </c>
      <c r="F119" s="154" t="s">
        <v>1094</v>
      </c>
      <c r="H119" s="155">
        <v>200</v>
      </c>
      <c r="I119" s="156"/>
      <c r="L119" s="151"/>
      <c r="M119" s="157"/>
      <c r="T119" s="158"/>
      <c r="AT119" s="153" t="s">
        <v>258</v>
      </c>
      <c r="AU119" s="153" t="s">
        <v>90</v>
      </c>
      <c r="AV119" s="12" t="s">
        <v>90</v>
      </c>
      <c r="AW119" s="12" t="s">
        <v>42</v>
      </c>
      <c r="AX119" s="12" t="s">
        <v>81</v>
      </c>
      <c r="AY119" s="153" t="s">
        <v>239</v>
      </c>
    </row>
    <row r="120" spans="2:65" s="13" customFormat="1" ht="11.25">
      <c r="B120" s="159"/>
      <c r="D120" s="152" t="s">
        <v>258</v>
      </c>
      <c r="E120" s="160" t="s">
        <v>19</v>
      </c>
      <c r="F120" s="161" t="s">
        <v>261</v>
      </c>
      <c r="H120" s="162">
        <v>475</v>
      </c>
      <c r="I120" s="163"/>
      <c r="L120" s="159"/>
      <c r="M120" s="164"/>
      <c r="T120" s="165"/>
      <c r="AT120" s="160" t="s">
        <v>258</v>
      </c>
      <c r="AU120" s="160" t="s">
        <v>90</v>
      </c>
      <c r="AV120" s="13" t="s">
        <v>246</v>
      </c>
      <c r="AW120" s="13" t="s">
        <v>42</v>
      </c>
      <c r="AX120" s="13" t="s">
        <v>88</v>
      </c>
      <c r="AY120" s="160" t="s">
        <v>239</v>
      </c>
    </row>
    <row r="121" spans="2:65" s="11" customFormat="1" ht="22.9" customHeight="1">
      <c r="B121" s="122"/>
      <c r="D121" s="123" t="s">
        <v>80</v>
      </c>
      <c r="E121" s="132" t="s">
        <v>710</v>
      </c>
      <c r="F121" s="132" t="s">
        <v>711</v>
      </c>
      <c r="I121" s="125"/>
      <c r="J121" s="133">
        <f>BK121</f>
        <v>0</v>
      </c>
      <c r="L121" s="122"/>
      <c r="M121" s="127"/>
      <c r="P121" s="128">
        <f>P122+SUM(P123:P131)</f>
        <v>0</v>
      </c>
      <c r="R121" s="128">
        <f>R122+SUM(R123:R131)</f>
        <v>0</v>
      </c>
      <c r="T121" s="129">
        <f>T122+SUM(T123:T131)</f>
        <v>0</v>
      </c>
      <c r="AR121" s="123" t="s">
        <v>88</v>
      </c>
      <c r="AT121" s="130" t="s">
        <v>80</v>
      </c>
      <c r="AU121" s="130" t="s">
        <v>88</v>
      </c>
      <c r="AY121" s="123" t="s">
        <v>239</v>
      </c>
      <c r="BK121" s="131">
        <f>BK122+SUM(BK123:BK131)</f>
        <v>0</v>
      </c>
    </row>
    <row r="122" spans="2:65" s="1" customFormat="1" ht="16.5" customHeight="1">
      <c r="B122" s="34"/>
      <c r="C122" s="134" t="s">
        <v>274</v>
      </c>
      <c r="D122" s="134" t="s">
        <v>241</v>
      </c>
      <c r="E122" s="135" t="s">
        <v>713</v>
      </c>
      <c r="F122" s="136" t="s">
        <v>714</v>
      </c>
      <c r="G122" s="137" t="s">
        <v>376</v>
      </c>
      <c r="H122" s="138">
        <v>431.899</v>
      </c>
      <c r="I122" s="139"/>
      <c r="J122" s="140">
        <f>ROUND(I122*H122,2)</f>
        <v>0</v>
      </c>
      <c r="K122" s="136" t="s">
        <v>245</v>
      </c>
      <c r="L122" s="34"/>
      <c r="M122" s="141" t="s">
        <v>19</v>
      </c>
      <c r="N122" s="142" t="s">
        <v>52</v>
      </c>
      <c r="P122" s="143">
        <f>O122*H122</f>
        <v>0</v>
      </c>
      <c r="Q122" s="143">
        <v>0</v>
      </c>
      <c r="R122" s="143">
        <f>Q122*H122</f>
        <v>0</v>
      </c>
      <c r="S122" s="143">
        <v>0</v>
      </c>
      <c r="T122" s="144">
        <f>S122*H122</f>
        <v>0</v>
      </c>
      <c r="AR122" s="145" t="s">
        <v>246</v>
      </c>
      <c r="AT122" s="145" t="s">
        <v>241</v>
      </c>
      <c r="AU122" s="145" t="s">
        <v>90</v>
      </c>
      <c r="AY122" s="18" t="s">
        <v>239</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246</v>
      </c>
      <c r="BM122" s="145" t="s">
        <v>1095</v>
      </c>
    </row>
    <row r="123" spans="2:65" s="1" customFormat="1" ht="11.25">
      <c r="B123" s="34"/>
      <c r="D123" s="147" t="s">
        <v>248</v>
      </c>
      <c r="F123" s="148" t="s">
        <v>716</v>
      </c>
      <c r="I123" s="149"/>
      <c r="L123" s="34"/>
      <c r="M123" s="150"/>
      <c r="T123" s="55"/>
      <c r="AT123" s="18" t="s">
        <v>248</v>
      </c>
      <c r="AU123" s="18" t="s">
        <v>90</v>
      </c>
    </row>
    <row r="124" spans="2:65" s="12" customFormat="1" ht="11.25">
      <c r="B124" s="151"/>
      <c r="D124" s="152" t="s">
        <v>258</v>
      </c>
      <c r="E124" s="153" t="s">
        <v>19</v>
      </c>
      <c r="F124" s="154" t="s">
        <v>1096</v>
      </c>
      <c r="H124" s="155">
        <v>251.899</v>
      </c>
      <c r="I124" s="156"/>
      <c r="L124" s="151"/>
      <c r="M124" s="157"/>
      <c r="T124" s="158"/>
      <c r="AT124" s="153" t="s">
        <v>258</v>
      </c>
      <c r="AU124" s="153" t="s">
        <v>90</v>
      </c>
      <c r="AV124" s="12" t="s">
        <v>90</v>
      </c>
      <c r="AW124" s="12" t="s">
        <v>42</v>
      </c>
      <c r="AX124" s="12" t="s">
        <v>81</v>
      </c>
      <c r="AY124" s="153" t="s">
        <v>239</v>
      </c>
    </row>
    <row r="125" spans="2:65" s="12" customFormat="1" ht="11.25">
      <c r="B125" s="151"/>
      <c r="D125" s="152" t="s">
        <v>258</v>
      </c>
      <c r="E125" s="153" t="s">
        <v>19</v>
      </c>
      <c r="F125" s="154" t="s">
        <v>1097</v>
      </c>
      <c r="H125" s="155">
        <v>180</v>
      </c>
      <c r="I125" s="156"/>
      <c r="L125" s="151"/>
      <c r="M125" s="157"/>
      <c r="T125" s="158"/>
      <c r="AT125" s="153" t="s">
        <v>258</v>
      </c>
      <c r="AU125" s="153" t="s">
        <v>90</v>
      </c>
      <c r="AV125" s="12" t="s">
        <v>90</v>
      </c>
      <c r="AW125" s="12" t="s">
        <v>42</v>
      </c>
      <c r="AX125" s="12" t="s">
        <v>81</v>
      </c>
      <c r="AY125" s="153" t="s">
        <v>239</v>
      </c>
    </row>
    <row r="126" spans="2:65" s="13" customFormat="1" ht="11.25">
      <c r="B126" s="159"/>
      <c r="D126" s="152" t="s">
        <v>258</v>
      </c>
      <c r="E126" s="160" t="s">
        <v>19</v>
      </c>
      <c r="F126" s="161" t="s">
        <v>261</v>
      </c>
      <c r="H126" s="162">
        <v>431.899</v>
      </c>
      <c r="I126" s="163"/>
      <c r="L126" s="159"/>
      <c r="M126" s="164"/>
      <c r="T126" s="165"/>
      <c r="AT126" s="160" t="s">
        <v>258</v>
      </c>
      <c r="AU126" s="160" t="s">
        <v>90</v>
      </c>
      <c r="AV126" s="13" t="s">
        <v>246</v>
      </c>
      <c r="AW126" s="13" t="s">
        <v>42</v>
      </c>
      <c r="AX126" s="13" t="s">
        <v>88</v>
      </c>
      <c r="AY126" s="160" t="s">
        <v>239</v>
      </c>
    </row>
    <row r="127" spans="2:65" s="1" customFormat="1" ht="16.5" customHeight="1">
      <c r="B127" s="34"/>
      <c r="C127" s="134" t="s">
        <v>281</v>
      </c>
      <c r="D127" s="134" t="s">
        <v>241</v>
      </c>
      <c r="E127" s="135" t="s">
        <v>718</v>
      </c>
      <c r="F127" s="136" t="s">
        <v>719</v>
      </c>
      <c r="G127" s="137" t="s">
        <v>376</v>
      </c>
      <c r="H127" s="138">
        <v>431.899</v>
      </c>
      <c r="I127" s="139"/>
      <c r="J127" s="140">
        <f>ROUND(I127*H127,2)</f>
        <v>0</v>
      </c>
      <c r="K127" s="136" t="s">
        <v>304</v>
      </c>
      <c r="L127" s="34"/>
      <c r="M127" s="141" t="s">
        <v>19</v>
      </c>
      <c r="N127" s="142" t="s">
        <v>52</v>
      </c>
      <c r="P127" s="143">
        <f>O127*H127</f>
        <v>0</v>
      </c>
      <c r="Q127" s="143">
        <v>0</v>
      </c>
      <c r="R127" s="143">
        <f>Q127*H127</f>
        <v>0</v>
      </c>
      <c r="S127" s="143">
        <v>0</v>
      </c>
      <c r="T127" s="144">
        <f>S127*H127</f>
        <v>0</v>
      </c>
      <c r="AR127" s="145" t="s">
        <v>246</v>
      </c>
      <c r="AT127" s="145" t="s">
        <v>241</v>
      </c>
      <c r="AU127" s="145" t="s">
        <v>90</v>
      </c>
      <c r="AY127" s="18" t="s">
        <v>239</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246</v>
      </c>
      <c r="BM127" s="145" t="s">
        <v>1098</v>
      </c>
    </row>
    <row r="128" spans="2:65" s="12" customFormat="1" ht="11.25">
      <c r="B128" s="151"/>
      <c r="D128" s="152" t="s">
        <v>258</v>
      </c>
      <c r="E128" s="153" t="s">
        <v>19</v>
      </c>
      <c r="F128" s="154" t="s">
        <v>1096</v>
      </c>
      <c r="H128" s="155">
        <v>251.899</v>
      </c>
      <c r="I128" s="156"/>
      <c r="L128" s="151"/>
      <c r="M128" s="157"/>
      <c r="T128" s="158"/>
      <c r="AT128" s="153" t="s">
        <v>258</v>
      </c>
      <c r="AU128" s="153" t="s">
        <v>90</v>
      </c>
      <c r="AV128" s="12" t="s">
        <v>90</v>
      </c>
      <c r="AW128" s="12" t="s">
        <v>42</v>
      </c>
      <c r="AX128" s="12" t="s">
        <v>81</v>
      </c>
      <c r="AY128" s="153" t="s">
        <v>239</v>
      </c>
    </row>
    <row r="129" spans="2:65" s="12" customFormat="1" ht="11.25">
      <c r="B129" s="151"/>
      <c r="D129" s="152" t="s">
        <v>258</v>
      </c>
      <c r="E129" s="153" t="s">
        <v>19</v>
      </c>
      <c r="F129" s="154" t="s">
        <v>1097</v>
      </c>
      <c r="H129" s="155">
        <v>180</v>
      </c>
      <c r="I129" s="156"/>
      <c r="L129" s="151"/>
      <c r="M129" s="157"/>
      <c r="T129" s="158"/>
      <c r="AT129" s="153" t="s">
        <v>258</v>
      </c>
      <c r="AU129" s="153" t="s">
        <v>90</v>
      </c>
      <c r="AV129" s="12" t="s">
        <v>90</v>
      </c>
      <c r="AW129" s="12" t="s">
        <v>42</v>
      </c>
      <c r="AX129" s="12" t="s">
        <v>81</v>
      </c>
      <c r="AY129" s="153" t="s">
        <v>239</v>
      </c>
    </row>
    <row r="130" spans="2:65" s="13" customFormat="1" ht="11.25">
      <c r="B130" s="159"/>
      <c r="D130" s="152" t="s">
        <v>258</v>
      </c>
      <c r="E130" s="160" t="s">
        <v>19</v>
      </c>
      <c r="F130" s="161" t="s">
        <v>261</v>
      </c>
      <c r="H130" s="162">
        <v>431.899</v>
      </c>
      <c r="I130" s="163"/>
      <c r="L130" s="159"/>
      <c r="M130" s="164"/>
      <c r="T130" s="165"/>
      <c r="AT130" s="160" t="s">
        <v>258</v>
      </c>
      <c r="AU130" s="160" t="s">
        <v>90</v>
      </c>
      <c r="AV130" s="13" t="s">
        <v>246</v>
      </c>
      <c r="AW130" s="13" t="s">
        <v>42</v>
      </c>
      <c r="AX130" s="13" t="s">
        <v>88</v>
      </c>
      <c r="AY130" s="160" t="s">
        <v>239</v>
      </c>
    </row>
    <row r="131" spans="2:65" s="11" customFormat="1" ht="20.85" customHeight="1">
      <c r="B131" s="122"/>
      <c r="D131" s="123" t="s">
        <v>80</v>
      </c>
      <c r="E131" s="132" t="s">
        <v>721</v>
      </c>
      <c r="F131" s="132" t="s">
        <v>722</v>
      </c>
      <c r="I131" s="125"/>
      <c r="J131" s="133">
        <f>BK131</f>
        <v>0</v>
      </c>
      <c r="L131" s="122"/>
      <c r="M131" s="127"/>
      <c r="P131" s="128">
        <f>SUM(P132:P134)</f>
        <v>0</v>
      </c>
      <c r="R131" s="128">
        <f>SUM(R132:R134)</f>
        <v>0</v>
      </c>
      <c r="T131" s="129">
        <f>SUM(T132:T134)</f>
        <v>0</v>
      </c>
      <c r="AR131" s="123" t="s">
        <v>88</v>
      </c>
      <c r="AT131" s="130" t="s">
        <v>80</v>
      </c>
      <c r="AU131" s="130" t="s">
        <v>90</v>
      </c>
      <c r="AY131" s="123" t="s">
        <v>239</v>
      </c>
      <c r="BK131" s="131">
        <f>SUM(BK132:BK134)</f>
        <v>0</v>
      </c>
    </row>
    <row r="132" spans="2:65" s="1" customFormat="1" ht="24.2" customHeight="1">
      <c r="B132" s="34"/>
      <c r="C132" s="134" t="s">
        <v>287</v>
      </c>
      <c r="D132" s="134" t="s">
        <v>241</v>
      </c>
      <c r="E132" s="135" t="s">
        <v>736</v>
      </c>
      <c r="F132" s="136" t="s">
        <v>737</v>
      </c>
      <c r="G132" s="137" t="s">
        <v>376</v>
      </c>
      <c r="H132" s="138">
        <v>71.899000000000001</v>
      </c>
      <c r="I132" s="139"/>
      <c r="J132" s="140">
        <f>ROUND(I132*H132,2)</f>
        <v>0</v>
      </c>
      <c r="K132" s="136" t="s">
        <v>245</v>
      </c>
      <c r="L132" s="34"/>
      <c r="M132" s="141" t="s">
        <v>19</v>
      </c>
      <c r="N132" s="142" t="s">
        <v>52</v>
      </c>
      <c r="P132" s="143">
        <f>O132*H132</f>
        <v>0</v>
      </c>
      <c r="Q132" s="143">
        <v>0</v>
      </c>
      <c r="R132" s="143">
        <f>Q132*H132</f>
        <v>0</v>
      </c>
      <c r="S132" s="143">
        <v>0</v>
      </c>
      <c r="T132" s="144">
        <f>S132*H132</f>
        <v>0</v>
      </c>
      <c r="AR132" s="145" t="s">
        <v>246</v>
      </c>
      <c r="AT132" s="145" t="s">
        <v>241</v>
      </c>
      <c r="AU132" s="145" t="s">
        <v>96</v>
      </c>
      <c r="AY132" s="18" t="s">
        <v>239</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246</v>
      </c>
      <c r="BM132" s="145" t="s">
        <v>1099</v>
      </c>
    </row>
    <row r="133" spans="2:65" s="1" customFormat="1" ht="11.25">
      <c r="B133" s="34"/>
      <c r="D133" s="147" t="s">
        <v>248</v>
      </c>
      <c r="F133" s="148" t="s">
        <v>739</v>
      </c>
      <c r="I133" s="149"/>
      <c r="L133" s="34"/>
      <c r="M133" s="150"/>
      <c r="T133" s="55"/>
      <c r="AT133" s="18" t="s">
        <v>248</v>
      </c>
      <c r="AU133" s="18" t="s">
        <v>96</v>
      </c>
    </row>
    <row r="134" spans="2:65" s="12" customFormat="1" ht="11.25">
      <c r="B134" s="151"/>
      <c r="D134" s="152" t="s">
        <v>258</v>
      </c>
      <c r="E134" s="153" t="s">
        <v>19</v>
      </c>
      <c r="F134" s="154" t="s">
        <v>1100</v>
      </c>
      <c r="H134" s="155">
        <v>71.899000000000001</v>
      </c>
      <c r="I134" s="156"/>
      <c r="L134" s="151"/>
      <c r="M134" s="157"/>
      <c r="T134" s="158"/>
      <c r="AT134" s="153" t="s">
        <v>258</v>
      </c>
      <c r="AU134" s="153" t="s">
        <v>96</v>
      </c>
      <c r="AV134" s="12" t="s">
        <v>90</v>
      </c>
      <c r="AW134" s="12" t="s">
        <v>42</v>
      </c>
      <c r="AX134" s="12" t="s">
        <v>88</v>
      </c>
      <c r="AY134" s="153" t="s">
        <v>239</v>
      </c>
    </row>
    <row r="135" spans="2:65" s="11" customFormat="1" ht="22.9" customHeight="1">
      <c r="B135" s="122"/>
      <c r="D135" s="123" t="s">
        <v>80</v>
      </c>
      <c r="E135" s="132" t="s">
        <v>740</v>
      </c>
      <c r="F135" s="132" t="s">
        <v>741</v>
      </c>
      <c r="I135" s="125"/>
      <c r="J135" s="133">
        <f>BK135</f>
        <v>0</v>
      </c>
      <c r="L135" s="122"/>
      <c r="M135" s="127"/>
      <c r="P135" s="128">
        <f>SUM(P136:P137)</f>
        <v>0</v>
      </c>
      <c r="R135" s="128">
        <f>SUM(R136:R137)</f>
        <v>0</v>
      </c>
      <c r="T135" s="129">
        <f>SUM(T136:T137)</f>
        <v>0</v>
      </c>
      <c r="AR135" s="123" t="s">
        <v>88</v>
      </c>
      <c r="AT135" s="130" t="s">
        <v>80</v>
      </c>
      <c r="AU135" s="130" t="s">
        <v>88</v>
      </c>
      <c r="AY135" s="123" t="s">
        <v>239</v>
      </c>
      <c r="BK135" s="131">
        <f>SUM(BK136:BK137)</f>
        <v>0</v>
      </c>
    </row>
    <row r="136" spans="2:65" s="1" customFormat="1" ht="16.5" customHeight="1">
      <c r="B136" s="34"/>
      <c r="C136" s="134" t="s">
        <v>294</v>
      </c>
      <c r="D136" s="134" t="s">
        <v>241</v>
      </c>
      <c r="E136" s="135" t="s">
        <v>743</v>
      </c>
      <c r="F136" s="136" t="s">
        <v>744</v>
      </c>
      <c r="G136" s="137" t="s">
        <v>376</v>
      </c>
      <c r="H136" s="138">
        <v>432.11799999999999</v>
      </c>
      <c r="I136" s="139"/>
      <c r="J136" s="140">
        <f>ROUND(I136*H136,2)</f>
        <v>0</v>
      </c>
      <c r="K136" s="136" t="s">
        <v>245</v>
      </c>
      <c r="L136" s="34"/>
      <c r="M136" s="141" t="s">
        <v>19</v>
      </c>
      <c r="N136" s="142" t="s">
        <v>52</v>
      </c>
      <c r="P136" s="143">
        <f>O136*H136</f>
        <v>0</v>
      </c>
      <c r="Q136" s="143">
        <v>0</v>
      </c>
      <c r="R136" s="143">
        <f>Q136*H136</f>
        <v>0</v>
      </c>
      <c r="S136" s="143">
        <v>0</v>
      </c>
      <c r="T136" s="144">
        <f>S136*H136</f>
        <v>0</v>
      </c>
      <c r="AR136" s="145" t="s">
        <v>246</v>
      </c>
      <c r="AT136" s="145" t="s">
        <v>241</v>
      </c>
      <c r="AU136" s="145" t="s">
        <v>90</v>
      </c>
      <c r="AY136" s="18" t="s">
        <v>239</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246</v>
      </c>
      <c r="BM136" s="145" t="s">
        <v>1101</v>
      </c>
    </row>
    <row r="137" spans="2:65" s="1" customFormat="1" ht="11.25">
      <c r="B137" s="34"/>
      <c r="D137" s="147" t="s">
        <v>248</v>
      </c>
      <c r="F137" s="148" t="s">
        <v>746</v>
      </c>
      <c r="I137" s="149"/>
      <c r="L137" s="34"/>
      <c r="M137" s="191"/>
      <c r="N137" s="192"/>
      <c r="O137" s="192"/>
      <c r="P137" s="192"/>
      <c r="Q137" s="192"/>
      <c r="R137" s="192"/>
      <c r="S137" s="192"/>
      <c r="T137" s="193"/>
      <c r="AT137" s="18" t="s">
        <v>248</v>
      </c>
      <c r="AU137" s="18" t="s">
        <v>90</v>
      </c>
    </row>
    <row r="138" spans="2:65" s="1" customFormat="1" ht="6.95" customHeight="1">
      <c r="B138" s="43"/>
      <c r="C138" s="44"/>
      <c r="D138" s="44"/>
      <c r="E138" s="44"/>
      <c r="F138" s="44"/>
      <c r="G138" s="44"/>
      <c r="H138" s="44"/>
      <c r="I138" s="44"/>
      <c r="J138" s="44"/>
      <c r="K138" s="44"/>
      <c r="L138" s="34"/>
    </row>
  </sheetData>
  <sheetProtection algorithmName="SHA-512" hashValue="4zlElqTp3RDyP0HDNxbrvuMdeW6JB19FXYNgn+4x/fEqMOUXweWImTh84LpwYgQxoiMTeCyHdf9AbIZWM3kadQ==" saltValue="xTy6lSn/PjKFvgE5po7fIQIoovI/m6dvcUvjOb3N/StmKHLBbc4yEeUNhMcTj62DlM8D5nju206penqkPC5MEA==" spinCount="100000" sheet="1" objects="1" scenarios="1" formatColumns="0" formatRows="0" autoFilter="0"/>
  <autoFilter ref="C90:K137" xr:uid="{00000000-0009-0000-0000-000004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400-000000000000}"/>
    <hyperlink ref="F99" r:id="rId2" xr:uid="{00000000-0004-0000-0400-000001000000}"/>
    <hyperlink ref="F103" r:id="rId3" xr:uid="{00000000-0004-0000-0400-000002000000}"/>
    <hyperlink ref="F107" r:id="rId4" xr:uid="{00000000-0004-0000-0400-000003000000}"/>
    <hyperlink ref="F123" r:id="rId5" xr:uid="{00000000-0004-0000-0400-000004000000}"/>
    <hyperlink ref="F133" r:id="rId6" xr:uid="{00000000-0004-0000-0400-000005000000}"/>
    <hyperlink ref="F137" r:id="rId7" xr:uid="{00000000-0004-0000-04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98"/>
  <sheetViews>
    <sheetView showGridLines="0" topLeftCell="A171"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111</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75">
      <c r="B8" s="21"/>
      <c r="D8" s="28" t="s">
        <v>183</v>
      </c>
      <c r="L8" s="21"/>
    </row>
    <row r="9" spans="2:46" ht="16.5" customHeight="1">
      <c r="B9" s="21"/>
      <c r="E9" s="329" t="s">
        <v>187</v>
      </c>
      <c r="F9" s="340"/>
      <c r="G9" s="340"/>
      <c r="H9" s="340"/>
      <c r="L9" s="21"/>
    </row>
    <row r="10" spans="2:46" ht="12" customHeight="1">
      <c r="B10" s="21"/>
      <c r="D10" s="28" t="s">
        <v>191</v>
      </c>
      <c r="L10" s="21"/>
    </row>
    <row r="11" spans="2:46" s="1" customFormat="1" ht="16.5" customHeight="1">
      <c r="B11" s="34"/>
      <c r="E11" s="312" t="s">
        <v>1102</v>
      </c>
      <c r="F11" s="328"/>
      <c r="G11" s="328"/>
      <c r="H11" s="328"/>
      <c r="L11" s="34"/>
    </row>
    <row r="12" spans="2:46" s="1" customFormat="1" ht="12" customHeight="1">
      <c r="B12" s="34"/>
      <c r="D12" s="28" t="s">
        <v>859</v>
      </c>
      <c r="L12" s="34"/>
    </row>
    <row r="13" spans="2:46" s="1" customFormat="1" ht="16.5" customHeight="1">
      <c r="B13" s="34"/>
      <c r="E13" s="324" t="s">
        <v>1103</v>
      </c>
      <c r="F13" s="328"/>
      <c r="G13" s="328"/>
      <c r="H13" s="328"/>
      <c r="L13" s="34"/>
    </row>
    <row r="14" spans="2:46" s="1" customFormat="1" ht="11.25">
      <c r="B14" s="34"/>
      <c r="L14" s="34"/>
    </row>
    <row r="15" spans="2:46" s="1" customFormat="1" ht="12" customHeight="1">
      <c r="B15" s="34"/>
      <c r="D15" s="28" t="s">
        <v>18</v>
      </c>
      <c r="F15" s="26" t="s">
        <v>19</v>
      </c>
      <c r="I15" s="28" t="s">
        <v>20</v>
      </c>
      <c r="J15" s="26" t="s">
        <v>19</v>
      </c>
      <c r="L15" s="34"/>
    </row>
    <row r="16" spans="2:46" s="1" customFormat="1" ht="12" customHeight="1">
      <c r="B16" s="34"/>
      <c r="D16" s="28" t="s">
        <v>22</v>
      </c>
      <c r="F16" s="26" t="s">
        <v>23</v>
      </c>
      <c r="I16" s="28" t="s">
        <v>24</v>
      </c>
      <c r="J16" s="51" t="str">
        <f>'Rekapitulace stavby'!AN8</f>
        <v>19. 8. 2022</v>
      </c>
      <c r="L16" s="34"/>
    </row>
    <row r="17" spans="2:12" s="1" customFormat="1" ht="10.9" customHeight="1">
      <c r="B17" s="34"/>
      <c r="L17" s="34"/>
    </row>
    <row r="18" spans="2:12" s="1" customFormat="1" ht="12" customHeight="1">
      <c r="B18" s="34"/>
      <c r="D18" s="28" t="s">
        <v>30</v>
      </c>
      <c r="I18" s="28" t="s">
        <v>31</v>
      </c>
      <c r="J18" s="26" t="s">
        <v>32</v>
      </c>
      <c r="L18" s="34"/>
    </row>
    <row r="19" spans="2:12" s="1" customFormat="1" ht="18" customHeight="1">
      <c r="B19" s="34"/>
      <c r="E19" s="26" t="s">
        <v>33</v>
      </c>
      <c r="I19" s="28" t="s">
        <v>34</v>
      </c>
      <c r="J19" s="26" t="s">
        <v>35</v>
      </c>
      <c r="L19" s="34"/>
    </row>
    <row r="20" spans="2:12" s="1" customFormat="1" ht="6.95" customHeight="1">
      <c r="B20" s="34"/>
      <c r="L20" s="34"/>
    </row>
    <row r="21" spans="2:12" s="1" customFormat="1" ht="12" customHeight="1">
      <c r="B21" s="34"/>
      <c r="D21" s="28" t="s">
        <v>36</v>
      </c>
      <c r="I21" s="28" t="s">
        <v>31</v>
      </c>
      <c r="J21" s="29" t="str">
        <f>'Rekapitulace stavby'!AN13</f>
        <v>Vyplň údaj</v>
      </c>
      <c r="L21" s="34"/>
    </row>
    <row r="22" spans="2:12" s="1" customFormat="1" ht="18" customHeight="1">
      <c r="B22" s="34"/>
      <c r="E22" s="331" t="str">
        <f>'Rekapitulace stavby'!E14</f>
        <v>Vyplň údaj</v>
      </c>
      <c r="F22" s="297"/>
      <c r="G22" s="297"/>
      <c r="H22" s="297"/>
      <c r="I22" s="28" t="s">
        <v>34</v>
      </c>
      <c r="J22" s="29" t="str">
        <f>'Rekapitulace stavby'!AN14</f>
        <v>Vyplň údaj</v>
      </c>
      <c r="L22" s="34"/>
    </row>
    <row r="23" spans="2:12" s="1" customFormat="1" ht="6.95" customHeight="1">
      <c r="B23" s="34"/>
      <c r="L23" s="34"/>
    </row>
    <row r="24" spans="2:12" s="1" customFormat="1" ht="12" customHeight="1">
      <c r="B24" s="34"/>
      <c r="D24" s="28" t="s">
        <v>38</v>
      </c>
      <c r="I24" s="28" t="s">
        <v>31</v>
      </c>
      <c r="J24" s="26" t="s">
        <v>39</v>
      </c>
      <c r="L24" s="34"/>
    </row>
    <row r="25" spans="2:12" s="1" customFormat="1" ht="18" customHeight="1">
      <c r="B25" s="34"/>
      <c r="E25" s="26" t="s">
        <v>40</v>
      </c>
      <c r="I25" s="28" t="s">
        <v>34</v>
      </c>
      <c r="J25" s="26" t="s">
        <v>41</v>
      </c>
      <c r="L25" s="34"/>
    </row>
    <row r="26" spans="2:12" s="1" customFormat="1" ht="6.95" customHeight="1">
      <c r="B26" s="34"/>
      <c r="L26" s="34"/>
    </row>
    <row r="27" spans="2:12" s="1" customFormat="1" ht="12" customHeight="1">
      <c r="B27" s="34"/>
      <c r="D27" s="28" t="s">
        <v>43</v>
      </c>
      <c r="I27" s="28" t="s">
        <v>31</v>
      </c>
      <c r="J27" s="26" t="str">
        <f>IF('Rekapitulace stavby'!AN19="","",'Rekapitulace stavby'!AN19)</f>
        <v/>
      </c>
      <c r="L27" s="34"/>
    </row>
    <row r="28" spans="2:12" s="1" customFormat="1" ht="18" customHeight="1">
      <c r="B28" s="34"/>
      <c r="E28" s="26" t="str">
        <f>IF('Rekapitulace stavby'!E20="","",'Rekapitulace stavby'!E20)</f>
        <v xml:space="preserve"> </v>
      </c>
      <c r="I28" s="28" t="s">
        <v>34</v>
      </c>
      <c r="J28" s="26" t="str">
        <f>IF('Rekapitulace stavby'!AN20="","",'Rekapitulace stavby'!AN20)</f>
        <v/>
      </c>
      <c r="L28" s="34"/>
    </row>
    <row r="29" spans="2:12" s="1" customFormat="1" ht="6.95" customHeight="1">
      <c r="B29" s="34"/>
      <c r="L29" s="34"/>
    </row>
    <row r="30" spans="2:12" s="1" customFormat="1" ht="12" customHeight="1">
      <c r="B30" s="34"/>
      <c r="D30" s="28" t="s">
        <v>45</v>
      </c>
      <c r="L30" s="34"/>
    </row>
    <row r="31" spans="2:12" s="7" customFormat="1" ht="16.5" customHeight="1">
      <c r="B31" s="94"/>
      <c r="E31" s="301" t="s">
        <v>19</v>
      </c>
      <c r="F31" s="301"/>
      <c r="G31" s="301"/>
      <c r="H31" s="301"/>
      <c r="L31" s="94"/>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5" t="s">
        <v>47</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49</v>
      </c>
      <c r="I36" s="37" t="s">
        <v>48</v>
      </c>
      <c r="J36" s="37" t="s">
        <v>50</v>
      </c>
      <c r="L36" s="34"/>
    </row>
    <row r="37" spans="2:12" s="1" customFormat="1" ht="14.45" customHeight="1">
      <c r="B37" s="34"/>
      <c r="D37" s="54" t="s">
        <v>51</v>
      </c>
      <c r="E37" s="28" t="s">
        <v>52</v>
      </c>
      <c r="F37" s="84">
        <f>ROUND((SUM(BE95:BE197)),  2)</f>
        <v>0</v>
      </c>
      <c r="I37" s="96">
        <v>0.21</v>
      </c>
      <c r="J37" s="84">
        <f>ROUND(((SUM(BE95:BE197))*I37),  2)</f>
        <v>0</v>
      </c>
      <c r="L37" s="34"/>
    </row>
    <row r="38" spans="2:12" s="1" customFormat="1" ht="14.45" customHeight="1">
      <c r="B38" s="34"/>
      <c r="E38" s="28" t="s">
        <v>53</v>
      </c>
      <c r="F38" s="84">
        <f>ROUND((SUM(BF95:BF197)),  2)</f>
        <v>0</v>
      </c>
      <c r="I38" s="96">
        <v>0.15</v>
      </c>
      <c r="J38" s="84">
        <f>ROUND(((SUM(BF95:BF197))*I38),  2)</f>
        <v>0</v>
      </c>
      <c r="L38" s="34"/>
    </row>
    <row r="39" spans="2:12" s="1" customFormat="1" ht="14.45" hidden="1" customHeight="1">
      <c r="B39" s="34"/>
      <c r="E39" s="28" t="s">
        <v>54</v>
      </c>
      <c r="F39" s="84">
        <f>ROUND((SUM(BG95:BG197)),  2)</f>
        <v>0</v>
      </c>
      <c r="I39" s="96">
        <v>0.21</v>
      </c>
      <c r="J39" s="84">
        <f>0</f>
        <v>0</v>
      </c>
      <c r="L39" s="34"/>
    </row>
    <row r="40" spans="2:12" s="1" customFormat="1" ht="14.45" hidden="1" customHeight="1">
      <c r="B40" s="34"/>
      <c r="E40" s="28" t="s">
        <v>55</v>
      </c>
      <c r="F40" s="84">
        <f>ROUND((SUM(BH95:BH197)),  2)</f>
        <v>0</v>
      </c>
      <c r="I40" s="96">
        <v>0.15</v>
      </c>
      <c r="J40" s="84">
        <f>0</f>
        <v>0</v>
      </c>
      <c r="L40" s="34"/>
    </row>
    <row r="41" spans="2:12" s="1" customFormat="1" ht="14.45" hidden="1" customHeight="1">
      <c r="B41" s="34"/>
      <c r="E41" s="28" t="s">
        <v>56</v>
      </c>
      <c r="F41" s="84">
        <f>ROUND((SUM(BI95:BI197)),  2)</f>
        <v>0</v>
      </c>
      <c r="I41" s="96">
        <v>0</v>
      </c>
      <c r="J41" s="84">
        <f>0</f>
        <v>0</v>
      </c>
      <c r="L41" s="34"/>
    </row>
    <row r="42" spans="2:12" s="1" customFormat="1" ht="6.95" customHeight="1">
      <c r="B42" s="34"/>
      <c r="L42" s="34"/>
    </row>
    <row r="43" spans="2:12" s="1" customFormat="1" ht="25.35" customHeight="1">
      <c r="B43" s="34"/>
      <c r="C43" s="97"/>
      <c r="D43" s="98" t="s">
        <v>57</v>
      </c>
      <c r="E43" s="56"/>
      <c r="F43" s="56"/>
      <c r="G43" s="99" t="s">
        <v>58</v>
      </c>
      <c r="H43" s="100" t="s">
        <v>59</v>
      </c>
      <c r="I43" s="56"/>
      <c r="J43" s="101">
        <f>SUM(J34:J41)</f>
        <v>0</v>
      </c>
      <c r="K43" s="102"/>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2" t="s">
        <v>205</v>
      </c>
      <c r="L49" s="34"/>
    </row>
    <row r="50" spans="2:12" s="1" customFormat="1" ht="6.95" customHeight="1">
      <c r="B50" s="34"/>
      <c r="L50" s="34"/>
    </row>
    <row r="51" spans="2:12" s="1" customFormat="1" ht="12" customHeight="1">
      <c r="B51" s="34"/>
      <c r="C51" s="28" t="s">
        <v>16</v>
      </c>
      <c r="L51" s="34"/>
    </row>
    <row r="52" spans="2:12" s="1" customFormat="1" ht="16.5" customHeight="1">
      <c r="B52" s="34"/>
      <c r="E52" s="329" t="str">
        <f>E7</f>
        <v>Stavba č. 6963, etapa č. 0008 – Kompenzační opatření, Definitivní uzávěr plavebního kanálu Troja</v>
      </c>
      <c r="F52" s="330"/>
      <c r="G52" s="330"/>
      <c r="H52" s="330"/>
      <c r="L52" s="34"/>
    </row>
    <row r="53" spans="2:12" ht="12" customHeight="1">
      <c r="B53" s="21"/>
      <c r="C53" s="28" t="s">
        <v>183</v>
      </c>
      <c r="L53" s="21"/>
    </row>
    <row r="54" spans="2:12" ht="16.5" customHeight="1">
      <c r="B54" s="21"/>
      <c r="E54" s="329" t="s">
        <v>187</v>
      </c>
      <c r="F54" s="340"/>
      <c r="G54" s="340"/>
      <c r="H54" s="340"/>
      <c r="L54" s="21"/>
    </row>
    <row r="55" spans="2:12" ht="12" customHeight="1">
      <c r="B55" s="21"/>
      <c r="C55" s="28" t="s">
        <v>191</v>
      </c>
      <c r="L55" s="21"/>
    </row>
    <row r="56" spans="2:12" s="1" customFormat="1" ht="16.5" customHeight="1">
      <c r="B56" s="34"/>
      <c r="E56" s="312" t="s">
        <v>1102</v>
      </c>
      <c r="F56" s="328"/>
      <c r="G56" s="328"/>
      <c r="H56" s="328"/>
      <c r="L56" s="34"/>
    </row>
    <row r="57" spans="2:12" s="1" customFormat="1" ht="12" customHeight="1">
      <c r="B57" s="34"/>
      <c r="C57" s="28" t="s">
        <v>859</v>
      </c>
      <c r="L57" s="34"/>
    </row>
    <row r="58" spans="2:12" s="1" customFormat="1" ht="16.5" customHeight="1">
      <c r="B58" s="34"/>
      <c r="E58" s="324" t="str">
        <f>E13</f>
        <v>SO04a - Jímky</v>
      </c>
      <c r="F58" s="328"/>
      <c r="G58" s="328"/>
      <c r="H58" s="328"/>
      <c r="L58" s="34"/>
    </row>
    <row r="59" spans="2:12" s="1" customFormat="1" ht="6.95" customHeight="1">
      <c r="B59" s="34"/>
      <c r="L59" s="34"/>
    </row>
    <row r="60" spans="2:12" s="1" customFormat="1" ht="12" customHeight="1">
      <c r="B60" s="34"/>
      <c r="C60" s="28" t="s">
        <v>22</v>
      </c>
      <c r="F60" s="26" t="str">
        <f>F16</f>
        <v>Praha</v>
      </c>
      <c r="I60" s="28" t="s">
        <v>24</v>
      </c>
      <c r="J60" s="51" t="str">
        <f>IF(J16="","",J16)</f>
        <v>19. 8. 2022</v>
      </c>
      <c r="L60" s="34"/>
    </row>
    <row r="61" spans="2:12" s="1" customFormat="1" ht="6.95" customHeight="1">
      <c r="B61" s="34"/>
      <c r="L61" s="34"/>
    </row>
    <row r="62" spans="2:12" s="1" customFormat="1" ht="25.7" customHeight="1">
      <c r="B62" s="34"/>
      <c r="C62" s="28" t="s">
        <v>30</v>
      </c>
      <c r="F62" s="26" t="str">
        <f>E19</f>
        <v>Hlavní město Praha</v>
      </c>
      <c r="I62" s="28" t="s">
        <v>38</v>
      </c>
      <c r="J62" s="32" t="str">
        <f>E25</f>
        <v>d plus projektová a inženýrská a.s.</v>
      </c>
      <c r="L62" s="34"/>
    </row>
    <row r="63" spans="2:12" s="1" customFormat="1" ht="15.2" customHeight="1">
      <c r="B63" s="34"/>
      <c r="C63" s="28" t="s">
        <v>36</v>
      </c>
      <c r="F63" s="26" t="str">
        <f>IF(E22="","",E22)</f>
        <v>Vyplň údaj</v>
      </c>
      <c r="I63" s="28" t="s">
        <v>43</v>
      </c>
      <c r="J63" s="32" t="str">
        <f>E28</f>
        <v xml:space="preserve"> </v>
      </c>
      <c r="L63" s="34"/>
    </row>
    <row r="64" spans="2:12" s="1" customFormat="1" ht="10.35" customHeight="1">
      <c r="B64" s="34"/>
      <c r="L64" s="34"/>
    </row>
    <row r="65" spans="2:47" s="1" customFormat="1" ht="29.25" customHeight="1">
      <c r="B65" s="34"/>
      <c r="C65" s="103" t="s">
        <v>206</v>
      </c>
      <c r="D65" s="97"/>
      <c r="E65" s="97"/>
      <c r="F65" s="97"/>
      <c r="G65" s="97"/>
      <c r="H65" s="97"/>
      <c r="I65" s="97"/>
      <c r="J65" s="104" t="s">
        <v>207</v>
      </c>
      <c r="K65" s="97"/>
      <c r="L65" s="34"/>
    </row>
    <row r="66" spans="2:47" s="1" customFormat="1" ht="10.35" customHeight="1">
      <c r="B66" s="34"/>
      <c r="L66" s="34"/>
    </row>
    <row r="67" spans="2:47" s="1" customFormat="1" ht="22.9" customHeight="1">
      <c r="B67" s="34"/>
      <c r="C67" s="105" t="s">
        <v>79</v>
      </c>
      <c r="J67" s="65">
        <f>J95</f>
        <v>0</v>
      </c>
      <c r="L67" s="34"/>
      <c r="AU67" s="18" t="s">
        <v>208</v>
      </c>
    </row>
    <row r="68" spans="2:47" s="8" customFormat="1" ht="24.95" customHeight="1">
      <c r="B68" s="106"/>
      <c r="D68" s="107" t="s">
        <v>209</v>
      </c>
      <c r="E68" s="108"/>
      <c r="F68" s="108"/>
      <c r="G68" s="108"/>
      <c r="H68" s="108"/>
      <c r="I68" s="108"/>
      <c r="J68" s="109">
        <f>J96</f>
        <v>0</v>
      </c>
      <c r="L68" s="106"/>
    </row>
    <row r="69" spans="2:47" s="9" customFormat="1" ht="19.899999999999999" customHeight="1">
      <c r="B69" s="110"/>
      <c r="D69" s="111" t="s">
        <v>210</v>
      </c>
      <c r="E69" s="112"/>
      <c r="F69" s="112"/>
      <c r="G69" s="112"/>
      <c r="H69" s="112"/>
      <c r="I69" s="112"/>
      <c r="J69" s="113">
        <f>J97</f>
        <v>0</v>
      </c>
      <c r="L69" s="110"/>
    </row>
    <row r="70" spans="2:47" s="9" customFormat="1" ht="19.899999999999999" customHeight="1">
      <c r="B70" s="110"/>
      <c r="D70" s="111" t="s">
        <v>211</v>
      </c>
      <c r="E70" s="112"/>
      <c r="F70" s="112"/>
      <c r="G70" s="112"/>
      <c r="H70" s="112"/>
      <c r="I70" s="112"/>
      <c r="J70" s="113">
        <f>J171</f>
        <v>0</v>
      </c>
      <c r="L70" s="110"/>
    </row>
    <row r="71" spans="2:47" s="9" customFormat="1" ht="19.899999999999999" customHeight="1">
      <c r="B71" s="110"/>
      <c r="D71" s="111" t="s">
        <v>219</v>
      </c>
      <c r="E71" s="112"/>
      <c r="F71" s="112"/>
      <c r="G71" s="112"/>
      <c r="H71" s="112"/>
      <c r="I71" s="112"/>
      <c r="J71" s="113">
        <f>J195</f>
        <v>0</v>
      </c>
      <c r="L71" s="110"/>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2" t="s">
        <v>224</v>
      </c>
      <c r="L78" s="34"/>
    </row>
    <row r="79" spans="2:47" s="1" customFormat="1" ht="6.95" customHeight="1">
      <c r="B79" s="34"/>
      <c r="L79" s="34"/>
    </row>
    <row r="80" spans="2:47" s="1" customFormat="1" ht="12" customHeight="1">
      <c r="B80" s="34"/>
      <c r="C80" s="28" t="s">
        <v>16</v>
      </c>
      <c r="L80" s="34"/>
    </row>
    <row r="81" spans="2:63" s="1" customFormat="1" ht="16.5" customHeight="1">
      <c r="B81" s="34"/>
      <c r="E81" s="329" t="str">
        <f>E7</f>
        <v>Stavba č. 6963, etapa č. 0008 – Kompenzační opatření, Definitivní uzávěr plavebního kanálu Troja</v>
      </c>
      <c r="F81" s="330"/>
      <c r="G81" s="330"/>
      <c r="H81" s="330"/>
      <c r="L81" s="34"/>
    </row>
    <row r="82" spans="2:63" ht="12" customHeight="1">
      <c r="B82" s="21"/>
      <c r="C82" s="28" t="s">
        <v>183</v>
      </c>
      <c r="L82" s="21"/>
    </row>
    <row r="83" spans="2:63" ht="16.5" customHeight="1">
      <c r="B83" s="21"/>
      <c r="E83" s="329" t="s">
        <v>187</v>
      </c>
      <c r="F83" s="340"/>
      <c r="G83" s="340"/>
      <c r="H83" s="340"/>
      <c r="L83" s="21"/>
    </row>
    <row r="84" spans="2:63" ht="12" customHeight="1">
      <c r="B84" s="21"/>
      <c r="C84" s="28" t="s">
        <v>191</v>
      </c>
      <c r="L84" s="21"/>
    </row>
    <row r="85" spans="2:63" s="1" customFormat="1" ht="16.5" customHeight="1">
      <c r="B85" s="34"/>
      <c r="E85" s="312" t="s">
        <v>1102</v>
      </c>
      <c r="F85" s="328"/>
      <c r="G85" s="328"/>
      <c r="H85" s="328"/>
      <c r="L85" s="34"/>
    </row>
    <row r="86" spans="2:63" s="1" customFormat="1" ht="12" customHeight="1">
      <c r="B86" s="34"/>
      <c r="C86" s="28" t="s">
        <v>859</v>
      </c>
      <c r="L86" s="34"/>
    </row>
    <row r="87" spans="2:63" s="1" customFormat="1" ht="16.5" customHeight="1">
      <c r="B87" s="34"/>
      <c r="E87" s="324" t="str">
        <f>E13</f>
        <v>SO04a - Jímky</v>
      </c>
      <c r="F87" s="328"/>
      <c r="G87" s="328"/>
      <c r="H87" s="328"/>
      <c r="L87" s="34"/>
    </row>
    <row r="88" spans="2:63" s="1" customFormat="1" ht="6.95" customHeight="1">
      <c r="B88" s="34"/>
      <c r="L88" s="34"/>
    </row>
    <row r="89" spans="2:63" s="1" customFormat="1" ht="12" customHeight="1">
      <c r="B89" s="34"/>
      <c r="C89" s="28" t="s">
        <v>22</v>
      </c>
      <c r="F89" s="26" t="str">
        <f>F16</f>
        <v>Praha</v>
      </c>
      <c r="I89" s="28" t="s">
        <v>24</v>
      </c>
      <c r="J89" s="51" t="str">
        <f>IF(J16="","",J16)</f>
        <v>19. 8. 2022</v>
      </c>
      <c r="L89" s="34"/>
    </row>
    <row r="90" spans="2:63" s="1" customFormat="1" ht="6.95" customHeight="1">
      <c r="B90" s="34"/>
      <c r="L90" s="34"/>
    </row>
    <row r="91" spans="2:63" s="1" customFormat="1" ht="25.7" customHeight="1">
      <c r="B91" s="34"/>
      <c r="C91" s="28" t="s">
        <v>30</v>
      </c>
      <c r="F91" s="26" t="str">
        <f>E19</f>
        <v>Hlavní město Praha</v>
      </c>
      <c r="I91" s="28" t="s">
        <v>38</v>
      </c>
      <c r="J91" s="32" t="str">
        <f>E25</f>
        <v>d plus projektová a inženýrská a.s.</v>
      </c>
      <c r="L91" s="34"/>
    </row>
    <row r="92" spans="2:63" s="1" customFormat="1" ht="15.2" customHeight="1">
      <c r="B92" s="34"/>
      <c r="C92" s="28" t="s">
        <v>36</v>
      </c>
      <c r="F92" s="26" t="str">
        <f>IF(E22="","",E22)</f>
        <v>Vyplň údaj</v>
      </c>
      <c r="I92" s="28" t="s">
        <v>43</v>
      </c>
      <c r="J92" s="32" t="str">
        <f>E28</f>
        <v xml:space="preserve"> </v>
      </c>
      <c r="L92" s="34"/>
    </row>
    <row r="93" spans="2:63" s="1" customFormat="1" ht="10.35" customHeight="1">
      <c r="B93" s="34"/>
      <c r="L93" s="34"/>
    </row>
    <row r="94" spans="2:63" s="10" customFormat="1" ht="29.25" customHeight="1">
      <c r="B94" s="114"/>
      <c r="C94" s="115" t="s">
        <v>225</v>
      </c>
      <c r="D94" s="116" t="s">
        <v>66</v>
      </c>
      <c r="E94" s="116" t="s">
        <v>62</v>
      </c>
      <c r="F94" s="116" t="s">
        <v>63</v>
      </c>
      <c r="G94" s="116" t="s">
        <v>226</v>
      </c>
      <c r="H94" s="116" t="s">
        <v>227</v>
      </c>
      <c r="I94" s="116" t="s">
        <v>228</v>
      </c>
      <c r="J94" s="116" t="s">
        <v>207</v>
      </c>
      <c r="K94" s="117" t="s">
        <v>229</v>
      </c>
      <c r="L94" s="114"/>
      <c r="M94" s="58" t="s">
        <v>19</v>
      </c>
      <c r="N94" s="59" t="s">
        <v>51</v>
      </c>
      <c r="O94" s="59" t="s">
        <v>230</v>
      </c>
      <c r="P94" s="59" t="s">
        <v>231</v>
      </c>
      <c r="Q94" s="59" t="s">
        <v>232</v>
      </c>
      <c r="R94" s="59" t="s">
        <v>233</v>
      </c>
      <c r="S94" s="59" t="s">
        <v>234</v>
      </c>
      <c r="T94" s="60" t="s">
        <v>235</v>
      </c>
    </row>
    <row r="95" spans="2:63" s="1" customFormat="1" ht="22.9" customHeight="1">
      <c r="B95" s="34"/>
      <c r="C95" s="63" t="s">
        <v>236</v>
      </c>
      <c r="J95" s="118">
        <f>BK95</f>
        <v>0</v>
      </c>
      <c r="L95" s="34"/>
      <c r="M95" s="61"/>
      <c r="N95" s="52"/>
      <c r="O95" s="52"/>
      <c r="P95" s="119">
        <f>P96</f>
        <v>0</v>
      </c>
      <c r="Q95" s="52"/>
      <c r="R95" s="119">
        <f>R96</f>
        <v>1036.93614469</v>
      </c>
      <c r="S95" s="52"/>
      <c r="T95" s="120">
        <f>T96</f>
        <v>0</v>
      </c>
      <c r="AT95" s="18" t="s">
        <v>80</v>
      </c>
      <c r="AU95" s="18" t="s">
        <v>208</v>
      </c>
      <c r="BK95" s="121">
        <f>BK96</f>
        <v>0</v>
      </c>
    </row>
    <row r="96" spans="2:63" s="11" customFormat="1" ht="25.9" customHeight="1">
      <c r="B96" s="122"/>
      <c r="D96" s="123" t="s">
        <v>80</v>
      </c>
      <c r="E96" s="124" t="s">
        <v>237</v>
      </c>
      <c r="F96" s="124" t="s">
        <v>238</v>
      </c>
      <c r="I96" s="125"/>
      <c r="J96" s="126">
        <f>BK96</f>
        <v>0</v>
      </c>
      <c r="L96" s="122"/>
      <c r="M96" s="127"/>
      <c r="P96" s="128">
        <f>P97+P171+P195</f>
        <v>0</v>
      </c>
      <c r="R96" s="128">
        <f>R97+R171+R195</f>
        <v>1036.93614469</v>
      </c>
      <c r="T96" s="129">
        <f>T97+T171+T195</f>
        <v>0</v>
      </c>
      <c r="AR96" s="123" t="s">
        <v>88</v>
      </c>
      <c r="AT96" s="130" t="s">
        <v>80</v>
      </c>
      <c r="AU96" s="130" t="s">
        <v>81</v>
      </c>
      <c r="AY96" s="123" t="s">
        <v>239</v>
      </c>
      <c r="BK96" s="131">
        <f>BK97+BK171+BK195</f>
        <v>0</v>
      </c>
    </row>
    <row r="97" spans="2:65" s="11" customFormat="1" ht="22.9" customHeight="1">
      <c r="B97" s="122"/>
      <c r="D97" s="123" t="s">
        <v>80</v>
      </c>
      <c r="E97" s="132" t="s">
        <v>88</v>
      </c>
      <c r="F97" s="132" t="s">
        <v>240</v>
      </c>
      <c r="I97" s="125"/>
      <c r="J97" s="133">
        <f>BK97</f>
        <v>0</v>
      </c>
      <c r="L97" s="122"/>
      <c r="M97" s="127"/>
      <c r="P97" s="128">
        <f>SUM(P98:P170)</f>
        <v>0</v>
      </c>
      <c r="R97" s="128">
        <f>SUM(R98:R170)</f>
        <v>179.61935685</v>
      </c>
      <c r="T97" s="129">
        <f>SUM(T98:T170)</f>
        <v>0</v>
      </c>
      <c r="AR97" s="123" t="s">
        <v>88</v>
      </c>
      <c r="AT97" s="130" t="s">
        <v>80</v>
      </c>
      <c r="AU97" s="130" t="s">
        <v>88</v>
      </c>
      <c r="AY97" s="123" t="s">
        <v>239</v>
      </c>
      <c r="BK97" s="131">
        <f>SUM(BK98:BK170)</f>
        <v>0</v>
      </c>
    </row>
    <row r="98" spans="2:65" s="1" customFormat="1" ht="16.5" customHeight="1">
      <c r="B98" s="34"/>
      <c r="C98" s="134" t="s">
        <v>88</v>
      </c>
      <c r="D98" s="134" t="s">
        <v>241</v>
      </c>
      <c r="E98" s="135" t="s">
        <v>1104</v>
      </c>
      <c r="F98" s="136" t="s">
        <v>1105</v>
      </c>
      <c r="G98" s="137" t="s">
        <v>244</v>
      </c>
      <c r="H98" s="138">
        <v>128</v>
      </c>
      <c r="I98" s="139"/>
      <c r="J98" s="140">
        <f>ROUND(I98*H98,2)</f>
        <v>0</v>
      </c>
      <c r="K98" s="136" t="s">
        <v>245</v>
      </c>
      <c r="L98" s="34"/>
      <c r="M98" s="141" t="s">
        <v>19</v>
      </c>
      <c r="N98" s="142" t="s">
        <v>52</v>
      </c>
      <c r="P98" s="143">
        <f>O98*H98</f>
        <v>0</v>
      </c>
      <c r="Q98" s="143">
        <v>2.0000000000000001E-4</v>
      </c>
      <c r="R98" s="143">
        <f>Q98*H98</f>
        <v>2.5600000000000001E-2</v>
      </c>
      <c r="S98" s="143">
        <v>0</v>
      </c>
      <c r="T98" s="144">
        <f>S98*H98</f>
        <v>0</v>
      </c>
      <c r="AR98" s="145" t="s">
        <v>246</v>
      </c>
      <c r="AT98" s="145" t="s">
        <v>241</v>
      </c>
      <c r="AU98" s="145" t="s">
        <v>90</v>
      </c>
      <c r="AY98" s="18" t="s">
        <v>239</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246</v>
      </c>
      <c r="BM98" s="145" t="s">
        <v>1106</v>
      </c>
    </row>
    <row r="99" spans="2:65" s="1" customFormat="1" ht="11.25">
      <c r="B99" s="34"/>
      <c r="D99" s="147" t="s">
        <v>248</v>
      </c>
      <c r="F99" s="148" t="s">
        <v>1107</v>
      </c>
      <c r="I99" s="149"/>
      <c r="L99" s="34"/>
      <c r="M99" s="150"/>
      <c r="T99" s="55"/>
      <c r="AT99" s="18" t="s">
        <v>248</v>
      </c>
      <c r="AU99" s="18" t="s">
        <v>90</v>
      </c>
    </row>
    <row r="100" spans="2:65" s="12" customFormat="1" ht="11.25">
      <c r="B100" s="151"/>
      <c r="D100" s="152" t="s">
        <v>258</v>
      </c>
      <c r="E100" s="153" t="s">
        <v>19</v>
      </c>
      <c r="F100" s="154" t="s">
        <v>1108</v>
      </c>
      <c r="H100" s="155">
        <v>128</v>
      </c>
      <c r="I100" s="156"/>
      <c r="L100" s="151"/>
      <c r="M100" s="157"/>
      <c r="T100" s="158"/>
      <c r="AT100" s="153" t="s">
        <v>258</v>
      </c>
      <c r="AU100" s="153" t="s">
        <v>90</v>
      </c>
      <c r="AV100" s="12" t="s">
        <v>90</v>
      </c>
      <c r="AW100" s="12" t="s">
        <v>42</v>
      </c>
      <c r="AX100" s="12" t="s">
        <v>88</v>
      </c>
      <c r="AY100" s="153" t="s">
        <v>239</v>
      </c>
    </row>
    <row r="101" spans="2:65" s="1" customFormat="1" ht="24.2" customHeight="1">
      <c r="B101" s="34"/>
      <c r="C101" s="134" t="s">
        <v>90</v>
      </c>
      <c r="D101" s="134" t="s">
        <v>241</v>
      </c>
      <c r="E101" s="135" t="s">
        <v>1109</v>
      </c>
      <c r="F101" s="136" t="s">
        <v>1110</v>
      </c>
      <c r="G101" s="137" t="s">
        <v>167</v>
      </c>
      <c r="H101" s="138">
        <v>550.79999999999995</v>
      </c>
      <c r="I101" s="139"/>
      <c r="J101" s="140">
        <f>ROUND(I101*H101,2)</f>
        <v>0</v>
      </c>
      <c r="K101" s="136" t="s">
        <v>245</v>
      </c>
      <c r="L101" s="34"/>
      <c r="M101" s="141" t="s">
        <v>19</v>
      </c>
      <c r="N101" s="142" t="s">
        <v>52</v>
      </c>
      <c r="P101" s="143">
        <f>O101*H101</f>
        <v>0</v>
      </c>
      <c r="Q101" s="143">
        <v>1.4999999999999999E-4</v>
      </c>
      <c r="R101" s="143">
        <f>Q101*H101</f>
        <v>8.2619999999999985E-2</v>
      </c>
      <c r="S101" s="143">
        <v>0</v>
      </c>
      <c r="T101" s="144">
        <f>S101*H101</f>
        <v>0</v>
      </c>
      <c r="AR101" s="145" t="s">
        <v>246</v>
      </c>
      <c r="AT101" s="145" t="s">
        <v>241</v>
      </c>
      <c r="AU101" s="145" t="s">
        <v>90</v>
      </c>
      <c r="AY101" s="18" t="s">
        <v>239</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246</v>
      </c>
      <c r="BM101" s="145" t="s">
        <v>1111</v>
      </c>
    </row>
    <row r="102" spans="2:65" s="1" customFormat="1" ht="11.25">
      <c r="B102" s="34"/>
      <c r="D102" s="147" t="s">
        <v>248</v>
      </c>
      <c r="F102" s="148" t="s">
        <v>1112</v>
      </c>
      <c r="I102" s="149"/>
      <c r="L102" s="34"/>
      <c r="M102" s="150"/>
      <c r="T102" s="55"/>
      <c r="AT102" s="18" t="s">
        <v>248</v>
      </c>
      <c r="AU102" s="18" t="s">
        <v>90</v>
      </c>
    </row>
    <row r="103" spans="2:65" s="12" customFormat="1" ht="11.25">
      <c r="B103" s="151"/>
      <c r="D103" s="152" t="s">
        <v>258</v>
      </c>
      <c r="E103" s="153" t="s">
        <v>19</v>
      </c>
      <c r="F103" s="154" t="s">
        <v>1113</v>
      </c>
      <c r="H103" s="155">
        <v>550.79999999999995</v>
      </c>
      <c r="I103" s="156"/>
      <c r="L103" s="151"/>
      <c r="M103" s="157"/>
      <c r="T103" s="158"/>
      <c r="AT103" s="153" t="s">
        <v>258</v>
      </c>
      <c r="AU103" s="153" t="s">
        <v>90</v>
      </c>
      <c r="AV103" s="12" t="s">
        <v>90</v>
      </c>
      <c r="AW103" s="12" t="s">
        <v>42</v>
      </c>
      <c r="AX103" s="12" t="s">
        <v>88</v>
      </c>
      <c r="AY103" s="153" t="s">
        <v>239</v>
      </c>
    </row>
    <row r="104" spans="2:65" s="1" customFormat="1" ht="24.2" customHeight="1">
      <c r="B104" s="34"/>
      <c r="C104" s="134" t="s">
        <v>96</v>
      </c>
      <c r="D104" s="134" t="s">
        <v>241</v>
      </c>
      <c r="E104" s="135" t="s">
        <v>1114</v>
      </c>
      <c r="F104" s="136" t="s">
        <v>1115</v>
      </c>
      <c r="G104" s="137" t="s">
        <v>167</v>
      </c>
      <c r="H104" s="138">
        <v>550.79999999999995</v>
      </c>
      <c r="I104" s="139"/>
      <c r="J104" s="140">
        <f>ROUND(I104*H104,2)</f>
        <v>0</v>
      </c>
      <c r="K104" s="136" t="s">
        <v>245</v>
      </c>
      <c r="L104" s="34"/>
      <c r="M104" s="141" t="s">
        <v>19</v>
      </c>
      <c r="N104" s="142" t="s">
        <v>52</v>
      </c>
      <c r="P104" s="143">
        <f>O104*H104</f>
        <v>0</v>
      </c>
      <c r="Q104" s="143">
        <v>0</v>
      </c>
      <c r="R104" s="143">
        <f>Q104*H104</f>
        <v>0</v>
      </c>
      <c r="S104" s="143">
        <v>0</v>
      </c>
      <c r="T104" s="144">
        <f>S104*H104</f>
        <v>0</v>
      </c>
      <c r="AR104" s="145" t="s">
        <v>246</v>
      </c>
      <c r="AT104" s="145" t="s">
        <v>241</v>
      </c>
      <c r="AU104" s="145" t="s">
        <v>90</v>
      </c>
      <c r="AY104" s="18" t="s">
        <v>239</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246</v>
      </c>
      <c r="BM104" s="145" t="s">
        <v>1116</v>
      </c>
    </row>
    <row r="105" spans="2:65" s="1" customFormat="1" ht="11.25">
      <c r="B105" s="34"/>
      <c r="D105" s="147" t="s">
        <v>248</v>
      </c>
      <c r="F105" s="148" t="s">
        <v>1117</v>
      </c>
      <c r="I105" s="149"/>
      <c r="L105" s="34"/>
      <c r="M105" s="150"/>
      <c r="T105" s="55"/>
      <c r="AT105" s="18" t="s">
        <v>248</v>
      </c>
      <c r="AU105" s="18" t="s">
        <v>90</v>
      </c>
    </row>
    <row r="106" spans="2:65" s="12" customFormat="1" ht="11.25">
      <c r="B106" s="151"/>
      <c r="D106" s="152" t="s">
        <v>258</v>
      </c>
      <c r="E106" s="153" t="s">
        <v>19</v>
      </c>
      <c r="F106" s="154" t="s">
        <v>1113</v>
      </c>
      <c r="H106" s="155">
        <v>550.79999999999995</v>
      </c>
      <c r="I106" s="156"/>
      <c r="L106" s="151"/>
      <c r="M106" s="157"/>
      <c r="T106" s="158"/>
      <c r="AT106" s="153" t="s">
        <v>258</v>
      </c>
      <c r="AU106" s="153" t="s">
        <v>90</v>
      </c>
      <c r="AV106" s="12" t="s">
        <v>90</v>
      </c>
      <c r="AW106" s="12" t="s">
        <v>42</v>
      </c>
      <c r="AX106" s="12" t="s">
        <v>88</v>
      </c>
      <c r="AY106" s="153" t="s">
        <v>239</v>
      </c>
    </row>
    <row r="107" spans="2:65" s="1" customFormat="1" ht="16.5" customHeight="1">
      <c r="B107" s="34"/>
      <c r="C107" s="180" t="s">
        <v>246</v>
      </c>
      <c r="D107" s="180" t="s">
        <v>373</v>
      </c>
      <c r="E107" s="181" t="s">
        <v>843</v>
      </c>
      <c r="F107" s="182" t="s">
        <v>1118</v>
      </c>
      <c r="G107" s="183" t="s">
        <v>376</v>
      </c>
      <c r="H107" s="184">
        <v>68.024000000000001</v>
      </c>
      <c r="I107" s="185"/>
      <c r="J107" s="186">
        <f>ROUND(I107*H107,2)</f>
        <v>0</v>
      </c>
      <c r="K107" s="182" t="s">
        <v>304</v>
      </c>
      <c r="L107" s="187"/>
      <c r="M107" s="188" t="s">
        <v>19</v>
      </c>
      <c r="N107" s="189" t="s">
        <v>52</v>
      </c>
      <c r="P107" s="143">
        <f>O107*H107</f>
        <v>0</v>
      </c>
      <c r="Q107" s="143">
        <v>1</v>
      </c>
      <c r="R107" s="143">
        <f>Q107*H107</f>
        <v>68.024000000000001</v>
      </c>
      <c r="S107" s="143">
        <v>0</v>
      </c>
      <c r="T107" s="144">
        <f>S107*H107</f>
        <v>0</v>
      </c>
      <c r="AR107" s="145" t="s">
        <v>287</v>
      </c>
      <c r="AT107" s="145" t="s">
        <v>373</v>
      </c>
      <c r="AU107" s="145" t="s">
        <v>90</v>
      </c>
      <c r="AY107" s="18" t="s">
        <v>239</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246</v>
      </c>
      <c r="BM107" s="145" t="s">
        <v>1119</v>
      </c>
    </row>
    <row r="108" spans="2:65" s="12" customFormat="1" ht="11.25">
      <c r="B108" s="151"/>
      <c r="D108" s="152" t="s">
        <v>258</v>
      </c>
      <c r="E108" s="153" t="s">
        <v>19</v>
      </c>
      <c r="F108" s="154" t="s">
        <v>1120</v>
      </c>
      <c r="H108" s="155">
        <v>68.024000000000001</v>
      </c>
      <c r="I108" s="156"/>
      <c r="L108" s="151"/>
      <c r="M108" s="157"/>
      <c r="T108" s="158"/>
      <c r="AT108" s="153" t="s">
        <v>258</v>
      </c>
      <c r="AU108" s="153" t="s">
        <v>90</v>
      </c>
      <c r="AV108" s="12" t="s">
        <v>90</v>
      </c>
      <c r="AW108" s="12" t="s">
        <v>42</v>
      </c>
      <c r="AX108" s="12" t="s">
        <v>88</v>
      </c>
      <c r="AY108" s="153" t="s">
        <v>239</v>
      </c>
    </row>
    <row r="109" spans="2:65" s="1" customFormat="1" ht="24.2" customHeight="1">
      <c r="B109" s="34"/>
      <c r="C109" s="134" t="s">
        <v>268</v>
      </c>
      <c r="D109" s="134" t="s">
        <v>241</v>
      </c>
      <c r="E109" s="135" t="s">
        <v>1121</v>
      </c>
      <c r="F109" s="136" t="s">
        <v>1122</v>
      </c>
      <c r="G109" s="137" t="s">
        <v>167</v>
      </c>
      <c r="H109" s="138">
        <v>486</v>
      </c>
      <c r="I109" s="139"/>
      <c r="J109" s="140">
        <f>ROUND(I109*H109,2)</f>
        <v>0</v>
      </c>
      <c r="K109" s="136" t="s">
        <v>245</v>
      </c>
      <c r="L109" s="34"/>
      <c r="M109" s="141" t="s">
        <v>19</v>
      </c>
      <c r="N109" s="142" t="s">
        <v>52</v>
      </c>
      <c r="P109" s="143">
        <f>O109*H109</f>
        <v>0</v>
      </c>
      <c r="Q109" s="143">
        <v>1.4999999999999999E-4</v>
      </c>
      <c r="R109" s="143">
        <f>Q109*H109</f>
        <v>7.2899999999999993E-2</v>
      </c>
      <c r="S109" s="143">
        <v>0</v>
      </c>
      <c r="T109" s="144">
        <f>S109*H109</f>
        <v>0</v>
      </c>
      <c r="AR109" s="145" t="s">
        <v>246</v>
      </c>
      <c r="AT109" s="145" t="s">
        <v>241</v>
      </c>
      <c r="AU109" s="145" t="s">
        <v>90</v>
      </c>
      <c r="AY109" s="18" t="s">
        <v>239</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246</v>
      </c>
      <c r="BM109" s="145" t="s">
        <v>1123</v>
      </c>
    </row>
    <row r="110" spans="2:65" s="1" customFormat="1" ht="11.25">
      <c r="B110" s="34"/>
      <c r="D110" s="147" t="s">
        <v>248</v>
      </c>
      <c r="F110" s="148" t="s">
        <v>1124</v>
      </c>
      <c r="I110" s="149"/>
      <c r="L110" s="34"/>
      <c r="M110" s="150"/>
      <c r="T110" s="55"/>
      <c r="AT110" s="18" t="s">
        <v>248</v>
      </c>
      <c r="AU110" s="18" t="s">
        <v>90</v>
      </c>
    </row>
    <row r="111" spans="2:65" s="12" customFormat="1" ht="11.25">
      <c r="B111" s="151"/>
      <c r="D111" s="152" t="s">
        <v>258</v>
      </c>
      <c r="E111" s="153" t="s">
        <v>19</v>
      </c>
      <c r="F111" s="154" t="s">
        <v>1125</v>
      </c>
      <c r="H111" s="155">
        <v>486</v>
      </c>
      <c r="I111" s="156"/>
      <c r="L111" s="151"/>
      <c r="M111" s="157"/>
      <c r="T111" s="158"/>
      <c r="AT111" s="153" t="s">
        <v>258</v>
      </c>
      <c r="AU111" s="153" t="s">
        <v>90</v>
      </c>
      <c r="AV111" s="12" t="s">
        <v>90</v>
      </c>
      <c r="AW111" s="12" t="s">
        <v>42</v>
      </c>
      <c r="AX111" s="12" t="s">
        <v>88</v>
      </c>
      <c r="AY111" s="153" t="s">
        <v>239</v>
      </c>
    </row>
    <row r="112" spans="2:65" s="1" customFormat="1" ht="21.75" customHeight="1">
      <c r="B112" s="34"/>
      <c r="C112" s="134" t="s">
        <v>274</v>
      </c>
      <c r="D112" s="134" t="s">
        <v>241</v>
      </c>
      <c r="E112" s="135" t="s">
        <v>1126</v>
      </c>
      <c r="F112" s="136" t="s">
        <v>1127</v>
      </c>
      <c r="G112" s="137" t="s">
        <v>167</v>
      </c>
      <c r="H112" s="138">
        <v>486</v>
      </c>
      <c r="I112" s="139"/>
      <c r="J112" s="140">
        <f>ROUND(I112*H112,2)</f>
        <v>0</v>
      </c>
      <c r="K112" s="136" t="s">
        <v>245</v>
      </c>
      <c r="L112" s="34"/>
      <c r="M112" s="141" t="s">
        <v>19</v>
      </c>
      <c r="N112" s="142" t="s">
        <v>52</v>
      </c>
      <c r="P112" s="143">
        <f>O112*H112</f>
        <v>0</v>
      </c>
      <c r="Q112" s="143">
        <v>0</v>
      </c>
      <c r="R112" s="143">
        <f>Q112*H112</f>
        <v>0</v>
      </c>
      <c r="S112" s="143">
        <v>0</v>
      </c>
      <c r="T112" s="144">
        <f>S112*H112</f>
        <v>0</v>
      </c>
      <c r="AR112" s="145" t="s">
        <v>246</v>
      </c>
      <c r="AT112" s="145" t="s">
        <v>241</v>
      </c>
      <c r="AU112" s="145" t="s">
        <v>90</v>
      </c>
      <c r="AY112" s="18" t="s">
        <v>239</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246</v>
      </c>
      <c r="BM112" s="145" t="s">
        <v>1128</v>
      </c>
    </row>
    <row r="113" spans="2:65" s="1" customFormat="1" ht="11.25">
      <c r="B113" s="34"/>
      <c r="D113" s="147" t="s">
        <v>248</v>
      </c>
      <c r="F113" s="148" t="s">
        <v>1129</v>
      </c>
      <c r="I113" s="149"/>
      <c r="L113" s="34"/>
      <c r="M113" s="150"/>
      <c r="T113" s="55"/>
      <c r="AT113" s="18" t="s">
        <v>248</v>
      </c>
      <c r="AU113" s="18" t="s">
        <v>90</v>
      </c>
    </row>
    <row r="114" spans="2:65" s="12" customFormat="1" ht="11.25">
      <c r="B114" s="151"/>
      <c r="D114" s="152" t="s">
        <v>258</v>
      </c>
      <c r="E114" s="153" t="s">
        <v>19</v>
      </c>
      <c r="F114" s="154" t="s">
        <v>1125</v>
      </c>
      <c r="H114" s="155">
        <v>486</v>
      </c>
      <c r="I114" s="156"/>
      <c r="L114" s="151"/>
      <c r="M114" s="157"/>
      <c r="T114" s="158"/>
      <c r="AT114" s="153" t="s">
        <v>258</v>
      </c>
      <c r="AU114" s="153" t="s">
        <v>90</v>
      </c>
      <c r="AV114" s="12" t="s">
        <v>90</v>
      </c>
      <c r="AW114" s="12" t="s">
        <v>42</v>
      </c>
      <c r="AX114" s="12" t="s">
        <v>88</v>
      </c>
      <c r="AY114" s="153" t="s">
        <v>239</v>
      </c>
    </row>
    <row r="115" spans="2:65" s="1" customFormat="1" ht="16.5" customHeight="1">
      <c r="B115" s="34"/>
      <c r="C115" s="180" t="s">
        <v>281</v>
      </c>
      <c r="D115" s="180" t="s">
        <v>373</v>
      </c>
      <c r="E115" s="181" t="s">
        <v>843</v>
      </c>
      <c r="F115" s="182" t="s">
        <v>1118</v>
      </c>
      <c r="G115" s="183" t="s">
        <v>376</v>
      </c>
      <c r="H115" s="184">
        <v>60.021000000000001</v>
      </c>
      <c r="I115" s="185"/>
      <c r="J115" s="186">
        <f>ROUND(I115*H115,2)</f>
        <v>0</v>
      </c>
      <c r="K115" s="182" t="s">
        <v>304</v>
      </c>
      <c r="L115" s="187"/>
      <c r="M115" s="188" t="s">
        <v>19</v>
      </c>
      <c r="N115" s="189" t="s">
        <v>52</v>
      </c>
      <c r="P115" s="143">
        <f>O115*H115</f>
        <v>0</v>
      </c>
      <c r="Q115" s="143">
        <v>1</v>
      </c>
      <c r="R115" s="143">
        <f>Q115*H115</f>
        <v>60.021000000000001</v>
      </c>
      <c r="S115" s="143">
        <v>0</v>
      </c>
      <c r="T115" s="144">
        <f>S115*H115</f>
        <v>0</v>
      </c>
      <c r="AR115" s="145" t="s">
        <v>287</v>
      </c>
      <c r="AT115" s="145" t="s">
        <v>373</v>
      </c>
      <c r="AU115" s="145" t="s">
        <v>90</v>
      </c>
      <c r="AY115" s="18" t="s">
        <v>239</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246</v>
      </c>
      <c r="BM115" s="145" t="s">
        <v>1130</v>
      </c>
    </row>
    <row r="116" spans="2:65" s="12" customFormat="1" ht="11.25">
      <c r="B116" s="151"/>
      <c r="D116" s="152" t="s">
        <v>258</v>
      </c>
      <c r="E116" s="153" t="s">
        <v>19</v>
      </c>
      <c r="F116" s="154" t="s">
        <v>1131</v>
      </c>
      <c r="H116" s="155">
        <v>60.021000000000001</v>
      </c>
      <c r="I116" s="156"/>
      <c r="L116" s="151"/>
      <c r="M116" s="157"/>
      <c r="T116" s="158"/>
      <c r="AT116" s="153" t="s">
        <v>258</v>
      </c>
      <c r="AU116" s="153" t="s">
        <v>90</v>
      </c>
      <c r="AV116" s="12" t="s">
        <v>90</v>
      </c>
      <c r="AW116" s="12" t="s">
        <v>42</v>
      </c>
      <c r="AX116" s="12" t="s">
        <v>88</v>
      </c>
      <c r="AY116" s="153" t="s">
        <v>239</v>
      </c>
    </row>
    <row r="117" spans="2:65" s="1" customFormat="1" ht="24.2" customHeight="1">
      <c r="B117" s="34"/>
      <c r="C117" s="134" t="s">
        <v>287</v>
      </c>
      <c r="D117" s="134" t="s">
        <v>241</v>
      </c>
      <c r="E117" s="135" t="s">
        <v>1132</v>
      </c>
      <c r="F117" s="136" t="s">
        <v>1133</v>
      </c>
      <c r="G117" s="137" t="s">
        <v>376</v>
      </c>
      <c r="H117" s="138">
        <v>42.719000000000001</v>
      </c>
      <c r="I117" s="139"/>
      <c r="J117" s="140">
        <f>ROUND(I117*H117,2)</f>
        <v>0</v>
      </c>
      <c r="K117" s="136" t="s">
        <v>245</v>
      </c>
      <c r="L117" s="34"/>
      <c r="M117" s="141" t="s">
        <v>19</v>
      </c>
      <c r="N117" s="142" t="s">
        <v>52</v>
      </c>
      <c r="P117" s="143">
        <f>O117*H117</f>
        <v>0</v>
      </c>
      <c r="Q117" s="143">
        <v>2.0999999999999999E-3</v>
      </c>
      <c r="R117" s="143">
        <f>Q117*H117</f>
        <v>8.9709899999999995E-2</v>
      </c>
      <c r="S117" s="143">
        <v>0</v>
      </c>
      <c r="T117" s="144">
        <f>S117*H117</f>
        <v>0</v>
      </c>
      <c r="AR117" s="145" t="s">
        <v>246</v>
      </c>
      <c r="AT117" s="145" t="s">
        <v>241</v>
      </c>
      <c r="AU117" s="145" t="s">
        <v>90</v>
      </c>
      <c r="AY117" s="18" t="s">
        <v>239</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246</v>
      </c>
      <c r="BM117" s="145" t="s">
        <v>1134</v>
      </c>
    </row>
    <row r="118" spans="2:65" s="1" customFormat="1" ht="11.25">
      <c r="B118" s="34"/>
      <c r="D118" s="147" t="s">
        <v>248</v>
      </c>
      <c r="F118" s="148" t="s">
        <v>1135</v>
      </c>
      <c r="I118" s="149"/>
      <c r="L118" s="34"/>
      <c r="M118" s="150"/>
      <c r="T118" s="55"/>
      <c r="AT118" s="18" t="s">
        <v>248</v>
      </c>
      <c r="AU118" s="18" t="s">
        <v>90</v>
      </c>
    </row>
    <row r="119" spans="2:65" s="1" customFormat="1" ht="24.2" customHeight="1">
      <c r="B119" s="34"/>
      <c r="C119" s="134" t="s">
        <v>294</v>
      </c>
      <c r="D119" s="134" t="s">
        <v>241</v>
      </c>
      <c r="E119" s="135" t="s">
        <v>1136</v>
      </c>
      <c r="F119" s="136" t="s">
        <v>1137</v>
      </c>
      <c r="G119" s="137" t="s">
        <v>376</v>
      </c>
      <c r="H119" s="138">
        <v>42.719000000000001</v>
      </c>
      <c r="I119" s="139"/>
      <c r="J119" s="140">
        <f>ROUND(I119*H119,2)</f>
        <v>0</v>
      </c>
      <c r="K119" s="136" t="s">
        <v>245</v>
      </c>
      <c r="L119" s="34"/>
      <c r="M119" s="141" t="s">
        <v>19</v>
      </c>
      <c r="N119" s="142" t="s">
        <v>52</v>
      </c>
      <c r="P119" s="143">
        <f>O119*H119</f>
        <v>0</v>
      </c>
      <c r="Q119" s="143">
        <v>5.77E-3</v>
      </c>
      <c r="R119" s="143">
        <f>Q119*H119</f>
        <v>0.24648863000000001</v>
      </c>
      <c r="S119" s="143">
        <v>0</v>
      </c>
      <c r="T119" s="144">
        <f>S119*H119</f>
        <v>0</v>
      </c>
      <c r="AR119" s="145" t="s">
        <v>246</v>
      </c>
      <c r="AT119" s="145" t="s">
        <v>241</v>
      </c>
      <c r="AU119" s="145" t="s">
        <v>90</v>
      </c>
      <c r="AY119" s="18" t="s">
        <v>239</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246</v>
      </c>
      <c r="BM119" s="145" t="s">
        <v>1138</v>
      </c>
    </row>
    <row r="120" spans="2:65" s="1" customFormat="1" ht="11.25">
      <c r="B120" s="34"/>
      <c r="D120" s="147" t="s">
        <v>248</v>
      </c>
      <c r="F120" s="148" t="s">
        <v>1139</v>
      </c>
      <c r="I120" s="149"/>
      <c r="L120" s="34"/>
      <c r="M120" s="150"/>
      <c r="T120" s="55"/>
      <c r="AT120" s="18" t="s">
        <v>248</v>
      </c>
      <c r="AU120" s="18" t="s">
        <v>90</v>
      </c>
    </row>
    <row r="121" spans="2:65" s="1" customFormat="1" ht="16.5" customHeight="1">
      <c r="B121" s="34"/>
      <c r="C121" s="180" t="s">
        <v>300</v>
      </c>
      <c r="D121" s="180" t="s">
        <v>373</v>
      </c>
      <c r="E121" s="181" t="s">
        <v>1140</v>
      </c>
      <c r="F121" s="182" t="s">
        <v>1141</v>
      </c>
      <c r="G121" s="183" t="s">
        <v>376</v>
      </c>
      <c r="H121" s="184">
        <v>5.6210000000000004</v>
      </c>
      <c r="I121" s="185"/>
      <c r="J121" s="186">
        <f>ROUND(I121*H121,2)</f>
        <v>0</v>
      </c>
      <c r="K121" s="182" t="s">
        <v>245</v>
      </c>
      <c r="L121" s="187"/>
      <c r="M121" s="188" t="s">
        <v>19</v>
      </c>
      <c r="N121" s="189" t="s">
        <v>52</v>
      </c>
      <c r="P121" s="143">
        <f>O121*H121</f>
        <v>0</v>
      </c>
      <c r="Q121" s="143">
        <v>1</v>
      </c>
      <c r="R121" s="143">
        <f>Q121*H121</f>
        <v>5.6210000000000004</v>
      </c>
      <c r="S121" s="143">
        <v>0</v>
      </c>
      <c r="T121" s="144">
        <f>S121*H121</f>
        <v>0</v>
      </c>
      <c r="AR121" s="145" t="s">
        <v>287</v>
      </c>
      <c r="AT121" s="145" t="s">
        <v>373</v>
      </c>
      <c r="AU121" s="145" t="s">
        <v>90</v>
      </c>
      <c r="AY121" s="18" t="s">
        <v>239</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246</v>
      </c>
      <c r="BM121" s="145" t="s">
        <v>1142</v>
      </c>
    </row>
    <row r="122" spans="2:65" s="14" customFormat="1" ht="11.25">
      <c r="B122" s="167"/>
      <c r="D122" s="152" t="s">
        <v>258</v>
      </c>
      <c r="E122" s="168" t="s">
        <v>19</v>
      </c>
      <c r="F122" s="169" t="s">
        <v>1143</v>
      </c>
      <c r="H122" s="168" t="s">
        <v>19</v>
      </c>
      <c r="I122" s="170"/>
      <c r="L122" s="167"/>
      <c r="M122" s="171"/>
      <c r="T122" s="172"/>
      <c r="AT122" s="168" t="s">
        <v>258</v>
      </c>
      <c r="AU122" s="168" t="s">
        <v>90</v>
      </c>
      <c r="AV122" s="14" t="s">
        <v>88</v>
      </c>
      <c r="AW122" s="14" t="s">
        <v>42</v>
      </c>
      <c r="AX122" s="14" t="s">
        <v>81</v>
      </c>
      <c r="AY122" s="168" t="s">
        <v>239</v>
      </c>
    </row>
    <row r="123" spans="2:65" s="12" customFormat="1" ht="11.25">
      <c r="B123" s="151"/>
      <c r="D123" s="152" t="s">
        <v>258</v>
      </c>
      <c r="E123" s="153" t="s">
        <v>19</v>
      </c>
      <c r="F123" s="154" t="s">
        <v>1144</v>
      </c>
      <c r="H123" s="155">
        <v>4.8879999999999999</v>
      </c>
      <c r="I123" s="156"/>
      <c r="L123" s="151"/>
      <c r="M123" s="157"/>
      <c r="T123" s="158"/>
      <c r="AT123" s="153" t="s">
        <v>258</v>
      </c>
      <c r="AU123" s="153" t="s">
        <v>90</v>
      </c>
      <c r="AV123" s="12" t="s">
        <v>90</v>
      </c>
      <c r="AW123" s="12" t="s">
        <v>42</v>
      </c>
      <c r="AX123" s="12" t="s">
        <v>88</v>
      </c>
      <c r="AY123" s="153" t="s">
        <v>239</v>
      </c>
    </row>
    <row r="124" spans="2:65" s="12" customFormat="1" ht="11.25">
      <c r="B124" s="151"/>
      <c r="D124" s="152" t="s">
        <v>258</v>
      </c>
      <c r="F124" s="154" t="s">
        <v>1145</v>
      </c>
      <c r="H124" s="155">
        <v>5.6210000000000004</v>
      </c>
      <c r="I124" s="156"/>
      <c r="L124" s="151"/>
      <c r="M124" s="157"/>
      <c r="T124" s="158"/>
      <c r="AT124" s="153" t="s">
        <v>258</v>
      </c>
      <c r="AU124" s="153" t="s">
        <v>90</v>
      </c>
      <c r="AV124" s="12" t="s">
        <v>90</v>
      </c>
      <c r="AW124" s="12" t="s">
        <v>4</v>
      </c>
      <c r="AX124" s="12" t="s">
        <v>88</v>
      </c>
      <c r="AY124" s="153" t="s">
        <v>239</v>
      </c>
    </row>
    <row r="125" spans="2:65" s="1" customFormat="1" ht="16.5" customHeight="1">
      <c r="B125" s="34"/>
      <c r="C125" s="180" t="s">
        <v>308</v>
      </c>
      <c r="D125" s="180" t="s">
        <v>373</v>
      </c>
      <c r="E125" s="181" t="s">
        <v>1146</v>
      </c>
      <c r="F125" s="182" t="s">
        <v>1147</v>
      </c>
      <c r="G125" s="183" t="s">
        <v>376</v>
      </c>
      <c r="H125" s="184">
        <v>35.225999999999999</v>
      </c>
      <c r="I125" s="185"/>
      <c r="J125" s="186">
        <f>ROUND(I125*H125,2)</f>
        <v>0</v>
      </c>
      <c r="K125" s="182" t="s">
        <v>245</v>
      </c>
      <c r="L125" s="187"/>
      <c r="M125" s="188" t="s">
        <v>19</v>
      </c>
      <c r="N125" s="189" t="s">
        <v>52</v>
      </c>
      <c r="P125" s="143">
        <f>O125*H125</f>
        <v>0</v>
      </c>
      <c r="Q125" s="143">
        <v>1</v>
      </c>
      <c r="R125" s="143">
        <f>Q125*H125</f>
        <v>35.225999999999999</v>
      </c>
      <c r="S125" s="143">
        <v>0</v>
      </c>
      <c r="T125" s="144">
        <f>S125*H125</f>
        <v>0</v>
      </c>
      <c r="AR125" s="145" t="s">
        <v>287</v>
      </c>
      <c r="AT125" s="145" t="s">
        <v>373</v>
      </c>
      <c r="AU125" s="145" t="s">
        <v>90</v>
      </c>
      <c r="AY125" s="18" t="s">
        <v>239</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246</v>
      </c>
      <c r="BM125" s="145" t="s">
        <v>1148</v>
      </c>
    </row>
    <row r="126" spans="2:65" s="14" customFormat="1" ht="11.25">
      <c r="B126" s="167"/>
      <c r="D126" s="152" t="s">
        <v>258</v>
      </c>
      <c r="E126" s="168" t="s">
        <v>19</v>
      </c>
      <c r="F126" s="169" t="s">
        <v>1149</v>
      </c>
      <c r="H126" s="168" t="s">
        <v>19</v>
      </c>
      <c r="I126" s="170"/>
      <c r="L126" s="167"/>
      <c r="M126" s="171"/>
      <c r="T126" s="172"/>
      <c r="AT126" s="168" t="s">
        <v>258</v>
      </c>
      <c r="AU126" s="168" t="s">
        <v>90</v>
      </c>
      <c r="AV126" s="14" t="s">
        <v>88</v>
      </c>
      <c r="AW126" s="14" t="s">
        <v>42</v>
      </c>
      <c r="AX126" s="14" t="s">
        <v>81</v>
      </c>
      <c r="AY126" s="168" t="s">
        <v>239</v>
      </c>
    </row>
    <row r="127" spans="2:65" s="12" customFormat="1" ht="11.25">
      <c r="B127" s="151"/>
      <c r="D127" s="152" t="s">
        <v>258</v>
      </c>
      <c r="E127" s="153" t="s">
        <v>19</v>
      </c>
      <c r="F127" s="154" t="s">
        <v>1150</v>
      </c>
      <c r="H127" s="155">
        <v>30.631</v>
      </c>
      <c r="I127" s="156"/>
      <c r="L127" s="151"/>
      <c r="M127" s="157"/>
      <c r="T127" s="158"/>
      <c r="AT127" s="153" t="s">
        <v>258</v>
      </c>
      <c r="AU127" s="153" t="s">
        <v>90</v>
      </c>
      <c r="AV127" s="12" t="s">
        <v>90</v>
      </c>
      <c r="AW127" s="12" t="s">
        <v>42</v>
      </c>
      <c r="AX127" s="12" t="s">
        <v>88</v>
      </c>
      <c r="AY127" s="153" t="s">
        <v>239</v>
      </c>
    </row>
    <row r="128" spans="2:65" s="12" customFormat="1" ht="11.25">
      <c r="B128" s="151"/>
      <c r="D128" s="152" t="s">
        <v>258</v>
      </c>
      <c r="F128" s="154" t="s">
        <v>1151</v>
      </c>
      <c r="H128" s="155">
        <v>35.225999999999999</v>
      </c>
      <c r="I128" s="156"/>
      <c r="L128" s="151"/>
      <c r="M128" s="157"/>
      <c r="T128" s="158"/>
      <c r="AT128" s="153" t="s">
        <v>258</v>
      </c>
      <c r="AU128" s="153" t="s">
        <v>90</v>
      </c>
      <c r="AV128" s="12" t="s">
        <v>90</v>
      </c>
      <c r="AW128" s="12" t="s">
        <v>4</v>
      </c>
      <c r="AX128" s="12" t="s">
        <v>88</v>
      </c>
      <c r="AY128" s="153" t="s">
        <v>239</v>
      </c>
    </row>
    <row r="129" spans="2:65" s="1" customFormat="1" ht="16.5" customHeight="1">
      <c r="B129" s="34"/>
      <c r="C129" s="180" t="s">
        <v>314</v>
      </c>
      <c r="D129" s="180" t="s">
        <v>373</v>
      </c>
      <c r="E129" s="181" t="s">
        <v>1152</v>
      </c>
      <c r="F129" s="182" t="s">
        <v>1153</v>
      </c>
      <c r="G129" s="183" t="s">
        <v>376</v>
      </c>
      <c r="H129" s="184">
        <v>8.2799999999999994</v>
      </c>
      <c r="I129" s="185"/>
      <c r="J129" s="186">
        <f>ROUND(I129*H129,2)</f>
        <v>0</v>
      </c>
      <c r="K129" s="182" t="s">
        <v>304</v>
      </c>
      <c r="L129" s="187"/>
      <c r="M129" s="188" t="s">
        <v>19</v>
      </c>
      <c r="N129" s="189" t="s">
        <v>52</v>
      </c>
      <c r="P129" s="143">
        <f>O129*H129</f>
        <v>0</v>
      </c>
      <c r="Q129" s="143">
        <v>1</v>
      </c>
      <c r="R129" s="143">
        <f>Q129*H129</f>
        <v>8.2799999999999994</v>
      </c>
      <c r="S129" s="143">
        <v>0</v>
      </c>
      <c r="T129" s="144">
        <f>S129*H129</f>
        <v>0</v>
      </c>
      <c r="AR129" s="145" t="s">
        <v>287</v>
      </c>
      <c r="AT129" s="145" t="s">
        <v>373</v>
      </c>
      <c r="AU129" s="145" t="s">
        <v>90</v>
      </c>
      <c r="AY129" s="18" t="s">
        <v>239</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246</v>
      </c>
      <c r="BM129" s="145" t="s">
        <v>1154</v>
      </c>
    </row>
    <row r="130" spans="2:65" s="14" customFormat="1" ht="11.25">
      <c r="B130" s="167"/>
      <c r="D130" s="152" t="s">
        <v>258</v>
      </c>
      <c r="E130" s="168" t="s">
        <v>19</v>
      </c>
      <c r="F130" s="169" t="s">
        <v>1149</v>
      </c>
      <c r="H130" s="168" t="s">
        <v>19</v>
      </c>
      <c r="I130" s="170"/>
      <c r="L130" s="167"/>
      <c r="M130" s="171"/>
      <c r="T130" s="172"/>
      <c r="AT130" s="168" t="s">
        <v>258</v>
      </c>
      <c r="AU130" s="168" t="s">
        <v>90</v>
      </c>
      <c r="AV130" s="14" t="s">
        <v>88</v>
      </c>
      <c r="AW130" s="14" t="s">
        <v>42</v>
      </c>
      <c r="AX130" s="14" t="s">
        <v>81</v>
      </c>
      <c r="AY130" s="168" t="s">
        <v>239</v>
      </c>
    </row>
    <row r="131" spans="2:65" s="12" customFormat="1" ht="11.25">
      <c r="B131" s="151"/>
      <c r="D131" s="152" t="s">
        <v>258</v>
      </c>
      <c r="E131" s="153" t="s">
        <v>19</v>
      </c>
      <c r="F131" s="154" t="s">
        <v>1155</v>
      </c>
      <c r="H131" s="155">
        <v>7.2</v>
      </c>
      <c r="I131" s="156"/>
      <c r="L131" s="151"/>
      <c r="M131" s="157"/>
      <c r="T131" s="158"/>
      <c r="AT131" s="153" t="s">
        <v>258</v>
      </c>
      <c r="AU131" s="153" t="s">
        <v>90</v>
      </c>
      <c r="AV131" s="12" t="s">
        <v>90</v>
      </c>
      <c r="AW131" s="12" t="s">
        <v>42</v>
      </c>
      <c r="AX131" s="12" t="s">
        <v>88</v>
      </c>
      <c r="AY131" s="153" t="s">
        <v>239</v>
      </c>
    </row>
    <row r="132" spans="2:65" s="12" customFormat="1" ht="11.25">
      <c r="B132" s="151"/>
      <c r="D132" s="152" t="s">
        <v>258</v>
      </c>
      <c r="F132" s="154" t="s">
        <v>1156</v>
      </c>
      <c r="H132" s="155">
        <v>8.2799999999999994</v>
      </c>
      <c r="I132" s="156"/>
      <c r="L132" s="151"/>
      <c r="M132" s="157"/>
      <c r="T132" s="158"/>
      <c r="AT132" s="153" t="s">
        <v>258</v>
      </c>
      <c r="AU132" s="153" t="s">
        <v>90</v>
      </c>
      <c r="AV132" s="12" t="s">
        <v>90</v>
      </c>
      <c r="AW132" s="12" t="s">
        <v>4</v>
      </c>
      <c r="AX132" s="12" t="s">
        <v>88</v>
      </c>
      <c r="AY132" s="153" t="s">
        <v>239</v>
      </c>
    </row>
    <row r="133" spans="2:65" s="1" customFormat="1" ht="24.2" customHeight="1">
      <c r="B133" s="34"/>
      <c r="C133" s="134" t="s">
        <v>326</v>
      </c>
      <c r="D133" s="134" t="s">
        <v>241</v>
      </c>
      <c r="E133" s="135" t="s">
        <v>1157</v>
      </c>
      <c r="F133" s="136" t="s">
        <v>1158</v>
      </c>
      <c r="G133" s="137" t="s">
        <v>376</v>
      </c>
      <c r="H133" s="138">
        <v>37.831000000000003</v>
      </c>
      <c r="I133" s="139"/>
      <c r="J133" s="140">
        <f>ROUND(I133*H133,2)</f>
        <v>0</v>
      </c>
      <c r="K133" s="136" t="s">
        <v>245</v>
      </c>
      <c r="L133" s="34"/>
      <c r="M133" s="141" t="s">
        <v>19</v>
      </c>
      <c r="N133" s="142" t="s">
        <v>52</v>
      </c>
      <c r="P133" s="143">
        <f>O133*H133</f>
        <v>0</v>
      </c>
      <c r="Q133" s="143">
        <v>7.2000000000000005E-4</v>
      </c>
      <c r="R133" s="143">
        <f>Q133*H133</f>
        <v>2.7238320000000003E-2</v>
      </c>
      <c r="S133" s="143">
        <v>0</v>
      </c>
      <c r="T133" s="144">
        <f>S133*H133</f>
        <v>0</v>
      </c>
      <c r="AR133" s="145" t="s">
        <v>246</v>
      </c>
      <c r="AT133" s="145" t="s">
        <v>241</v>
      </c>
      <c r="AU133" s="145" t="s">
        <v>90</v>
      </c>
      <c r="AY133" s="18" t="s">
        <v>239</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246</v>
      </c>
      <c r="BM133" s="145" t="s">
        <v>1159</v>
      </c>
    </row>
    <row r="134" spans="2:65" s="1" customFormat="1" ht="11.25">
      <c r="B134" s="34"/>
      <c r="D134" s="147" t="s">
        <v>248</v>
      </c>
      <c r="F134" s="148" t="s">
        <v>1160</v>
      </c>
      <c r="I134" s="149"/>
      <c r="L134" s="34"/>
      <c r="M134" s="150"/>
      <c r="T134" s="55"/>
      <c r="AT134" s="18" t="s">
        <v>248</v>
      </c>
      <c r="AU134" s="18" t="s">
        <v>90</v>
      </c>
    </row>
    <row r="135" spans="2:65" s="14" customFormat="1" ht="11.25">
      <c r="B135" s="167"/>
      <c r="D135" s="152" t="s">
        <v>258</v>
      </c>
      <c r="E135" s="168" t="s">
        <v>19</v>
      </c>
      <c r="F135" s="169" t="s">
        <v>1161</v>
      </c>
      <c r="H135" s="168" t="s">
        <v>19</v>
      </c>
      <c r="I135" s="170"/>
      <c r="L135" s="167"/>
      <c r="M135" s="171"/>
      <c r="T135" s="172"/>
      <c r="AT135" s="168" t="s">
        <v>258</v>
      </c>
      <c r="AU135" s="168" t="s">
        <v>90</v>
      </c>
      <c r="AV135" s="14" t="s">
        <v>88</v>
      </c>
      <c r="AW135" s="14" t="s">
        <v>42</v>
      </c>
      <c r="AX135" s="14" t="s">
        <v>81</v>
      </c>
      <c r="AY135" s="168" t="s">
        <v>239</v>
      </c>
    </row>
    <row r="136" spans="2:65" s="12" customFormat="1" ht="11.25">
      <c r="B136" s="151"/>
      <c r="D136" s="152" t="s">
        <v>258</v>
      </c>
      <c r="E136" s="153" t="s">
        <v>19</v>
      </c>
      <c r="F136" s="154" t="s">
        <v>1155</v>
      </c>
      <c r="H136" s="155">
        <v>7.2</v>
      </c>
      <c r="I136" s="156"/>
      <c r="L136" s="151"/>
      <c r="M136" s="157"/>
      <c r="T136" s="158"/>
      <c r="AT136" s="153" t="s">
        <v>258</v>
      </c>
      <c r="AU136" s="153" t="s">
        <v>90</v>
      </c>
      <c r="AV136" s="12" t="s">
        <v>90</v>
      </c>
      <c r="AW136" s="12" t="s">
        <v>42</v>
      </c>
      <c r="AX136" s="12" t="s">
        <v>81</v>
      </c>
      <c r="AY136" s="153" t="s">
        <v>239</v>
      </c>
    </row>
    <row r="137" spans="2:65" s="14" customFormat="1" ht="11.25">
      <c r="B137" s="167"/>
      <c r="D137" s="152" t="s">
        <v>258</v>
      </c>
      <c r="E137" s="168" t="s">
        <v>19</v>
      </c>
      <c r="F137" s="169" t="s">
        <v>1162</v>
      </c>
      <c r="H137" s="168" t="s">
        <v>19</v>
      </c>
      <c r="I137" s="170"/>
      <c r="L137" s="167"/>
      <c r="M137" s="171"/>
      <c r="T137" s="172"/>
      <c r="AT137" s="168" t="s">
        <v>258</v>
      </c>
      <c r="AU137" s="168" t="s">
        <v>90</v>
      </c>
      <c r="AV137" s="14" t="s">
        <v>88</v>
      </c>
      <c r="AW137" s="14" t="s">
        <v>42</v>
      </c>
      <c r="AX137" s="14" t="s">
        <v>81</v>
      </c>
      <c r="AY137" s="168" t="s">
        <v>239</v>
      </c>
    </row>
    <row r="138" spans="2:65" s="12" customFormat="1" ht="11.25">
      <c r="B138" s="151"/>
      <c r="D138" s="152" t="s">
        <v>258</v>
      </c>
      <c r="E138" s="153" t="s">
        <v>19</v>
      </c>
      <c r="F138" s="154" t="s">
        <v>1150</v>
      </c>
      <c r="H138" s="155">
        <v>30.631</v>
      </c>
      <c r="I138" s="156"/>
      <c r="L138" s="151"/>
      <c r="M138" s="157"/>
      <c r="T138" s="158"/>
      <c r="AT138" s="153" t="s">
        <v>258</v>
      </c>
      <c r="AU138" s="153" t="s">
        <v>90</v>
      </c>
      <c r="AV138" s="12" t="s">
        <v>90</v>
      </c>
      <c r="AW138" s="12" t="s">
        <v>42</v>
      </c>
      <c r="AX138" s="12" t="s">
        <v>81</v>
      </c>
      <c r="AY138" s="153" t="s">
        <v>239</v>
      </c>
    </row>
    <row r="139" spans="2:65" s="13" customFormat="1" ht="11.25">
      <c r="B139" s="159"/>
      <c r="D139" s="152" t="s">
        <v>258</v>
      </c>
      <c r="E139" s="160" t="s">
        <v>19</v>
      </c>
      <c r="F139" s="161" t="s">
        <v>261</v>
      </c>
      <c r="H139" s="162">
        <v>37.831000000000003</v>
      </c>
      <c r="I139" s="163"/>
      <c r="L139" s="159"/>
      <c r="M139" s="164"/>
      <c r="T139" s="165"/>
      <c r="AT139" s="160" t="s">
        <v>258</v>
      </c>
      <c r="AU139" s="160" t="s">
        <v>90</v>
      </c>
      <c r="AV139" s="13" t="s">
        <v>246</v>
      </c>
      <c r="AW139" s="13" t="s">
        <v>42</v>
      </c>
      <c r="AX139" s="13" t="s">
        <v>88</v>
      </c>
      <c r="AY139" s="160" t="s">
        <v>239</v>
      </c>
    </row>
    <row r="140" spans="2:65" s="1" customFormat="1" ht="21.75" customHeight="1">
      <c r="B140" s="34"/>
      <c r="C140" s="134" t="s">
        <v>333</v>
      </c>
      <c r="D140" s="134" t="s">
        <v>241</v>
      </c>
      <c r="E140" s="135" t="s">
        <v>1163</v>
      </c>
      <c r="F140" s="136" t="s">
        <v>1164</v>
      </c>
      <c r="G140" s="137" t="s">
        <v>163</v>
      </c>
      <c r="H140" s="138">
        <v>330</v>
      </c>
      <c r="I140" s="139"/>
      <c r="J140" s="140">
        <f>ROUND(I140*H140,2)</f>
        <v>0</v>
      </c>
      <c r="K140" s="136" t="s">
        <v>245</v>
      </c>
      <c r="L140" s="34"/>
      <c r="M140" s="141" t="s">
        <v>19</v>
      </c>
      <c r="N140" s="142" t="s">
        <v>52</v>
      </c>
      <c r="P140" s="143">
        <f>O140*H140</f>
        <v>0</v>
      </c>
      <c r="Q140" s="143">
        <v>5.5199999999999997E-3</v>
      </c>
      <c r="R140" s="143">
        <f>Q140*H140</f>
        <v>1.8215999999999999</v>
      </c>
      <c r="S140" s="143">
        <v>0</v>
      </c>
      <c r="T140" s="144">
        <f>S140*H140</f>
        <v>0</v>
      </c>
      <c r="AR140" s="145" t="s">
        <v>246</v>
      </c>
      <c r="AT140" s="145" t="s">
        <v>241</v>
      </c>
      <c r="AU140" s="145" t="s">
        <v>90</v>
      </c>
      <c r="AY140" s="18" t="s">
        <v>239</v>
      </c>
      <c r="BE140" s="146">
        <f>IF(N140="základní",J140,0)</f>
        <v>0</v>
      </c>
      <c r="BF140" s="146">
        <f>IF(N140="snížená",J140,0)</f>
        <v>0</v>
      </c>
      <c r="BG140" s="146">
        <f>IF(N140="zákl. přenesená",J140,0)</f>
        <v>0</v>
      </c>
      <c r="BH140" s="146">
        <f>IF(N140="sníž. přenesená",J140,0)</f>
        <v>0</v>
      </c>
      <c r="BI140" s="146">
        <f>IF(N140="nulová",J140,0)</f>
        <v>0</v>
      </c>
      <c r="BJ140" s="18" t="s">
        <v>88</v>
      </c>
      <c r="BK140" s="146">
        <f>ROUND(I140*H140,2)</f>
        <v>0</v>
      </c>
      <c r="BL140" s="18" t="s">
        <v>246</v>
      </c>
      <c r="BM140" s="145" t="s">
        <v>1165</v>
      </c>
    </row>
    <row r="141" spans="2:65" s="1" customFormat="1" ht="11.25">
      <c r="B141" s="34"/>
      <c r="D141" s="147" t="s">
        <v>248</v>
      </c>
      <c r="F141" s="148" t="s">
        <v>1166</v>
      </c>
      <c r="I141" s="149"/>
      <c r="L141" s="34"/>
      <c r="M141" s="150"/>
      <c r="T141" s="55"/>
      <c r="AT141" s="18" t="s">
        <v>248</v>
      </c>
      <c r="AU141" s="18" t="s">
        <v>90</v>
      </c>
    </row>
    <row r="142" spans="2:65" s="1" customFormat="1" ht="16.5" customHeight="1">
      <c r="B142" s="34"/>
      <c r="C142" s="180" t="s">
        <v>8</v>
      </c>
      <c r="D142" s="180" t="s">
        <v>373</v>
      </c>
      <c r="E142" s="181" t="s">
        <v>1167</v>
      </c>
      <c r="F142" s="182" t="s">
        <v>1168</v>
      </c>
      <c r="G142" s="183" t="s">
        <v>163</v>
      </c>
      <c r="H142" s="184">
        <v>330</v>
      </c>
      <c r="I142" s="185"/>
      <c r="J142" s="186">
        <f>ROUND(I142*H142,2)</f>
        <v>0</v>
      </c>
      <c r="K142" s="182" t="s">
        <v>304</v>
      </c>
      <c r="L142" s="187"/>
      <c r="M142" s="188" t="s">
        <v>19</v>
      </c>
      <c r="N142" s="189" t="s">
        <v>52</v>
      </c>
      <c r="P142" s="143">
        <f>O142*H142</f>
        <v>0</v>
      </c>
      <c r="Q142" s="143">
        <v>0</v>
      </c>
      <c r="R142" s="143">
        <f>Q142*H142</f>
        <v>0</v>
      </c>
      <c r="S142" s="143">
        <v>0</v>
      </c>
      <c r="T142" s="144">
        <f>S142*H142</f>
        <v>0</v>
      </c>
      <c r="AR142" s="145" t="s">
        <v>287</v>
      </c>
      <c r="AT142" s="145" t="s">
        <v>373</v>
      </c>
      <c r="AU142" s="145" t="s">
        <v>90</v>
      </c>
      <c r="AY142" s="18" t="s">
        <v>239</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246</v>
      </c>
      <c r="BM142" s="145" t="s">
        <v>1169</v>
      </c>
    </row>
    <row r="143" spans="2:65" s="12" customFormat="1" ht="11.25">
      <c r="B143" s="151"/>
      <c r="D143" s="152" t="s">
        <v>258</v>
      </c>
      <c r="E143" s="153" t="s">
        <v>19</v>
      </c>
      <c r="F143" s="154" t="s">
        <v>1170</v>
      </c>
      <c r="H143" s="155">
        <v>330</v>
      </c>
      <c r="I143" s="156"/>
      <c r="L143" s="151"/>
      <c r="M143" s="157"/>
      <c r="T143" s="158"/>
      <c r="AT143" s="153" t="s">
        <v>258</v>
      </c>
      <c r="AU143" s="153" t="s">
        <v>90</v>
      </c>
      <c r="AV143" s="12" t="s">
        <v>90</v>
      </c>
      <c r="AW143" s="12" t="s">
        <v>42</v>
      </c>
      <c r="AX143" s="12" t="s">
        <v>88</v>
      </c>
      <c r="AY143" s="153" t="s">
        <v>239</v>
      </c>
    </row>
    <row r="144" spans="2:65" s="1" customFormat="1" ht="16.5" customHeight="1">
      <c r="B144" s="34"/>
      <c r="C144" s="134" t="s">
        <v>344</v>
      </c>
      <c r="D144" s="134" t="s">
        <v>241</v>
      </c>
      <c r="E144" s="135" t="s">
        <v>1171</v>
      </c>
      <c r="F144" s="136" t="s">
        <v>1172</v>
      </c>
      <c r="G144" s="137" t="s">
        <v>244</v>
      </c>
      <c r="H144" s="138">
        <v>20</v>
      </c>
      <c r="I144" s="139"/>
      <c r="J144" s="140">
        <f>ROUND(I144*H144,2)</f>
        <v>0</v>
      </c>
      <c r="K144" s="136" t="s">
        <v>245</v>
      </c>
      <c r="L144" s="34"/>
      <c r="M144" s="141" t="s">
        <v>19</v>
      </c>
      <c r="N144" s="142" t="s">
        <v>52</v>
      </c>
      <c r="P144" s="143">
        <f>O144*H144</f>
        <v>0</v>
      </c>
      <c r="Q144" s="143">
        <v>4.0600000000000002E-3</v>
      </c>
      <c r="R144" s="143">
        <f>Q144*H144</f>
        <v>8.1200000000000008E-2</v>
      </c>
      <c r="S144" s="143">
        <v>0</v>
      </c>
      <c r="T144" s="144">
        <f>S144*H144</f>
        <v>0</v>
      </c>
      <c r="AR144" s="145" t="s">
        <v>246</v>
      </c>
      <c r="AT144" s="145" t="s">
        <v>241</v>
      </c>
      <c r="AU144" s="145" t="s">
        <v>90</v>
      </c>
      <c r="AY144" s="18" t="s">
        <v>239</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246</v>
      </c>
      <c r="BM144" s="145" t="s">
        <v>1173</v>
      </c>
    </row>
    <row r="145" spans="2:65" s="1" customFormat="1" ht="11.25">
      <c r="B145" s="34"/>
      <c r="D145" s="147" t="s">
        <v>248</v>
      </c>
      <c r="F145" s="148" t="s">
        <v>1174</v>
      </c>
      <c r="I145" s="149"/>
      <c r="L145" s="34"/>
      <c r="M145" s="150"/>
      <c r="T145" s="55"/>
      <c r="AT145" s="18" t="s">
        <v>248</v>
      </c>
      <c r="AU145" s="18" t="s">
        <v>90</v>
      </c>
    </row>
    <row r="146" spans="2:65" s="12" customFormat="1" ht="11.25">
      <c r="B146" s="151"/>
      <c r="D146" s="152" t="s">
        <v>258</v>
      </c>
      <c r="E146" s="153" t="s">
        <v>19</v>
      </c>
      <c r="F146" s="154" t="s">
        <v>1175</v>
      </c>
      <c r="H146" s="155">
        <v>20</v>
      </c>
      <c r="I146" s="156"/>
      <c r="L146" s="151"/>
      <c r="M146" s="157"/>
      <c r="T146" s="158"/>
      <c r="AT146" s="153" t="s">
        <v>258</v>
      </c>
      <c r="AU146" s="153" t="s">
        <v>90</v>
      </c>
      <c r="AV146" s="12" t="s">
        <v>90</v>
      </c>
      <c r="AW146" s="12" t="s">
        <v>42</v>
      </c>
      <c r="AX146" s="12" t="s">
        <v>88</v>
      </c>
      <c r="AY146" s="153" t="s">
        <v>239</v>
      </c>
    </row>
    <row r="147" spans="2:65" s="1" customFormat="1" ht="37.9" customHeight="1">
      <c r="B147" s="34"/>
      <c r="C147" s="134" t="s">
        <v>351</v>
      </c>
      <c r="D147" s="134" t="s">
        <v>241</v>
      </c>
      <c r="E147" s="135" t="s">
        <v>1176</v>
      </c>
      <c r="F147" s="136" t="s">
        <v>1177</v>
      </c>
      <c r="G147" s="137" t="s">
        <v>178</v>
      </c>
      <c r="H147" s="138">
        <v>1250.2159999999999</v>
      </c>
      <c r="I147" s="139"/>
      <c r="J147" s="140">
        <f>ROUND(I147*H147,2)</f>
        <v>0</v>
      </c>
      <c r="K147" s="136" t="s">
        <v>245</v>
      </c>
      <c r="L147" s="34"/>
      <c r="M147" s="141" t="s">
        <v>19</v>
      </c>
      <c r="N147" s="142" t="s">
        <v>52</v>
      </c>
      <c r="P147" s="143">
        <f>O147*H147</f>
        <v>0</v>
      </c>
      <c r="Q147" s="143">
        <v>0</v>
      </c>
      <c r="R147" s="143">
        <f>Q147*H147</f>
        <v>0</v>
      </c>
      <c r="S147" s="143">
        <v>0</v>
      </c>
      <c r="T147" s="144">
        <f>S147*H147</f>
        <v>0</v>
      </c>
      <c r="AR147" s="145" t="s">
        <v>246</v>
      </c>
      <c r="AT147" s="145" t="s">
        <v>241</v>
      </c>
      <c r="AU147" s="145" t="s">
        <v>90</v>
      </c>
      <c r="AY147" s="18" t="s">
        <v>239</v>
      </c>
      <c r="BE147" s="146">
        <f>IF(N147="základní",J147,0)</f>
        <v>0</v>
      </c>
      <c r="BF147" s="146">
        <f>IF(N147="snížená",J147,0)</f>
        <v>0</v>
      </c>
      <c r="BG147" s="146">
        <f>IF(N147="zákl. přenesená",J147,0)</f>
        <v>0</v>
      </c>
      <c r="BH147" s="146">
        <f>IF(N147="sníž. přenesená",J147,0)</f>
        <v>0</v>
      </c>
      <c r="BI147" s="146">
        <f>IF(N147="nulová",J147,0)</f>
        <v>0</v>
      </c>
      <c r="BJ147" s="18" t="s">
        <v>88</v>
      </c>
      <c r="BK147" s="146">
        <f>ROUND(I147*H147,2)</f>
        <v>0</v>
      </c>
      <c r="BL147" s="18" t="s">
        <v>246</v>
      </c>
      <c r="BM147" s="145" t="s">
        <v>1178</v>
      </c>
    </row>
    <row r="148" spans="2:65" s="1" customFormat="1" ht="11.25">
      <c r="B148" s="34"/>
      <c r="D148" s="147" t="s">
        <v>248</v>
      </c>
      <c r="F148" s="148" t="s">
        <v>1179</v>
      </c>
      <c r="I148" s="149"/>
      <c r="L148" s="34"/>
      <c r="M148" s="150"/>
      <c r="T148" s="55"/>
      <c r="AT148" s="18" t="s">
        <v>248</v>
      </c>
      <c r="AU148" s="18" t="s">
        <v>90</v>
      </c>
    </row>
    <row r="149" spans="2:65" s="12" customFormat="1" ht="11.25">
      <c r="B149" s="151"/>
      <c r="D149" s="152" t="s">
        <v>258</v>
      </c>
      <c r="E149" s="153" t="s">
        <v>19</v>
      </c>
      <c r="F149" s="154" t="s">
        <v>1180</v>
      </c>
      <c r="H149" s="155">
        <v>654.34799999999996</v>
      </c>
      <c r="I149" s="156"/>
      <c r="L149" s="151"/>
      <c r="M149" s="157"/>
      <c r="T149" s="158"/>
      <c r="AT149" s="153" t="s">
        <v>258</v>
      </c>
      <c r="AU149" s="153" t="s">
        <v>90</v>
      </c>
      <c r="AV149" s="12" t="s">
        <v>90</v>
      </c>
      <c r="AW149" s="12" t="s">
        <v>42</v>
      </c>
      <c r="AX149" s="12" t="s">
        <v>81</v>
      </c>
      <c r="AY149" s="153" t="s">
        <v>239</v>
      </c>
    </row>
    <row r="150" spans="2:65" s="12" customFormat="1" ht="11.25">
      <c r="B150" s="151"/>
      <c r="D150" s="152" t="s">
        <v>258</v>
      </c>
      <c r="E150" s="153" t="s">
        <v>19</v>
      </c>
      <c r="F150" s="154" t="s">
        <v>1181</v>
      </c>
      <c r="H150" s="155">
        <v>595.86800000000005</v>
      </c>
      <c r="I150" s="156"/>
      <c r="L150" s="151"/>
      <c r="M150" s="157"/>
      <c r="T150" s="158"/>
      <c r="AT150" s="153" t="s">
        <v>258</v>
      </c>
      <c r="AU150" s="153" t="s">
        <v>90</v>
      </c>
      <c r="AV150" s="12" t="s">
        <v>90</v>
      </c>
      <c r="AW150" s="12" t="s">
        <v>42</v>
      </c>
      <c r="AX150" s="12" t="s">
        <v>81</v>
      </c>
      <c r="AY150" s="153" t="s">
        <v>239</v>
      </c>
    </row>
    <row r="151" spans="2:65" s="13" customFormat="1" ht="11.25">
      <c r="B151" s="159"/>
      <c r="D151" s="152" t="s">
        <v>258</v>
      </c>
      <c r="E151" s="160" t="s">
        <v>19</v>
      </c>
      <c r="F151" s="161" t="s">
        <v>261</v>
      </c>
      <c r="H151" s="162">
        <v>1250.2159999999999</v>
      </c>
      <c r="I151" s="163"/>
      <c r="L151" s="159"/>
      <c r="M151" s="164"/>
      <c r="T151" s="165"/>
      <c r="AT151" s="160" t="s">
        <v>258</v>
      </c>
      <c r="AU151" s="160" t="s">
        <v>90</v>
      </c>
      <c r="AV151" s="13" t="s">
        <v>246</v>
      </c>
      <c r="AW151" s="13" t="s">
        <v>42</v>
      </c>
      <c r="AX151" s="13" t="s">
        <v>88</v>
      </c>
      <c r="AY151" s="160" t="s">
        <v>239</v>
      </c>
    </row>
    <row r="152" spans="2:65" s="1" customFormat="1" ht="37.9" customHeight="1">
      <c r="B152" s="34"/>
      <c r="C152" s="134" t="s">
        <v>356</v>
      </c>
      <c r="D152" s="134" t="s">
        <v>241</v>
      </c>
      <c r="E152" s="135" t="s">
        <v>1182</v>
      </c>
      <c r="F152" s="136" t="s">
        <v>1183</v>
      </c>
      <c r="G152" s="137" t="s">
        <v>178</v>
      </c>
      <c r="H152" s="138">
        <v>6251.08</v>
      </c>
      <c r="I152" s="139"/>
      <c r="J152" s="140">
        <f>ROUND(I152*H152,2)</f>
        <v>0</v>
      </c>
      <c r="K152" s="136" t="s">
        <v>245</v>
      </c>
      <c r="L152" s="34"/>
      <c r="M152" s="141" t="s">
        <v>19</v>
      </c>
      <c r="N152" s="142" t="s">
        <v>52</v>
      </c>
      <c r="P152" s="143">
        <f>O152*H152</f>
        <v>0</v>
      </c>
      <c r="Q152" s="143">
        <v>0</v>
      </c>
      <c r="R152" s="143">
        <f>Q152*H152</f>
        <v>0</v>
      </c>
      <c r="S152" s="143">
        <v>0</v>
      </c>
      <c r="T152" s="144">
        <f>S152*H152</f>
        <v>0</v>
      </c>
      <c r="AR152" s="145" t="s">
        <v>246</v>
      </c>
      <c r="AT152" s="145" t="s">
        <v>241</v>
      </c>
      <c r="AU152" s="145" t="s">
        <v>90</v>
      </c>
      <c r="AY152" s="18" t="s">
        <v>239</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246</v>
      </c>
      <c r="BM152" s="145" t="s">
        <v>1184</v>
      </c>
    </row>
    <row r="153" spans="2:65" s="1" customFormat="1" ht="11.25">
      <c r="B153" s="34"/>
      <c r="D153" s="147" t="s">
        <v>248</v>
      </c>
      <c r="F153" s="148" t="s">
        <v>1185</v>
      </c>
      <c r="I153" s="149"/>
      <c r="L153" s="34"/>
      <c r="M153" s="150"/>
      <c r="T153" s="55"/>
      <c r="AT153" s="18" t="s">
        <v>248</v>
      </c>
      <c r="AU153" s="18" t="s">
        <v>90</v>
      </c>
    </row>
    <row r="154" spans="2:65" s="12" customFormat="1" ht="11.25">
      <c r="B154" s="151"/>
      <c r="D154" s="152" t="s">
        <v>258</v>
      </c>
      <c r="F154" s="154" t="s">
        <v>1186</v>
      </c>
      <c r="H154" s="155">
        <v>6251.08</v>
      </c>
      <c r="I154" s="156"/>
      <c r="L154" s="151"/>
      <c r="M154" s="157"/>
      <c r="T154" s="158"/>
      <c r="AT154" s="153" t="s">
        <v>258</v>
      </c>
      <c r="AU154" s="153" t="s">
        <v>90</v>
      </c>
      <c r="AV154" s="12" t="s">
        <v>90</v>
      </c>
      <c r="AW154" s="12" t="s">
        <v>4</v>
      </c>
      <c r="AX154" s="12" t="s">
        <v>88</v>
      </c>
      <c r="AY154" s="153" t="s">
        <v>239</v>
      </c>
    </row>
    <row r="155" spans="2:65" s="1" customFormat="1" ht="24.2" customHeight="1">
      <c r="B155" s="34"/>
      <c r="C155" s="134" t="s">
        <v>361</v>
      </c>
      <c r="D155" s="134" t="s">
        <v>241</v>
      </c>
      <c r="E155" s="135" t="s">
        <v>1187</v>
      </c>
      <c r="F155" s="136" t="s">
        <v>1188</v>
      </c>
      <c r="G155" s="137" t="s">
        <v>178</v>
      </c>
      <c r="H155" s="138">
        <v>654.34799999999996</v>
      </c>
      <c r="I155" s="139"/>
      <c r="J155" s="140">
        <f>ROUND(I155*H155,2)</f>
        <v>0</v>
      </c>
      <c r="K155" s="136" t="s">
        <v>245</v>
      </c>
      <c r="L155" s="34"/>
      <c r="M155" s="141" t="s">
        <v>19</v>
      </c>
      <c r="N155" s="142" t="s">
        <v>52</v>
      </c>
      <c r="P155" s="143">
        <f>O155*H155</f>
        <v>0</v>
      </c>
      <c r="Q155" s="143">
        <v>0</v>
      </c>
      <c r="R155" s="143">
        <f>Q155*H155</f>
        <v>0</v>
      </c>
      <c r="S155" s="143">
        <v>0</v>
      </c>
      <c r="T155" s="144">
        <f>S155*H155</f>
        <v>0</v>
      </c>
      <c r="AR155" s="145" t="s">
        <v>246</v>
      </c>
      <c r="AT155" s="145" t="s">
        <v>241</v>
      </c>
      <c r="AU155" s="145" t="s">
        <v>90</v>
      </c>
      <c r="AY155" s="18" t="s">
        <v>239</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246</v>
      </c>
      <c r="BM155" s="145" t="s">
        <v>1189</v>
      </c>
    </row>
    <row r="156" spans="2:65" s="1" customFormat="1" ht="11.25">
      <c r="B156" s="34"/>
      <c r="D156" s="147" t="s">
        <v>248</v>
      </c>
      <c r="F156" s="148" t="s">
        <v>1190</v>
      </c>
      <c r="I156" s="149"/>
      <c r="L156" s="34"/>
      <c r="M156" s="150"/>
      <c r="T156" s="55"/>
      <c r="AT156" s="18" t="s">
        <v>248</v>
      </c>
      <c r="AU156" s="18" t="s">
        <v>90</v>
      </c>
    </row>
    <row r="157" spans="2:65" s="12" customFormat="1" ht="11.25">
      <c r="B157" s="151"/>
      <c r="D157" s="152" t="s">
        <v>258</v>
      </c>
      <c r="E157" s="153" t="s">
        <v>19</v>
      </c>
      <c r="F157" s="154" t="s">
        <v>1180</v>
      </c>
      <c r="H157" s="155">
        <v>654.34799999999996</v>
      </c>
      <c r="I157" s="156"/>
      <c r="L157" s="151"/>
      <c r="M157" s="157"/>
      <c r="T157" s="158"/>
      <c r="AT157" s="153" t="s">
        <v>258</v>
      </c>
      <c r="AU157" s="153" t="s">
        <v>90</v>
      </c>
      <c r="AV157" s="12" t="s">
        <v>90</v>
      </c>
      <c r="AW157" s="12" t="s">
        <v>42</v>
      </c>
      <c r="AX157" s="12" t="s">
        <v>88</v>
      </c>
      <c r="AY157" s="153" t="s">
        <v>239</v>
      </c>
    </row>
    <row r="158" spans="2:65" s="1" customFormat="1" ht="24.2" customHeight="1">
      <c r="B158" s="34"/>
      <c r="C158" s="134" t="s">
        <v>372</v>
      </c>
      <c r="D158" s="134" t="s">
        <v>241</v>
      </c>
      <c r="E158" s="135" t="s">
        <v>1191</v>
      </c>
      <c r="F158" s="136" t="s">
        <v>1192</v>
      </c>
      <c r="G158" s="137" t="s">
        <v>178</v>
      </c>
      <c r="H158" s="138">
        <v>1250.2159999999999</v>
      </c>
      <c r="I158" s="139"/>
      <c r="J158" s="140">
        <f>ROUND(I158*H158,2)</f>
        <v>0</v>
      </c>
      <c r="K158" s="136" t="s">
        <v>245</v>
      </c>
      <c r="L158" s="34"/>
      <c r="M158" s="141" t="s">
        <v>19</v>
      </c>
      <c r="N158" s="142" t="s">
        <v>52</v>
      </c>
      <c r="P158" s="143">
        <f>O158*H158</f>
        <v>0</v>
      </c>
      <c r="Q158" s="143">
        <v>0</v>
      </c>
      <c r="R158" s="143">
        <f>Q158*H158</f>
        <v>0</v>
      </c>
      <c r="S158" s="143">
        <v>0</v>
      </c>
      <c r="T158" s="144">
        <f>S158*H158</f>
        <v>0</v>
      </c>
      <c r="AR158" s="145" t="s">
        <v>246</v>
      </c>
      <c r="AT158" s="145" t="s">
        <v>241</v>
      </c>
      <c r="AU158" s="145" t="s">
        <v>90</v>
      </c>
      <c r="AY158" s="18" t="s">
        <v>239</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246</v>
      </c>
      <c r="BM158" s="145" t="s">
        <v>1193</v>
      </c>
    </row>
    <row r="159" spans="2:65" s="1" customFormat="1" ht="11.25">
      <c r="B159" s="34"/>
      <c r="D159" s="147" t="s">
        <v>248</v>
      </c>
      <c r="F159" s="148" t="s">
        <v>1194</v>
      </c>
      <c r="I159" s="149"/>
      <c r="L159" s="34"/>
      <c r="M159" s="150"/>
      <c r="T159" s="55"/>
      <c r="AT159" s="18" t="s">
        <v>248</v>
      </c>
      <c r="AU159" s="18" t="s">
        <v>90</v>
      </c>
    </row>
    <row r="160" spans="2:65" s="12" customFormat="1" ht="11.25">
      <c r="B160" s="151"/>
      <c r="D160" s="152" t="s">
        <v>258</v>
      </c>
      <c r="E160" s="153" t="s">
        <v>19</v>
      </c>
      <c r="F160" s="154" t="s">
        <v>1180</v>
      </c>
      <c r="H160" s="155">
        <v>654.34799999999996</v>
      </c>
      <c r="I160" s="156"/>
      <c r="L160" s="151"/>
      <c r="M160" s="157"/>
      <c r="T160" s="158"/>
      <c r="AT160" s="153" t="s">
        <v>258</v>
      </c>
      <c r="AU160" s="153" t="s">
        <v>90</v>
      </c>
      <c r="AV160" s="12" t="s">
        <v>90</v>
      </c>
      <c r="AW160" s="12" t="s">
        <v>42</v>
      </c>
      <c r="AX160" s="12" t="s">
        <v>81</v>
      </c>
      <c r="AY160" s="153" t="s">
        <v>239</v>
      </c>
    </row>
    <row r="161" spans="2:65" s="12" customFormat="1" ht="11.25">
      <c r="B161" s="151"/>
      <c r="D161" s="152" t="s">
        <v>258</v>
      </c>
      <c r="E161" s="153" t="s">
        <v>19</v>
      </c>
      <c r="F161" s="154" t="s">
        <v>1181</v>
      </c>
      <c r="H161" s="155">
        <v>595.86800000000005</v>
      </c>
      <c r="I161" s="156"/>
      <c r="L161" s="151"/>
      <c r="M161" s="157"/>
      <c r="T161" s="158"/>
      <c r="AT161" s="153" t="s">
        <v>258</v>
      </c>
      <c r="AU161" s="153" t="s">
        <v>90</v>
      </c>
      <c r="AV161" s="12" t="s">
        <v>90</v>
      </c>
      <c r="AW161" s="12" t="s">
        <v>42</v>
      </c>
      <c r="AX161" s="12" t="s">
        <v>81</v>
      </c>
      <c r="AY161" s="153" t="s">
        <v>239</v>
      </c>
    </row>
    <row r="162" spans="2:65" s="13" customFormat="1" ht="11.25">
      <c r="B162" s="159"/>
      <c r="D162" s="152" t="s">
        <v>258</v>
      </c>
      <c r="E162" s="160" t="s">
        <v>19</v>
      </c>
      <c r="F162" s="161" t="s">
        <v>261</v>
      </c>
      <c r="H162" s="162">
        <v>1250.2159999999999</v>
      </c>
      <c r="I162" s="163"/>
      <c r="L162" s="159"/>
      <c r="M162" s="164"/>
      <c r="T162" s="165"/>
      <c r="AT162" s="160" t="s">
        <v>258</v>
      </c>
      <c r="AU162" s="160" t="s">
        <v>90</v>
      </c>
      <c r="AV162" s="13" t="s">
        <v>246</v>
      </c>
      <c r="AW162" s="13" t="s">
        <v>42</v>
      </c>
      <c r="AX162" s="13" t="s">
        <v>88</v>
      </c>
      <c r="AY162" s="160" t="s">
        <v>239</v>
      </c>
    </row>
    <row r="163" spans="2:65" s="1" customFormat="1" ht="33" customHeight="1">
      <c r="B163" s="34"/>
      <c r="C163" s="134" t="s">
        <v>7</v>
      </c>
      <c r="D163" s="134" t="s">
        <v>241</v>
      </c>
      <c r="E163" s="135" t="s">
        <v>1195</v>
      </c>
      <c r="F163" s="136" t="s">
        <v>1196</v>
      </c>
      <c r="G163" s="137" t="s">
        <v>178</v>
      </c>
      <c r="H163" s="138">
        <v>654.34799999999996</v>
      </c>
      <c r="I163" s="139"/>
      <c r="J163" s="140">
        <f>ROUND(I163*H163,2)</f>
        <v>0</v>
      </c>
      <c r="K163" s="136" t="s">
        <v>245</v>
      </c>
      <c r="L163" s="34"/>
      <c r="M163" s="141" t="s">
        <v>19</v>
      </c>
      <c r="N163" s="142" t="s">
        <v>52</v>
      </c>
      <c r="P163" s="143">
        <f>O163*H163</f>
        <v>0</v>
      </c>
      <c r="Q163" s="143">
        <v>0</v>
      </c>
      <c r="R163" s="143">
        <f>Q163*H163</f>
        <v>0</v>
      </c>
      <c r="S163" s="143">
        <v>0</v>
      </c>
      <c r="T163" s="144">
        <f>S163*H163</f>
        <v>0</v>
      </c>
      <c r="AR163" s="145" t="s">
        <v>246</v>
      </c>
      <c r="AT163" s="145" t="s">
        <v>241</v>
      </c>
      <c r="AU163" s="145" t="s">
        <v>90</v>
      </c>
      <c r="AY163" s="18" t="s">
        <v>239</v>
      </c>
      <c r="BE163" s="146">
        <f>IF(N163="základní",J163,0)</f>
        <v>0</v>
      </c>
      <c r="BF163" s="146">
        <f>IF(N163="snížená",J163,0)</f>
        <v>0</v>
      </c>
      <c r="BG163" s="146">
        <f>IF(N163="zákl. přenesená",J163,0)</f>
        <v>0</v>
      </c>
      <c r="BH163" s="146">
        <f>IF(N163="sníž. přenesená",J163,0)</f>
        <v>0</v>
      </c>
      <c r="BI163" s="146">
        <f>IF(N163="nulová",J163,0)</f>
        <v>0</v>
      </c>
      <c r="BJ163" s="18" t="s">
        <v>88</v>
      </c>
      <c r="BK163" s="146">
        <f>ROUND(I163*H163,2)</f>
        <v>0</v>
      </c>
      <c r="BL163" s="18" t="s">
        <v>246</v>
      </c>
      <c r="BM163" s="145" t="s">
        <v>1197</v>
      </c>
    </row>
    <row r="164" spans="2:65" s="1" customFormat="1" ht="11.25">
      <c r="B164" s="34"/>
      <c r="D164" s="147" t="s">
        <v>248</v>
      </c>
      <c r="F164" s="148" t="s">
        <v>1198</v>
      </c>
      <c r="I164" s="149"/>
      <c r="L164" s="34"/>
      <c r="M164" s="150"/>
      <c r="T164" s="55"/>
      <c r="AT164" s="18" t="s">
        <v>248</v>
      </c>
      <c r="AU164" s="18" t="s">
        <v>90</v>
      </c>
    </row>
    <row r="165" spans="2:65" s="12" customFormat="1" ht="11.25">
      <c r="B165" s="151"/>
      <c r="D165" s="152" t="s">
        <v>258</v>
      </c>
      <c r="E165" s="153" t="s">
        <v>19</v>
      </c>
      <c r="F165" s="154" t="s">
        <v>1180</v>
      </c>
      <c r="H165" s="155">
        <v>654.34799999999996</v>
      </c>
      <c r="I165" s="156"/>
      <c r="L165" s="151"/>
      <c r="M165" s="157"/>
      <c r="T165" s="158"/>
      <c r="AT165" s="153" t="s">
        <v>258</v>
      </c>
      <c r="AU165" s="153" t="s">
        <v>90</v>
      </c>
      <c r="AV165" s="12" t="s">
        <v>90</v>
      </c>
      <c r="AW165" s="12" t="s">
        <v>42</v>
      </c>
      <c r="AX165" s="12" t="s">
        <v>88</v>
      </c>
      <c r="AY165" s="153" t="s">
        <v>239</v>
      </c>
    </row>
    <row r="166" spans="2:65" s="1" customFormat="1" ht="24.2" customHeight="1">
      <c r="B166" s="34"/>
      <c r="C166" s="134" t="s">
        <v>385</v>
      </c>
      <c r="D166" s="134" t="s">
        <v>241</v>
      </c>
      <c r="E166" s="135" t="s">
        <v>724</v>
      </c>
      <c r="F166" s="136" t="s">
        <v>725</v>
      </c>
      <c r="G166" s="137" t="s">
        <v>376</v>
      </c>
      <c r="H166" s="138">
        <v>2500.4319999999998</v>
      </c>
      <c r="I166" s="139"/>
      <c r="J166" s="140">
        <f>ROUND(I166*H166,2)</f>
        <v>0</v>
      </c>
      <c r="K166" s="136" t="s">
        <v>245</v>
      </c>
      <c r="L166" s="34"/>
      <c r="M166" s="141" t="s">
        <v>19</v>
      </c>
      <c r="N166" s="142" t="s">
        <v>52</v>
      </c>
      <c r="P166" s="143">
        <f>O166*H166</f>
        <v>0</v>
      </c>
      <c r="Q166" s="143">
        <v>0</v>
      </c>
      <c r="R166" s="143">
        <f>Q166*H166</f>
        <v>0</v>
      </c>
      <c r="S166" s="143">
        <v>0</v>
      </c>
      <c r="T166" s="144">
        <f>S166*H166</f>
        <v>0</v>
      </c>
      <c r="AR166" s="145" t="s">
        <v>246</v>
      </c>
      <c r="AT166" s="145" t="s">
        <v>241</v>
      </c>
      <c r="AU166" s="145" t="s">
        <v>90</v>
      </c>
      <c r="AY166" s="18" t="s">
        <v>239</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246</v>
      </c>
      <c r="BM166" s="145" t="s">
        <v>1199</v>
      </c>
    </row>
    <row r="167" spans="2:65" s="1" customFormat="1" ht="11.25">
      <c r="B167" s="34"/>
      <c r="D167" s="147" t="s">
        <v>248</v>
      </c>
      <c r="F167" s="148" t="s">
        <v>727</v>
      </c>
      <c r="I167" s="149"/>
      <c r="L167" s="34"/>
      <c r="M167" s="150"/>
      <c r="T167" s="55"/>
      <c r="AT167" s="18" t="s">
        <v>248</v>
      </c>
      <c r="AU167" s="18" t="s">
        <v>90</v>
      </c>
    </row>
    <row r="168" spans="2:65" s="12" customFormat="1" ht="11.25">
      <c r="B168" s="151"/>
      <c r="D168" s="152" t="s">
        <v>258</v>
      </c>
      <c r="F168" s="154" t="s">
        <v>1200</v>
      </c>
      <c r="H168" s="155">
        <v>2500.4319999999998</v>
      </c>
      <c r="I168" s="156"/>
      <c r="L168" s="151"/>
      <c r="M168" s="157"/>
      <c r="T168" s="158"/>
      <c r="AT168" s="153" t="s">
        <v>258</v>
      </c>
      <c r="AU168" s="153" t="s">
        <v>90</v>
      </c>
      <c r="AV168" s="12" t="s">
        <v>90</v>
      </c>
      <c r="AW168" s="12" t="s">
        <v>4</v>
      </c>
      <c r="AX168" s="12" t="s">
        <v>88</v>
      </c>
      <c r="AY168" s="153" t="s">
        <v>239</v>
      </c>
    </row>
    <row r="169" spans="2:65" s="1" customFormat="1" ht="24.2" customHeight="1">
      <c r="B169" s="34"/>
      <c r="C169" s="134" t="s">
        <v>389</v>
      </c>
      <c r="D169" s="134" t="s">
        <v>241</v>
      </c>
      <c r="E169" s="135" t="s">
        <v>357</v>
      </c>
      <c r="F169" s="136" t="s">
        <v>358</v>
      </c>
      <c r="G169" s="137" t="s">
        <v>178</v>
      </c>
      <c r="H169" s="138">
        <v>1250.2159999999999</v>
      </c>
      <c r="I169" s="139"/>
      <c r="J169" s="140">
        <f>ROUND(I169*H169,2)</f>
        <v>0</v>
      </c>
      <c r="K169" s="136" t="s">
        <v>245</v>
      </c>
      <c r="L169" s="34"/>
      <c r="M169" s="141" t="s">
        <v>19</v>
      </c>
      <c r="N169" s="142" t="s">
        <v>52</v>
      </c>
      <c r="P169" s="143">
        <f>O169*H169</f>
        <v>0</v>
      </c>
      <c r="Q169" s="143">
        <v>0</v>
      </c>
      <c r="R169" s="143">
        <f>Q169*H169</f>
        <v>0</v>
      </c>
      <c r="S169" s="143">
        <v>0</v>
      </c>
      <c r="T169" s="144">
        <f>S169*H169</f>
        <v>0</v>
      </c>
      <c r="AR169" s="145" t="s">
        <v>246</v>
      </c>
      <c r="AT169" s="145" t="s">
        <v>241</v>
      </c>
      <c r="AU169" s="145" t="s">
        <v>90</v>
      </c>
      <c r="AY169" s="18" t="s">
        <v>239</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246</v>
      </c>
      <c r="BM169" s="145" t="s">
        <v>1201</v>
      </c>
    </row>
    <row r="170" spans="2:65" s="1" customFormat="1" ht="11.25">
      <c r="B170" s="34"/>
      <c r="D170" s="147" t="s">
        <v>248</v>
      </c>
      <c r="F170" s="148" t="s">
        <v>360</v>
      </c>
      <c r="I170" s="149"/>
      <c r="L170" s="34"/>
      <c r="M170" s="150"/>
      <c r="T170" s="55"/>
      <c r="AT170" s="18" t="s">
        <v>248</v>
      </c>
      <c r="AU170" s="18" t="s">
        <v>90</v>
      </c>
    </row>
    <row r="171" spans="2:65" s="11" customFormat="1" ht="22.9" customHeight="1">
      <c r="B171" s="122"/>
      <c r="D171" s="123" t="s">
        <v>80</v>
      </c>
      <c r="E171" s="132" t="s">
        <v>90</v>
      </c>
      <c r="F171" s="132" t="s">
        <v>403</v>
      </c>
      <c r="I171" s="125"/>
      <c r="J171" s="133">
        <f>BK171</f>
        <v>0</v>
      </c>
      <c r="L171" s="122"/>
      <c r="M171" s="127"/>
      <c r="P171" s="128">
        <f>SUM(P172:P194)</f>
        <v>0</v>
      </c>
      <c r="R171" s="128">
        <f>SUM(R172:R194)</f>
        <v>857.31678783999996</v>
      </c>
      <c r="T171" s="129">
        <f>SUM(T172:T194)</f>
        <v>0</v>
      </c>
      <c r="AR171" s="123" t="s">
        <v>88</v>
      </c>
      <c r="AT171" s="130" t="s">
        <v>80</v>
      </c>
      <c r="AU171" s="130" t="s">
        <v>88</v>
      </c>
      <c r="AY171" s="123" t="s">
        <v>239</v>
      </c>
      <c r="BK171" s="131">
        <f>SUM(BK172:BK194)</f>
        <v>0</v>
      </c>
    </row>
    <row r="172" spans="2:65" s="1" customFormat="1" ht="24.2" customHeight="1">
      <c r="B172" s="34"/>
      <c r="C172" s="134" t="s">
        <v>394</v>
      </c>
      <c r="D172" s="134" t="s">
        <v>241</v>
      </c>
      <c r="E172" s="135" t="s">
        <v>1202</v>
      </c>
      <c r="F172" s="136" t="s">
        <v>1203</v>
      </c>
      <c r="G172" s="137" t="s">
        <v>163</v>
      </c>
      <c r="H172" s="138">
        <v>300</v>
      </c>
      <c r="I172" s="139"/>
      <c r="J172" s="140">
        <f>ROUND(I172*H172,2)</f>
        <v>0</v>
      </c>
      <c r="K172" s="136" t="s">
        <v>245</v>
      </c>
      <c r="L172" s="34"/>
      <c r="M172" s="141" t="s">
        <v>19</v>
      </c>
      <c r="N172" s="142" t="s">
        <v>52</v>
      </c>
      <c r="P172" s="143">
        <f>O172*H172</f>
        <v>0</v>
      </c>
      <c r="Q172" s="143">
        <v>4.8000000000000001E-4</v>
      </c>
      <c r="R172" s="143">
        <f>Q172*H172</f>
        <v>0.14400000000000002</v>
      </c>
      <c r="S172" s="143">
        <v>0</v>
      </c>
      <c r="T172" s="144">
        <f>S172*H172</f>
        <v>0</v>
      </c>
      <c r="AR172" s="145" t="s">
        <v>246</v>
      </c>
      <c r="AT172" s="145" t="s">
        <v>241</v>
      </c>
      <c r="AU172" s="145" t="s">
        <v>90</v>
      </c>
      <c r="AY172" s="18" t="s">
        <v>239</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246</v>
      </c>
      <c r="BM172" s="145" t="s">
        <v>1204</v>
      </c>
    </row>
    <row r="173" spans="2:65" s="1" customFormat="1" ht="11.25">
      <c r="B173" s="34"/>
      <c r="D173" s="147" t="s">
        <v>248</v>
      </c>
      <c r="F173" s="148" t="s">
        <v>1205</v>
      </c>
      <c r="I173" s="149"/>
      <c r="L173" s="34"/>
      <c r="M173" s="150"/>
      <c r="T173" s="55"/>
      <c r="AT173" s="18" t="s">
        <v>248</v>
      </c>
      <c r="AU173" s="18" t="s">
        <v>90</v>
      </c>
    </row>
    <row r="174" spans="2:65" s="14" customFormat="1" ht="11.25">
      <c r="B174" s="167"/>
      <c r="D174" s="152" t="s">
        <v>258</v>
      </c>
      <c r="E174" s="168" t="s">
        <v>19</v>
      </c>
      <c r="F174" s="169" t="s">
        <v>1206</v>
      </c>
      <c r="H174" s="168" t="s">
        <v>19</v>
      </c>
      <c r="I174" s="170"/>
      <c r="L174" s="167"/>
      <c r="M174" s="171"/>
      <c r="T174" s="172"/>
      <c r="AT174" s="168" t="s">
        <v>258</v>
      </c>
      <c r="AU174" s="168" t="s">
        <v>90</v>
      </c>
      <c r="AV174" s="14" t="s">
        <v>88</v>
      </c>
      <c r="AW174" s="14" t="s">
        <v>42</v>
      </c>
      <c r="AX174" s="14" t="s">
        <v>81</v>
      </c>
      <c r="AY174" s="168" t="s">
        <v>239</v>
      </c>
    </row>
    <row r="175" spans="2:65" s="12" customFormat="1" ht="11.25">
      <c r="B175" s="151"/>
      <c r="D175" s="152" t="s">
        <v>258</v>
      </c>
      <c r="E175" s="153" t="s">
        <v>19</v>
      </c>
      <c r="F175" s="154" t="s">
        <v>1207</v>
      </c>
      <c r="H175" s="155">
        <v>300</v>
      </c>
      <c r="I175" s="156"/>
      <c r="L175" s="151"/>
      <c r="M175" s="157"/>
      <c r="T175" s="158"/>
      <c r="AT175" s="153" t="s">
        <v>258</v>
      </c>
      <c r="AU175" s="153" t="s">
        <v>90</v>
      </c>
      <c r="AV175" s="12" t="s">
        <v>90</v>
      </c>
      <c r="AW175" s="12" t="s">
        <v>42</v>
      </c>
      <c r="AX175" s="12" t="s">
        <v>88</v>
      </c>
      <c r="AY175" s="153" t="s">
        <v>239</v>
      </c>
    </row>
    <row r="176" spans="2:65" s="1" customFormat="1" ht="24.2" customHeight="1">
      <c r="B176" s="34"/>
      <c r="C176" s="134" t="s">
        <v>398</v>
      </c>
      <c r="D176" s="134" t="s">
        <v>241</v>
      </c>
      <c r="E176" s="135" t="s">
        <v>1208</v>
      </c>
      <c r="F176" s="136" t="s">
        <v>1209</v>
      </c>
      <c r="G176" s="137" t="s">
        <v>163</v>
      </c>
      <c r="H176" s="138">
        <v>754</v>
      </c>
      <c r="I176" s="139"/>
      <c r="J176" s="140">
        <f>ROUND(I176*H176,2)</f>
        <v>0</v>
      </c>
      <c r="K176" s="136" t="s">
        <v>245</v>
      </c>
      <c r="L176" s="34"/>
      <c r="M176" s="141" t="s">
        <v>19</v>
      </c>
      <c r="N176" s="142" t="s">
        <v>52</v>
      </c>
      <c r="P176" s="143">
        <f>O176*H176</f>
        <v>0</v>
      </c>
      <c r="Q176" s="143">
        <v>1.3999999999999999E-4</v>
      </c>
      <c r="R176" s="143">
        <f>Q176*H176</f>
        <v>0.10555999999999999</v>
      </c>
      <c r="S176" s="143">
        <v>0</v>
      </c>
      <c r="T176" s="144">
        <f>S176*H176</f>
        <v>0</v>
      </c>
      <c r="AR176" s="145" t="s">
        <v>246</v>
      </c>
      <c r="AT176" s="145" t="s">
        <v>241</v>
      </c>
      <c r="AU176" s="145" t="s">
        <v>90</v>
      </c>
      <c r="AY176" s="18" t="s">
        <v>239</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246</v>
      </c>
      <c r="BM176" s="145" t="s">
        <v>1210</v>
      </c>
    </row>
    <row r="177" spans="2:65" s="1" customFormat="1" ht="11.25">
      <c r="B177" s="34"/>
      <c r="D177" s="147" t="s">
        <v>248</v>
      </c>
      <c r="F177" s="148" t="s">
        <v>1211</v>
      </c>
      <c r="I177" s="149"/>
      <c r="L177" s="34"/>
      <c r="M177" s="150"/>
      <c r="T177" s="55"/>
      <c r="AT177" s="18" t="s">
        <v>248</v>
      </c>
      <c r="AU177" s="18" t="s">
        <v>90</v>
      </c>
    </row>
    <row r="178" spans="2:65" s="1" customFormat="1" ht="19.5">
      <c r="B178" s="34"/>
      <c r="D178" s="152" t="s">
        <v>306</v>
      </c>
      <c r="F178" s="166" t="s">
        <v>1212</v>
      </c>
      <c r="I178" s="149"/>
      <c r="L178" s="34"/>
      <c r="M178" s="150"/>
      <c r="T178" s="55"/>
      <c r="AT178" s="18" t="s">
        <v>306</v>
      </c>
      <c r="AU178" s="18" t="s">
        <v>90</v>
      </c>
    </row>
    <row r="179" spans="2:65" s="12" customFormat="1" ht="11.25">
      <c r="B179" s="151"/>
      <c r="D179" s="152" t="s">
        <v>258</v>
      </c>
      <c r="E179" s="153" t="s">
        <v>19</v>
      </c>
      <c r="F179" s="154" t="s">
        <v>1213</v>
      </c>
      <c r="H179" s="155">
        <v>754</v>
      </c>
      <c r="I179" s="156"/>
      <c r="L179" s="151"/>
      <c r="M179" s="157"/>
      <c r="T179" s="158"/>
      <c r="AT179" s="153" t="s">
        <v>258</v>
      </c>
      <c r="AU179" s="153" t="s">
        <v>90</v>
      </c>
      <c r="AV179" s="12" t="s">
        <v>90</v>
      </c>
      <c r="AW179" s="12" t="s">
        <v>42</v>
      </c>
      <c r="AX179" s="12" t="s">
        <v>88</v>
      </c>
      <c r="AY179" s="153" t="s">
        <v>239</v>
      </c>
    </row>
    <row r="180" spans="2:65" s="1" customFormat="1" ht="16.5" customHeight="1">
      <c r="B180" s="34"/>
      <c r="C180" s="134" t="s">
        <v>404</v>
      </c>
      <c r="D180" s="134" t="s">
        <v>241</v>
      </c>
      <c r="E180" s="135" t="s">
        <v>1214</v>
      </c>
      <c r="F180" s="136" t="s">
        <v>1215</v>
      </c>
      <c r="G180" s="137" t="s">
        <v>178</v>
      </c>
      <c r="H180" s="138">
        <v>504.19600000000003</v>
      </c>
      <c r="I180" s="139"/>
      <c r="J180" s="140">
        <f>ROUND(I180*H180,2)</f>
        <v>0</v>
      </c>
      <c r="K180" s="136" t="s">
        <v>304</v>
      </c>
      <c r="L180" s="34"/>
      <c r="M180" s="141" t="s">
        <v>19</v>
      </c>
      <c r="N180" s="142" t="s">
        <v>52</v>
      </c>
      <c r="P180" s="143">
        <f>O180*H180</f>
        <v>0</v>
      </c>
      <c r="Q180" s="143">
        <v>0.76863999999999999</v>
      </c>
      <c r="R180" s="143">
        <f>Q180*H180</f>
        <v>387.54521344</v>
      </c>
      <c r="S180" s="143">
        <v>0</v>
      </c>
      <c r="T180" s="144">
        <f>S180*H180</f>
        <v>0</v>
      </c>
      <c r="AR180" s="145" t="s">
        <v>246</v>
      </c>
      <c r="AT180" s="145" t="s">
        <v>241</v>
      </c>
      <c r="AU180" s="145" t="s">
        <v>90</v>
      </c>
      <c r="AY180" s="18" t="s">
        <v>239</v>
      </c>
      <c r="BE180" s="146">
        <f>IF(N180="základní",J180,0)</f>
        <v>0</v>
      </c>
      <c r="BF180" s="146">
        <f>IF(N180="snížená",J180,0)</f>
        <v>0</v>
      </c>
      <c r="BG180" s="146">
        <f>IF(N180="zákl. přenesená",J180,0)</f>
        <v>0</v>
      </c>
      <c r="BH180" s="146">
        <f>IF(N180="sníž. přenesená",J180,0)</f>
        <v>0</v>
      </c>
      <c r="BI180" s="146">
        <f>IF(N180="nulová",J180,0)</f>
        <v>0</v>
      </c>
      <c r="BJ180" s="18" t="s">
        <v>88</v>
      </c>
      <c r="BK180" s="146">
        <f>ROUND(I180*H180,2)</f>
        <v>0</v>
      </c>
      <c r="BL180" s="18" t="s">
        <v>246</v>
      </c>
      <c r="BM180" s="145" t="s">
        <v>1216</v>
      </c>
    </row>
    <row r="181" spans="2:65" s="1" customFormat="1" ht="29.25">
      <c r="B181" s="34"/>
      <c r="D181" s="152" t="s">
        <v>306</v>
      </c>
      <c r="F181" s="166" t="s">
        <v>1217</v>
      </c>
      <c r="I181" s="149"/>
      <c r="L181" s="34"/>
      <c r="M181" s="150"/>
      <c r="T181" s="55"/>
      <c r="AT181" s="18" t="s">
        <v>306</v>
      </c>
      <c r="AU181" s="18" t="s">
        <v>90</v>
      </c>
    </row>
    <row r="182" spans="2:65" s="12" customFormat="1" ht="11.25">
      <c r="B182" s="151"/>
      <c r="D182" s="152" t="s">
        <v>258</v>
      </c>
      <c r="E182" s="153" t="s">
        <v>19</v>
      </c>
      <c r="F182" s="154" t="s">
        <v>1218</v>
      </c>
      <c r="H182" s="155">
        <v>504.19600000000003</v>
      </c>
      <c r="I182" s="156"/>
      <c r="L182" s="151"/>
      <c r="M182" s="157"/>
      <c r="T182" s="158"/>
      <c r="AT182" s="153" t="s">
        <v>258</v>
      </c>
      <c r="AU182" s="153" t="s">
        <v>90</v>
      </c>
      <c r="AV182" s="12" t="s">
        <v>90</v>
      </c>
      <c r="AW182" s="12" t="s">
        <v>42</v>
      </c>
      <c r="AX182" s="12" t="s">
        <v>88</v>
      </c>
      <c r="AY182" s="153" t="s">
        <v>239</v>
      </c>
    </row>
    <row r="183" spans="2:65" s="1" customFormat="1" ht="24.2" customHeight="1">
      <c r="B183" s="34"/>
      <c r="C183" s="134" t="s">
        <v>410</v>
      </c>
      <c r="D183" s="134" t="s">
        <v>241</v>
      </c>
      <c r="E183" s="135" t="s">
        <v>1219</v>
      </c>
      <c r="F183" s="136" t="s">
        <v>1220</v>
      </c>
      <c r="G183" s="137" t="s">
        <v>163</v>
      </c>
      <c r="H183" s="138">
        <v>414</v>
      </c>
      <c r="I183" s="139"/>
      <c r="J183" s="140">
        <f>ROUND(I183*H183,2)</f>
        <v>0</v>
      </c>
      <c r="K183" s="136" t="s">
        <v>304</v>
      </c>
      <c r="L183" s="34"/>
      <c r="M183" s="141" t="s">
        <v>19</v>
      </c>
      <c r="N183" s="142" t="s">
        <v>52</v>
      </c>
      <c r="P183" s="143">
        <f>O183*H183</f>
        <v>0</v>
      </c>
      <c r="Q183" s="143">
        <v>1.4999999999999999E-4</v>
      </c>
      <c r="R183" s="143">
        <f>Q183*H183</f>
        <v>6.2099999999999995E-2</v>
      </c>
      <c r="S183" s="143">
        <v>0</v>
      </c>
      <c r="T183" s="144">
        <f>S183*H183</f>
        <v>0</v>
      </c>
      <c r="AR183" s="145" t="s">
        <v>246</v>
      </c>
      <c r="AT183" s="145" t="s">
        <v>241</v>
      </c>
      <c r="AU183" s="145" t="s">
        <v>90</v>
      </c>
      <c r="AY183" s="18" t="s">
        <v>239</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246</v>
      </c>
      <c r="BM183" s="145" t="s">
        <v>1221</v>
      </c>
    </row>
    <row r="184" spans="2:65" s="1" customFormat="1" ht="29.25">
      <c r="B184" s="34"/>
      <c r="D184" s="152" t="s">
        <v>306</v>
      </c>
      <c r="F184" s="166" t="s">
        <v>1222</v>
      </c>
      <c r="I184" s="149"/>
      <c r="L184" s="34"/>
      <c r="M184" s="150"/>
      <c r="T184" s="55"/>
      <c r="AT184" s="18" t="s">
        <v>306</v>
      </c>
      <c r="AU184" s="18" t="s">
        <v>90</v>
      </c>
    </row>
    <row r="185" spans="2:65" s="12" customFormat="1" ht="11.25">
      <c r="B185" s="151"/>
      <c r="D185" s="152" t="s">
        <v>258</v>
      </c>
      <c r="E185" s="153" t="s">
        <v>19</v>
      </c>
      <c r="F185" s="154" t="s">
        <v>1223</v>
      </c>
      <c r="H185" s="155">
        <v>414</v>
      </c>
      <c r="I185" s="156"/>
      <c r="L185" s="151"/>
      <c r="M185" s="157"/>
      <c r="T185" s="158"/>
      <c r="AT185" s="153" t="s">
        <v>258</v>
      </c>
      <c r="AU185" s="153" t="s">
        <v>90</v>
      </c>
      <c r="AV185" s="12" t="s">
        <v>90</v>
      </c>
      <c r="AW185" s="12" t="s">
        <v>42</v>
      </c>
      <c r="AX185" s="12" t="s">
        <v>88</v>
      </c>
      <c r="AY185" s="153" t="s">
        <v>239</v>
      </c>
    </row>
    <row r="186" spans="2:65" s="1" customFormat="1" ht="16.5" customHeight="1">
      <c r="B186" s="34"/>
      <c r="C186" s="134" t="s">
        <v>415</v>
      </c>
      <c r="D186" s="134" t="s">
        <v>241</v>
      </c>
      <c r="E186" s="135" t="s">
        <v>1224</v>
      </c>
      <c r="F186" s="136" t="s">
        <v>1225</v>
      </c>
      <c r="G186" s="137" t="s">
        <v>178</v>
      </c>
      <c r="H186" s="138">
        <v>553.96</v>
      </c>
      <c r="I186" s="139"/>
      <c r="J186" s="140">
        <f>ROUND(I186*H186,2)</f>
        <v>0</v>
      </c>
      <c r="K186" s="136" t="s">
        <v>304</v>
      </c>
      <c r="L186" s="34"/>
      <c r="M186" s="141" t="s">
        <v>19</v>
      </c>
      <c r="N186" s="142" t="s">
        <v>52</v>
      </c>
      <c r="P186" s="143">
        <f>O186*H186</f>
        <v>0</v>
      </c>
      <c r="Q186" s="143">
        <v>0.76863999999999999</v>
      </c>
      <c r="R186" s="143">
        <f>Q186*H186</f>
        <v>425.79581440000004</v>
      </c>
      <c r="S186" s="143">
        <v>0</v>
      </c>
      <c r="T186" s="144">
        <f>S186*H186</f>
        <v>0</v>
      </c>
      <c r="AR186" s="145" t="s">
        <v>246</v>
      </c>
      <c r="AT186" s="145" t="s">
        <v>241</v>
      </c>
      <c r="AU186" s="145" t="s">
        <v>90</v>
      </c>
      <c r="AY186" s="18" t="s">
        <v>239</v>
      </c>
      <c r="BE186" s="146">
        <f>IF(N186="základní",J186,0)</f>
        <v>0</v>
      </c>
      <c r="BF186" s="146">
        <f>IF(N186="snížená",J186,0)</f>
        <v>0</v>
      </c>
      <c r="BG186" s="146">
        <f>IF(N186="zákl. přenesená",J186,0)</f>
        <v>0</v>
      </c>
      <c r="BH186" s="146">
        <f>IF(N186="sníž. přenesená",J186,0)</f>
        <v>0</v>
      </c>
      <c r="BI186" s="146">
        <f>IF(N186="nulová",J186,0)</f>
        <v>0</v>
      </c>
      <c r="BJ186" s="18" t="s">
        <v>88</v>
      </c>
      <c r="BK186" s="146">
        <f>ROUND(I186*H186,2)</f>
        <v>0</v>
      </c>
      <c r="BL186" s="18" t="s">
        <v>246</v>
      </c>
      <c r="BM186" s="145" t="s">
        <v>1226</v>
      </c>
    </row>
    <row r="187" spans="2:65" s="1" customFormat="1" ht="29.25">
      <c r="B187" s="34"/>
      <c r="D187" s="152" t="s">
        <v>306</v>
      </c>
      <c r="F187" s="166" t="s">
        <v>1227</v>
      </c>
      <c r="I187" s="149"/>
      <c r="L187" s="34"/>
      <c r="M187" s="150"/>
      <c r="T187" s="55"/>
      <c r="AT187" s="18" t="s">
        <v>306</v>
      </c>
      <c r="AU187" s="18" t="s">
        <v>90</v>
      </c>
    </row>
    <row r="188" spans="2:65" s="12" customFormat="1" ht="11.25">
      <c r="B188" s="151"/>
      <c r="D188" s="152" t="s">
        <v>258</v>
      </c>
      <c r="E188" s="153" t="s">
        <v>19</v>
      </c>
      <c r="F188" s="154" t="s">
        <v>1228</v>
      </c>
      <c r="H188" s="155">
        <v>503.6</v>
      </c>
      <c r="I188" s="156"/>
      <c r="L188" s="151"/>
      <c r="M188" s="157"/>
      <c r="T188" s="158"/>
      <c r="AT188" s="153" t="s">
        <v>258</v>
      </c>
      <c r="AU188" s="153" t="s">
        <v>90</v>
      </c>
      <c r="AV188" s="12" t="s">
        <v>90</v>
      </c>
      <c r="AW188" s="12" t="s">
        <v>42</v>
      </c>
      <c r="AX188" s="12" t="s">
        <v>88</v>
      </c>
      <c r="AY188" s="153" t="s">
        <v>239</v>
      </c>
    </row>
    <row r="189" spans="2:65" s="12" customFormat="1" ht="11.25">
      <c r="B189" s="151"/>
      <c r="D189" s="152" t="s">
        <v>258</v>
      </c>
      <c r="F189" s="154" t="s">
        <v>1229</v>
      </c>
      <c r="H189" s="155">
        <v>553.96</v>
      </c>
      <c r="I189" s="156"/>
      <c r="L189" s="151"/>
      <c r="M189" s="157"/>
      <c r="T189" s="158"/>
      <c r="AT189" s="153" t="s">
        <v>258</v>
      </c>
      <c r="AU189" s="153" t="s">
        <v>90</v>
      </c>
      <c r="AV189" s="12" t="s">
        <v>90</v>
      </c>
      <c r="AW189" s="12" t="s">
        <v>4</v>
      </c>
      <c r="AX189" s="12" t="s">
        <v>88</v>
      </c>
      <c r="AY189" s="153" t="s">
        <v>239</v>
      </c>
    </row>
    <row r="190" spans="2:65" s="1" customFormat="1" ht="16.5" customHeight="1">
      <c r="B190" s="34"/>
      <c r="C190" s="134" t="s">
        <v>420</v>
      </c>
      <c r="D190" s="134" t="s">
        <v>241</v>
      </c>
      <c r="E190" s="135" t="s">
        <v>1230</v>
      </c>
      <c r="F190" s="136" t="s">
        <v>1231</v>
      </c>
      <c r="G190" s="137" t="s">
        <v>277</v>
      </c>
      <c r="H190" s="138">
        <v>94</v>
      </c>
      <c r="I190" s="139"/>
      <c r="J190" s="140">
        <f>ROUND(I190*H190,2)</f>
        <v>0</v>
      </c>
      <c r="K190" s="136" t="s">
        <v>245</v>
      </c>
      <c r="L190" s="34"/>
      <c r="M190" s="141" t="s">
        <v>19</v>
      </c>
      <c r="N190" s="142" t="s">
        <v>52</v>
      </c>
      <c r="P190" s="143">
        <f>O190*H190</f>
        <v>0</v>
      </c>
      <c r="Q190" s="143">
        <v>1.4999999999999999E-4</v>
      </c>
      <c r="R190" s="143">
        <f>Q190*H190</f>
        <v>1.4099999999999998E-2</v>
      </c>
      <c r="S190" s="143">
        <v>0</v>
      </c>
      <c r="T190" s="144">
        <f>S190*H190</f>
        <v>0</v>
      </c>
      <c r="AR190" s="145" t="s">
        <v>246</v>
      </c>
      <c r="AT190" s="145" t="s">
        <v>241</v>
      </c>
      <c r="AU190" s="145" t="s">
        <v>90</v>
      </c>
      <c r="AY190" s="18" t="s">
        <v>239</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246</v>
      </c>
      <c r="BM190" s="145" t="s">
        <v>1232</v>
      </c>
    </row>
    <row r="191" spans="2:65" s="1" customFormat="1" ht="11.25">
      <c r="B191" s="34"/>
      <c r="D191" s="147" t="s">
        <v>248</v>
      </c>
      <c r="F191" s="148" t="s">
        <v>1233</v>
      </c>
      <c r="I191" s="149"/>
      <c r="L191" s="34"/>
      <c r="M191" s="150"/>
      <c r="T191" s="55"/>
      <c r="AT191" s="18" t="s">
        <v>248</v>
      </c>
      <c r="AU191" s="18" t="s">
        <v>90</v>
      </c>
    </row>
    <row r="192" spans="2:65" s="12" customFormat="1" ht="11.25">
      <c r="B192" s="151"/>
      <c r="D192" s="152" t="s">
        <v>258</v>
      </c>
      <c r="E192" s="153" t="s">
        <v>19</v>
      </c>
      <c r="F192" s="154" t="s">
        <v>1234</v>
      </c>
      <c r="H192" s="155">
        <v>94</v>
      </c>
      <c r="I192" s="156"/>
      <c r="L192" s="151"/>
      <c r="M192" s="157"/>
      <c r="T192" s="158"/>
      <c r="AT192" s="153" t="s">
        <v>258</v>
      </c>
      <c r="AU192" s="153" t="s">
        <v>90</v>
      </c>
      <c r="AV192" s="12" t="s">
        <v>90</v>
      </c>
      <c r="AW192" s="12" t="s">
        <v>42</v>
      </c>
      <c r="AX192" s="12" t="s">
        <v>88</v>
      </c>
      <c r="AY192" s="153" t="s">
        <v>239</v>
      </c>
    </row>
    <row r="193" spans="2:65" s="1" customFormat="1" ht="16.5" customHeight="1">
      <c r="B193" s="34"/>
      <c r="C193" s="180" t="s">
        <v>426</v>
      </c>
      <c r="D193" s="180" t="s">
        <v>373</v>
      </c>
      <c r="E193" s="181" t="s">
        <v>1235</v>
      </c>
      <c r="F193" s="182" t="s">
        <v>1236</v>
      </c>
      <c r="G193" s="183" t="s">
        <v>376</v>
      </c>
      <c r="H193" s="184">
        <v>43.65</v>
      </c>
      <c r="I193" s="185"/>
      <c r="J193" s="186">
        <f>ROUND(I193*H193,2)</f>
        <v>0</v>
      </c>
      <c r="K193" s="182" t="s">
        <v>245</v>
      </c>
      <c r="L193" s="187"/>
      <c r="M193" s="188" t="s">
        <v>19</v>
      </c>
      <c r="N193" s="189" t="s">
        <v>52</v>
      </c>
      <c r="P193" s="143">
        <f>O193*H193</f>
        <v>0</v>
      </c>
      <c r="Q193" s="143">
        <v>1</v>
      </c>
      <c r="R193" s="143">
        <f>Q193*H193</f>
        <v>43.65</v>
      </c>
      <c r="S193" s="143">
        <v>0</v>
      </c>
      <c r="T193" s="144">
        <f>S193*H193</f>
        <v>0</v>
      </c>
      <c r="AR193" s="145" t="s">
        <v>287</v>
      </c>
      <c r="AT193" s="145" t="s">
        <v>373</v>
      </c>
      <c r="AU193" s="145" t="s">
        <v>90</v>
      </c>
      <c r="AY193" s="18" t="s">
        <v>239</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246</v>
      </c>
      <c r="BM193" s="145" t="s">
        <v>1237</v>
      </c>
    </row>
    <row r="194" spans="2:65" s="12" customFormat="1" ht="11.25">
      <c r="B194" s="151"/>
      <c r="D194" s="152" t="s">
        <v>258</v>
      </c>
      <c r="E194" s="153" t="s">
        <v>19</v>
      </c>
      <c r="F194" s="154" t="s">
        <v>1238</v>
      </c>
      <c r="H194" s="155">
        <v>43.65</v>
      </c>
      <c r="I194" s="156"/>
      <c r="L194" s="151"/>
      <c r="M194" s="157"/>
      <c r="T194" s="158"/>
      <c r="AT194" s="153" t="s">
        <v>258</v>
      </c>
      <c r="AU194" s="153" t="s">
        <v>90</v>
      </c>
      <c r="AV194" s="12" t="s">
        <v>90</v>
      </c>
      <c r="AW194" s="12" t="s">
        <v>42</v>
      </c>
      <c r="AX194" s="12" t="s">
        <v>88</v>
      </c>
      <c r="AY194" s="153" t="s">
        <v>239</v>
      </c>
    </row>
    <row r="195" spans="2:65" s="11" customFormat="1" ht="22.9" customHeight="1">
      <c r="B195" s="122"/>
      <c r="D195" s="123" t="s">
        <v>80</v>
      </c>
      <c r="E195" s="132" t="s">
        <v>740</v>
      </c>
      <c r="F195" s="132" t="s">
        <v>741</v>
      </c>
      <c r="I195" s="125"/>
      <c r="J195" s="133">
        <f>BK195</f>
        <v>0</v>
      </c>
      <c r="L195" s="122"/>
      <c r="M195" s="127"/>
      <c r="P195" s="128">
        <f>SUM(P196:P197)</f>
        <v>0</v>
      </c>
      <c r="R195" s="128">
        <f>SUM(R196:R197)</f>
        <v>0</v>
      </c>
      <c r="T195" s="129">
        <f>SUM(T196:T197)</f>
        <v>0</v>
      </c>
      <c r="AR195" s="123" t="s">
        <v>88</v>
      </c>
      <c r="AT195" s="130" t="s">
        <v>80</v>
      </c>
      <c r="AU195" s="130" t="s">
        <v>88</v>
      </c>
      <c r="AY195" s="123" t="s">
        <v>239</v>
      </c>
      <c r="BK195" s="131">
        <f>SUM(BK196:BK197)</f>
        <v>0</v>
      </c>
    </row>
    <row r="196" spans="2:65" s="1" customFormat="1" ht="21.75" customHeight="1">
      <c r="B196" s="34"/>
      <c r="C196" s="134" t="s">
        <v>432</v>
      </c>
      <c r="D196" s="134" t="s">
        <v>241</v>
      </c>
      <c r="E196" s="135" t="s">
        <v>1239</v>
      </c>
      <c r="F196" s="136" t="s">
        <v>1240</v>
      </c>
      <c r="G196" s="137" t="s">
        <v>376</v>
      </c>
      <c r="H196" s="138">
        <v>1036.9359999999999</v>
      </c>
      <c r="I196" s="139"/>
      <c r="J196" s="140">
        <f>ROUND(I196*H196,2)</f>
        <v>0</v>
      </c>
      <c r="K196" s="136" t="s">
        <v>245</v>
      </c>
      <c r="L196" s="34"/>
      <c r="M196" s="141" t="s">
        <v>19</v>
      </c>
      <c r="N196" s="142" t="s">
        <v>52</v>
      </c>
      <c r="P196" s="143">
        <f>O196*H196</f>
        <v>0</v>
      </c>
      <c r="Q196" s="143">
        <v>0</v>
      </c>
      <c r="R196" s="143">
        <f>Q196*H196</f>
        <v>0</v>
      </c>
      <c r="S196" s="143">
        <v>0</v>
      </c>
      <c r="T196" s="144">
        <f>S196*H196</f>
        <v>0</v>
      </c>
      <c r="AR196" s="145" t="s">
        <v>246</v>
      </c>
      <c r="AT196" s="145" t="s">
        <v>241</v>
      </c>
      <c r="AU196" s="145" t="s">
        <v>90</v>
      </c>
      <c r="AY196" s="18" t="s">
        <v>239</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246</v>
      </c>
      <c r="BM196" s="145" t="s">
        <v>1241</v>
      </c>
    </row>
    <row r="197" spans="2:65" s="1" customFormat="1" ht="11.25">
      <c r="B197" s="34"/>
      <c r="D197" s="147" t="s">
        <v>248</v>
      </c>
      <c r="F197" s="148" t="s">
        <v>1242</v>
      </c>
      <c r="I197" s="149"/>
      <c r="L197" s="34"/>
      <c r="M197" s="191"/>
      <c r="N197" s="192"/>
      <c r="O197" s="192"/>
      <c r="P197" s="192"/>
      <c r="Q197" s="192"/>
      <c r="R197" s="192"/>
      <c r="S197" s="192"/>
      <c r="T197" s="193"/>
      <c r="AT197" s="18" t="s">
        <v>248</v>
      </c>
      <c r="AU197" s="18" t="s">
        <v>90</v>
      </c>
    </row>
    <row r="198" spans="2:65" s="1" customFormat="1" ht="6.95" customHeight="1">
      <c r="B198" s="43"/>
      <c r="C198" s="44"/>
      <c r="D198" s="44"/>
      <c r="E198" s="44"/>
      <c r="F198" s="44"/>
      <c r="G198" s="44"/>
      <c r="H198" s="44"/>
      <c r="I198" s="44"/>
      <c r="J198" s="44"/>
      <c r="K198" s="44"/>
      <c r="L198" s="34"/>
    </row>
  </sheetData>
  <sheetProtection algorithmName="SHA-512" hashValue="mYIrw9TSvCSJHF8+xT8NwwOX3afqRF3tO5n41rL6ZvvsvtsJw4AAyXqrxQXR6oFtqhZkVHfPOacxO65Vr0a4TQ==" saltValue="Ez+JW8iozzWAhWECx5LZvHMoiP1drIhS2ctwQ2ksZEHh/sas+kLj8JW7vERrXeRSxu+Unn+v21R8jqiNNbgyhQ==" spinCount="100000" sheet="1" objects="1" scenarios="1" formatColumns="0" formatRows="0" autoFilter="0"/>
  <autoFilter ref="C94:K197" xr:uid="{00000000-0009-0000-0000-00000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500-000000000000}"/>
    <hyperlink ref="F102" r:id="rId2" xr:uid="{00000000-0004-0000-0500-000001000000}"/>
    <hyperlink ref="F105" r:id="rId3" xr:uid="{00000000-0004-0000-0500-000002000000}"/>
    <hyperlink ref="F110" r:id="rId4" xr:uid="{00000000-0004-0000-0500-000003000000}"/>
    <hyperlink ref="F113" r:id="rId5" xr:uid="{00000000-0004-0000-0500-000004000000}"/>
    <hyperlink ref="F118" r:id="rId6" xr:uid="{00000000-0004-0000-0500-000005000000}"/>
    <hyperlink ref="F120" r:id="rId7" xr:uid="{00000000-0004-0000-0500-000006000000}"/>
    <hyperlink ref="F134" r:id="rId8" xr:uid="{00000000-0004-0000-0500-000007000000}"/>
    <hyperlink ref="F141" r:id="rId9" xr:uid="{00000000-0004-0000-0500-000008000000}"/>
    <hyperlink ref="F145" r:id="rId10" xr:uid="{00000000-0004-0000-0500-000009000000}"/>
    <hyperlink ref="F148" r:id="rId11" xr:uid="{00000000-0004-0000-0500-00000A000000}"/>
    <hyperlink ref="F153" r:id="rId12" xr:uid="{00000000-0004-0000-0500-00000B000000}"/>
    <hyperlink ref="F156" r:id="rId13" xr:uid="{00000000-0004-0000-0500-00000C000000}"/>
    <hyperlink ref="F159" r:id="rId14" xr:uid="{00000000-0004-0000-0500-00000D000000}"/>
    <hyperlink ref="F164" r:id="rId15" xr:uid="{00000000-0004-0000-0500-00000E000000}"/>
    <hyperlink ref="F167" r:id="rId16" xr:uid="{00000000-0004-0000-0500-00000F000000}"/>
    <hyperlink ref="F170" r:id="rId17" xr:uid="{00000000-0004-0000-0500-000010000000}"/>
    <hyperlink ref="F173" r:id="rId18" xr:uid="{00000000-0004-0000-0500-000011000000}"/>
    <hyperlink ref="F177" r:id="rId19" xr:uid="{00000000-0004-0000-0500-000012000000}"/>
    <hyperlink ref="F191" r:id="rId20" xr:uid="{00000000-0004-0000-0500-000013000000}"/>
    <hyperlink ref="F197" r:id="rId21" xr:uid="{00000000-0004-0000-05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8"/>
  <sheetViews>
    <sheetView showGridLines="0" topLeftCell="A197"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114</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75">
      <c r="B8" s="21"/>
      <c r="D8" s="28" t="s">
        <v>183</v>
      </c>
      <c r="L8" s="21"/>
    </row>
    <row r="9" spans="2:46" ht="16.5" customHeight="1">
      <c r="B9" s="21"/>
      <c r="E9" s="329" t="s">
        <v>187</v>
      </c>
      <c r="F9" s="340"/>
      <c r="G9" s="340"/>
      <c r="H9" s="340"/>
      <c r="L9" s="21"/>
    </row>
    <row r="10" spans="2:46" ht="12" customHeight="1">
      <c r="B10" s="21"/>
      <c r="D10" s="28" t="s">
        <v>191</v>
      </c>
      <c r="L10" s="21"/>
    </row>
    <row r="11" spans="2:46" s="1" customFormat="1" ht="16.5" customHeight="1">
      <c r="B11" s="34"/>
      <c r="E11" s="312" t="s">
        <v>1102</v>
      </c>
      <c r="F11" s="328"/>
      <c r="G11" s="328"/>
      <c r="H11" s="328"/>
      <c r="L11" s="34"/>
    </row>
    <row r="12" spans="2:46" s="1" customFormat="1" ht="12" customHeight="1">
      <c r="B12" s="34"/>
      <c r="D12" s="28" t="s">
        <v>859</v>
      </c>
      <c r="L12" s="34"/>
    </row>
    <row r="13" spans="2:46" s="1" customFormat="1" ht="16.5" customHeight="1">
      <c r="B13" s="34"/>
      <c r="E13" s="324" t="s">
        <v>1243</v>
      </c>
      <c r="F13" s="328"/>
      <c r="G13" s="328"/>
      <c r="H13" s="328"/>
      <c r="L13" s="34"/>
    </row>
    <row r="14" spans="2:46" s="1" customFormat="1" ht="11.25">
      <c r="B14" s="34"/>
      <c r="L14" s="34"/>
    </row>
    <row r="15" spans="2:46" s="1" customFormat="1" ht="12" customHeight="1">
      <c r="B15" s="34"/>
      <c r="D15" s="28" t="s">
        <v>18</v>
      </c>
      <c r="F15" s="26" t="s">
        <v>19</v>
      </c>
      <c r="I15" s="28" t="s">
        <v>20</v>
      </c>
      <c r="J15" s="26" t="s">
        <v>19</v>
      </c>
      <c r="L15" s="34"/>
    </row>
    <row r="16" spans="2:46" s="1" customFormat="1" ht="12" customHeight="1">
      <c r="B16" s="34"/>
      <c r="D16" s="28" t="s">
        <v>22</v>
      </c>
      <c r="F16" s="26" t="s">
        <v>23</v>
      </c>
      <c r="I16" s="28" t="s">
        <v>24</v>
      </c>
      <c r="J16" s="51" t="str">
        <f>'Rekapitulace stavby'!AN8</f>
        <v>19. 8. 2022</v>
      </c>
      <c r="L16" s="34"/>
    </row>
    <row r="17" spans="2:12" s="1" customFormat="1" ht="10.9" customHeight="1">
      <c r="B17" s="34"/>
      <c r="L17" s="34"/>
    </row>
    <row r="18" spans="2:12" s="1" customFormat="1" ht="12" customHeight="1">
      <c r="B18" s="34"/>
      <c r="D18" s="28" t="s">
        <v>30</v>
      </c>
      <c r="I18" s="28" t="s">
        <v>31</v>
      </c>
      <c r="J18" s="26" t="s">
        <v>32</v>
      </c>
      <c r="L18" s="34"/>
    </row>
    <row r="19" spans="2:12" s="1" customFormat="1" ht="18" customHeight="1">
      <c r="B19" s="34"/>
      <c r="E19" s="26" t="s">
        <v>33</v>
      </c>
      <c r="I19" s="28" t="s">
        <v>34</v>
      </c>
      <c r="J19" s="26" t="s">
        <v>35</v>
      </c>
      <c r="L19" s="34"/>
    </row>
    <row r="20" spans="2:12" s="1" customFormat="1" ht="6.95" customHeight="1">
      <c r="B20" s="34"/>
      <c r="L20" s="34"/>
    </row>
    <row r="21" spans="2:12" s="1" customFormat="1" ht="12" customHeight="1">
      <c r="B21" s="34"/>
      <c r="D21" s="28" t="s">
        <v>36</v>
      </c>
      <c r="I21" s="28" t="s">
        <v>31</v>
      </c>
      <c r="J21" s="29" t="str">
        <f>'Rekapitulace stavby'!AN13</f>
        <v>Vyplň údaj</v>
      </c>
      <c r="L21" s="34"/>
    </row>
    <row r="22" spans="2:12" s="1" customFormat="1" ht="18" customHeight="1">
      <c r="B22" s="34"/>
      <c r="E22" s="331" t="str">
        <f>'Rekapitulace stavby'!E14</f>
        <v>Vyplň údaj</v>
      </c>
      <c r="F22" s="297"/>
      <c r="G22" s="297"/>
      <c r="H22" s="297"/>
      <c r="I22" s="28" t="s">
        <v>34</v>
      </c>
      <c r="J22" s="29" t="str">
        <f>'Rekapitulace stavby'!AN14</f>
        <v>Vyplň údaj</v>
      </c>
      <c r="L22" s="34"/>
    </row>
    <row r="23" spans="2:12" s="1" customFormat="1" ht="6.95" customHeight="1">
      <c r="B23" s="34"/>
      <c r="L23" s="34"/>
    </row>
    <row r="24" spans="2:12" s="1" customFormat="1" ht="12" customHeight="1">
      <c r="B24" s="34"/>
      <c r="D24" s="28" t="s">
        <v>38</v>
      </c>
      <c r="I24" s="28" t="s">
        <v>31</v>
      </c>
      <c r="J24" s="26" t="s">
        <v>39</v>
      </c>
      <c r="L24" s="34"/>
    </row>
    <row r="25" spans="2:12" s="1" customFormat="1" ht="18" customHeight="1">
      <c r="B25" s="34"/>
      <c r="E25" s="26" t="s">
        <v>40</v>
      </c>
      <c r="I25" s="28" t="s">
        <v>34</v>
      </c>
      <c r="J25" s="26" t="s">
        <v>41</v>
      </c>
      <c r="L25" s="34"/>
    </row>
    <row r="26" spans="2:12" s="1" customFormat="1" ht="6.95" customHeight="1">
      <c r="B26" s="34"/>
      <c r="L26" s="34"/>
    </row>
    <row r="27" spans="2:12" s="1" customFormat="1" ht="12" customHeight="1">
      <c r="B27" s="34"/>
      <c r="D27" s="28" t="s">
        <v>43</v>
      </c>
      <c r="I27" s="28" t="s">
        <v>31</v>
      </c>
      <c r="J27" s="26" t="str">
        <f>IF('Rekapitulace stavby'!AN19="","",'Rekapitulace stavby'!AN19)</f>
        <v/>
      </c>
      <c r="L27" s="34"/>
    </row>
    <row r="28" spans="2:12" s="1" customFormat="1" ht="18" customHeight="1">
      <c r="B28" s="34"/>
      <c r="E28" s="26" t="str">
        <f>IF('Rekapitulace stavby'!E20="","",'Rekapitulace stavby'!E20)</f>
        <v xml:space="preserve"> </v>
      </c>
      <c r="I28" s="28" t="s">
        <v>34</v>
      </c>
      <c r="J28" s="26" t="str">
        <f>IF('Rekapitulace stavby'!AN20="","",'Rekapitulace stavby'!AN20)</f>
        <v/>
      </c>
      <c r="L28" s="34"/>
    </row>
    <row r="29" spans="2:12" s="1" customFormat="1" ht="6.95" customHeight="1">
      <c r="B29" s="34"/>
      <c r="L29" s="34"/>
    </row>
    <row r="30" spans="2:12" s="1" customFormat="1" ht="12" customHeight="1">
      <c r="B30" s="34"/>
      <c r="D30" s="28" t="s">
        <v>45</v>
      </c>
      <c r="L30" s="34"/>
    </row>
    <row r="31" spans="2:12" s="7" customFormat="1" ht="16.5" customHeight="1">
      <c r="B31" s="94"/>
      <c r="E31" s="301" t="s">
        <v>19</v>
      </c>
      <c r="F31" s="301"/>
      <c r="G31" s="301"/>
      <c r="H31" s="301"/>
      <c r="L31" s="94"/>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5" t="s">
        <v>47</v>
      </c>
      <c r="J34" s="65">
        <f>ROUND(J97, 2)</f>
        <v>0</v>
      </c>
      <c r="L34" s="34"/>
    </row>
    <row r="35" spans="2:12" s="1" customFormat="1" ht="6.95" customHeight="1">
      <c r="B35" s="34"/>
      <c r="D35" s="52"/>
      <c r="E35" s="52"/>
      <c r="F35" s="52"/>
      <c r="G35" s="52"/>
      <c r="H35" s="52"/>
      <c r="I35" s="52"/>
      <c r="J35" s="52"/>
      <c r="K35" s="52"/>
      <c r="L35" s="34"/>
    </row>
    <row r="36" spans="2:12" s="1" customFormat="1" ht="14.45" customHeight="1">
      <c r="B36" s="34"/>
      <c r="F36" s="37" t="s">
        <v>49</v>
      </c>
      <c r="I36" s="37" t="s">
        <v>48</v>
      </c>
      <c r="J36" s="37" t="s">
        <v>50</v>
      </c>
      <c r="L36" s="34"/>
    </row>
    <row r="37" spans="2:12" s="1" customFormat="1" ht="14.45" customHeight="1">
      <c r="B37" s="34"/>
      <c r="D37" s="54" t="s">
        <v>51</v>
      </c>
      <c r="E37" s="28" t="s">
        <v>52</v>
      </c>
      <c r="F37" s="84">
        <f>ROUND((SUM(BE97:BE227)),  2)</f>
        <v>0</v>
      </c>
      <c r="I37" s="96">
        <v>0.21</v>
      </c>
      <c r="J37" s="84">
        <f>ROUND(((SUM(BE97:BE227))*I37),  2)</f>
        <v>0</v>
      </c>
      <c r="L37" s="34"/>
    </row>
    <row r="38" spans="2:12" s="1" customFormat="1" ht="14.45" customHeight="1">
      <c r="B38" s="34"/>
      <c r="E38" s="28" t="s">
        <v>53</v>
      </c>
      <c r="F38" s="84">
        <f>ROUND((SUM(BF97:BF227)),  2)</f>
        <v>0</v>
      </c>
      <c r="I38" s="96">
        <v>0.15</v>
      </c>
      <c r="J38" s="84">
        <f>ROUND(((SUM(BF97:BF227))*I38),  2)</f>
        <v>0</v>
      </c>
      <c r="L38" s="34"/>
    </row>
    <row r="39" spans="2:12" s="1" customFormat="1" ht="14.45" hidden="1" customHeight="1">
      <c r="B39" s="34"/>
      <c r="E39" s="28" t="s">
        <v>54</v>
      </c>
      <c r="F39" s="84">
        <f>ROUND((SUM(BG97:BG227)),  2)</f>
        <v>0</v>
      </c>
      <c r="I39" s="96">
        <v>0.21</v>
      </c>
      <c r="J39" s="84">
        <f>0</f>
        <v>0</v>
      </c>
      <c r="L39" s="34"/>
    </row>
    <row r="40" spans="2:12" s="1" customFormat="1" ht="14.45" hidden="1" customHeight="1">
      <c r="B40" s="34"/>
      <c r="E40" s="28" t="s">
        <v>55</v>
      </c>
      <c r="F40" s="84">
        <f>ROUND((SUM(BH97:BH227)),  2)</f>
        <v>0</v>
      </c>
      <c r="I40" s="96">
        <v>0.15</v>
      </c>
      <c r="J40" s="84">
        <f>0</f>
        <v>0</v>
      </c>
      <c r="L40" s="34"/>
    </row>
    <row r="41" spans="2:12" s="1" customFormat="1" ht="14.45" hidden="1" customHeight="1">
      <c r="B41" s="34"/>
      <c r="E41" s="28" t="s">
        <v>56</v>
      </c>
      <c r="F41" s="84">
        <f>ROUND((SUM(BI97:BI227)),  2)</f>
        <v>0</v>
      </c>
      <c r="I41" s="96">
        <v>0</v>
      </c>
      <c r="J41" s="84">
        <f>0</f>
        <v>0</v>
      </c>
      <c r="L41" s="34"/>
    </row>
    <row r="42" spans="2:12" s="1" customFormat="1" ht="6.95" customHeight="1">
      <c r="B42" s="34"/>
      <c r="L42" s="34"/>
    </row>
    <row r="43" spans="2:12" s="1" customFormat="1" ht="25.35" customHeight="1">
      <c r="B43" s="34"/>
      <c r="C43" s="97"/>
      <c r="D43" s="98" t="s">
        <v>57</v>
      </c>
      <c r="E43" s="56"/>
      <c r="F43" s="56"/>
      <c r="G43" s="99" t="s">
        <v>58</v>
      </c>
      <c r="H43" s="100" t="s">
        <v>59</v>
      </c>
      <c r="I43" s="56"/>
      <c r="J43" s="101">
        <f>SUM(J34:J41)</f>
        <v>0</v>
      </c>
      <c r="K43" s="102"/>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2" t="s">
        <v>205</v>
      </c>
      <c r="L49" s="34"/>
    </row>
    <row r="50" spans="2:12" s="1" customFormat="1" ht="6.95" customHeight="1">
      <c r="B50" s="34"/>
      <c r="L50" s="34"/>
    </row>
    <row r="51" spans="2:12" s="1" customFormat="1" ht="12" customHeight="1">
      <c r="B51" s="34"/>
      <c r="C51" s="28" t="s">
        <v>16</v>
      </c>
      <c r="L51" s="34"/>
    </row>
    <row r="52" spans="2:12" s="1" customFormat="1" ht="16.5" customHeight="1">
      <c r="B52" s="34"/>
      <c r="E52" s="329" t="str">
        <f>E7</f>
        <v>Stavba č. 6963, etapa č. 0008 – Kompenzační opatření, Definitivní uzávěr plavebního kanálu Troja</v>
      </c>
      <c r="F52" s="330"/>
      <c r="G52" s="330"/>
      <c r="H52" s="330"/>
      <c r="L52" s="34"/>
    </row>
    <row r="53" spans="2:12" ht="12" customHeight="1">
      <c r="B53" s="21"/>
      <c r="C53" s="28" t="s">
        <v>183</v>
      </c>
      <c r="L53" s="21"/>
    </row>
    <row r="54" spans="2:12" ht="16.5" customHeight="1">
      <c r="B54" s="21"/>
      <c r="E54" s="329" t="s">
        <v>187</v>
      </c>
      <c r="F54" s="340"/>
      <c r="G54" s="340"/>
      <c r="H54" s="340"/>
      <c r="L54" s="21"/>
    </row>
    <row r="55" spans="2:12" ht="12" customHeight="1">
      <c r="B55" s="21"/>
      <c r="C55" s="28" t="s">
        <v>191</v>
      </c>
      <c r="L55" s="21"/>
    </row>
    <row r="56" spans="2:12" s="1" customFormat="1" ht="16.5" customHeight="1">
      <c r="B56" s="34"/>
      <c r="E56" s="312" t="s">
        <v>1102</v>
      </c>
      <c r="F56" s="328"/>
      <c r="G56" s="328"/>
      <c r="H56" s="328"/>
      <c r="L56" s="34"/>
    </row>
    <row r="57" spans="2:12" s="1" customFormat="1" ht="12" customHeight="1">
      <c r="B57" s="34"/>
      <c r="C57" s="28" t="s">
        <v>859</v>
      </c>
      <c r="L57" s="34"/>
    </row>
    <row r="58" spans="2:12" s="1" customFormat="1" ht="16.5" customHeight="1">
      <c r="B58" s="34"/>
      <c r="E58" s="324" t="str">
        <f>E13</f>
        <v>SO04b - Křídla</v>
      </c>
      <c r="F58" s="328"/>
      <c r="G58" s="328"/>
      <c r="H58" s="328"/>
      <c r="L58" s="34"/>
    </row>
    <row r="59" spans="2:12" s="1" customFormat="1" ht="6.95" customHeight="1">
      <c r="B59" s="34"/>
      <c r="L59" s="34"/>
    </row>
    <row r="60" spans="2:12" s="1" customFormat="1" ht="12" customHeight="1">
      <c r="B60" s="34"/>
      <c r="C60" s="28" t="s">
        <v>22</v>
      </c>
      <c r="F60" s="26" t="str">
        <f>F16</f>
        <v>Praha</v>
      </c>
      <c r="I60" s="28" t="s">
        <v>24</v>
      </c>
      <c r="J60" s="51" t="str">
        <f>IF(J16="","",J16)</f>
        <v>19. 8. 2022</v>
      </c>
      <c r="L60" s="34"/>
    </row>
    <row r="61" spans="2:12" s="1" customFormat="1" ht="6.95" customHeight="1">
      <c r="B61" s="34"/>
      <c r="L61" s="34"/>
    </row>
    <row r="62" spans="2:12" s="1" customFormat="1" ht="25.7" customHeight="1">
      <c r="B62" s="34"/>
      <c r="C62" s="28" t="s">
        <v>30</v>
      </c>
      <c r="F62" s="26" t="str">
        <f>E19</f>
        <v>Hlavní město Praha</v>
      </c>
      <c r="I62" s="28" t="s">
        <v>38</v>
      </c>
      <c r="J62" s="32" t="str">
        <f>E25</f>
        <v>d plus projektová a inženýrská a.s.</v>
      </c>
      <c r="L62" s="34"/>
    </row>
    <row r="63" spans="2:12" s="1" customFormat="1" ht="15.2" customHeight="1">
      <c r="B63" s="34"/>
      <c r="C63" s="28" t="s">
        <v>36</v>
      </c>
      <c r="F63" s="26" t="str">
        <f>IF(E22="","",E22)</f>
        <v>Vyplň údaj</v>
      </c>
      <c r="I63" s="28" t="s">
        <v>43</v>
      </c>
      <c r="J63" s="32" t="str">
        <f>E28</f>
        <v xml:space="preserve"> </v>
      </c>
      <c r="L63" s="34"/>
    </row>
    <row r="64" spans="2:12" s="1" customFormat="1" ht="10.35" customHeight="1">
      <c r="B64" s="34"/>
      <c r="L64" s="34"/>
    </row>
    <row r="65" spans="2:47" s="1" customFormat="1" ht="29.25" customHeight="1">
      <c r="B65" s="34"/>
      <c r="C65" s="103" t="s">
        <v>206</v>
      </c>
      <c r="D65" s="97"/>
      <c r="E65" s="97"/>
      <c r="F65" s="97"/>
      <c r="G65" s="97"/>
      <c r="H65" s="97"/>
      <c r="I65" s="97"/>
      <c r="J65" s="104" t="s">
        <v>207</v>
      </c>
      <c r="K65" s="97"/>
      <c r="L65" s="34"/>
    </row>
    <row r="66" spans="2:47" s="1" customFormat="1" ht="10.35" customHeight="1">
      <c r="B66" s="34"/>
      <c r="L66" s="34"/>
    </row>
    <row r="67" spans="2:47" s="1" customFormat="1" ht="22.9" customHeight="1">
      <c r="B67" s="34"/>
      <c r="C67" s="105" t="s">
        <v>79</v>
      </c>
      <c r="J67" s="65">
        <f>J97</f>
        <v>0</v>
      </c>
      <c r="L67" s="34"/>
      <c r="AU67" s="18" t="s">
        <v>208</v>
      </c>
    </row>
    <row r="68" spans="2:47" s="8" customFormat="1" ht="24.95" customHeight="1">
      <c r="B68" s="106"/>
      <c r="D68" s="107" t="s">
        <v>209</v>
      </c>
      <c r="E68" s="108"/>
      <c r="F68" s="108"/>
      <c r="G68" s="108"/>
      <c r="H68" s="108"/>
      <c r="I68" s="108"/>
      <c r="J68" s="109">
        <f>J98</f>
        <v>0</v>
      </c>
      <c r="L68" s="106"/>
    </row>
    <row r="69" spans="2:47" s="9" customFormat="1" ht="19.899999999999999" customHeight="1">
      <c r="B69" s="110"/>
      <c r="D69" s="111" t="s">
        <v>210</v>
      </c>
      <c r="E69" s="112"/>
      <c r="F69" s="112"/>
      <c r="G69" s="112"/>
      <c r="H69" s="112"/>
      <c r="I69" s="112"/>
      <c r="J69" s="113">
        <f>J99</f>
        <v>0</v>
      </c>
      <c r="L69" s="110"/>
    </row>
    <row r="70" spans="2:47" s="9" customFormat="1" ht="19.899999999999999" customHeight="1">
      <c r="B70" s="110"/>
      <c r="D70" s="111" t="s">
        <v>211</v>
      </c>
      <c r="E70" s="112"/>
      <c r="F70" s="112"/>
      <c r="G70" s="112"/>
      <c r="H70" s="112"/>
      <c r="I70" s="112"/>
      <c r="J70" s="113">
        <f>J183</f>
        <v>0</v>
      </c>
      <c r="L70" s="110"/>
    </row>
    <row r="71" spans="2:47" s="9" customFormat="1" ht="19.899999999999999" customHeight="1">
      <c r="B71" s="110"/>
      <c r="D71" s="111" t="s">
        <v>219</v>
      </c>
      <c r="E71" s="112"/>
      <c r="F71" s="112"/>
      <c r="G71" s="112"/>
      <c r="H71" s="112"/>
      <c r="I71" s="112"/>
      <c r="J71" s="113">
        <f>J217</f>
        <v>0</v>
      </c>
      <c r="L71" s="110"/>
    </row>
    <row r="72" spans="2:47" s="8" customFormat="1" ht="24.95" customHeight="1">
      <c r="B72" s="106"/>
      <c r="D72" s="107" t="s">
        <v>220</v>
      </c>
      <c r="E72" s="108"/>
      <c r="F72" s="108"/>
      <c r="G72" s="108"/>
      <c r="H72" s="108"/>
      <c r="I72" s="108"/>
      <c r="J72" s="109">
        <f>J220</f>
        <v>0</v>
      </c>
      <c r="L72" s="106"/>
    </row>
    <row r="73" spans="2:47" s="9" customFormat="1" ht="19.899999999999999" customHeight="1">
      <c r="B73" s="110"/>
      <c r="D73" s="111" t="s">
        <v>1244</v>
      </c>
      <c r="E73" s="112"/>
      <c r="F73" s="112"/>
      <c r="G73" s="112"/>
      <c r="H73" s="112"/>
      <c r="I73" s="112"/>
      <c r="J73" s="113">
        <f>J221</f>
        <v>0</v>
      </c>
      <c r="L73" s="110"/>
    </row>
    <row r="74" spans="2:47" s="1" customFormat="1" ht="21.75" customHeight="1">
      <c r="B74" s="34"/>
      <c r="L74" s="34"/>
    </row>
    <row r="75" spans="2:47" s="1" customFormat="1" ht="6.95" customHeight="1">
      <c r="B75" s="43"/>
      <c r="C75" s="44"/>
      <c r="D75" s="44"/>
      <c r="E75" s="44"/>
      <c r="F75" s="44"/>
      <c r="G75" s="44"/>
      <c r="H75" s="44"/>
      <c r="I75" s="44"/>
      <c r="J75" s="44"/>
      <c r="K75" s="44"/>
      <c r="L75" s="34"/>
    </row>
    <row r="79" spans="2:47" s="1" customFormat="1" ht="6.95" customHeight="1">
      <c r="B79" s="45"/>
      <c r="C79" s="46"/>
      <c r="D79" s="46"/>
      <c r="E79" s="46"/>
      <c r="F79" s="46"/>
      <c r="G79" s="46"/>
      <c r="H79" s="46"/>
      <c r="I79" s="46"/>
      <c r="J79" s="46"/>
      <c r="K79" s="46"/>
      <c r="L79" s="34"/>
    </row>
    <row r="80" spans="2:47" s="1" customFormat="1" ht="24.95" customHeight="1">
      <c r="B80" s="34"/>
      <c r="C80" s="22" t="s">
        <v>224</v>
      </c>
      <c r="L80" s="34"/>
    </row>
    <row r="81" spans="2:20" s="1" customFormat="1" ht="6.95" customHeight="1">
      <c r="B81" s="34"/>
      <c r="L81" s="34"/>
    </row>
    <row r="82" spans="2:20" s="1" customFormat="1" ht="12" customHeight="1">
      <c r="B82" s="34"/>
      <c r="C82" s="28" t="s">
        <v>16</v>
      </c>
      <c r="L82" s="34"/>
    </row>
    <row r="83" spans="2:20" s="1" customFormat="1" ht="16.5" customHeight="1">
      <c r="B83" s="34"/>
      <c r="E83" s="329" t="str">
        <f>E7</f>
        <v>Stavba č. 6963, etapa č. 0008 – Kompenzační opatření, Definitivní uzávěr plavebního kanálu Troja</v>
      </c>
      <c r="F83" s="330"/>
      <c r="G83" s="330"/>
      <c r="H83" s="330"/>
      <c r="L83" s="34"/>
    </row>
    <row r="84" spans="2:20" ht="12" customHeight="1">
      <c r="B84" s="21"/>
      <c r="C84" s="28" t="s">
        <v>183</v>
      </c>
      <c r="L84" s="21"/>
    </row>
    <row r="85" spans="2:20" ht="16.5" customHeight="1">
      <c r="B85" s="21"/>
      <c r="E85" s="329" t="s">
        <v>187</v>
      </c>
      <c r="F85" s="340"/>
      <c r="G85" s="340"/>
      <c r="H85" s="340"/>
      <c r="L85" s="21"/>
    </row>
    <row r="86" spans="2:20" ht="12" customHeight="1">
      <c r="B86" s="21"/>
      <c r="C86" s="28" t="s">
        <v>191</v>
      </c>
      <c r="L86" s="21"/>
    </row>
    <row r="87" spans="2:20" s="1" customFormat="1" ht="16.5" customHeight="1">
      <c r="B87" s="34"/>
      <c r="E87" s="312" t="s">
        <v>1102</v>
      </c>
      <c r="F87" s="328"/>
      <c r="G87" s="328"/>
      <c r="H87" s="328"/>
      <c r="L87" s="34"/>
    </row>
    <row r="88" spans="2:20" s="1" customFormat="1" ht="12" customHeight="1">
      <c r="B88" s="34"/>
      <c r="C88" s="28" t="s">
        <v>859</v>
      </c>
      <c r="L88" s="34"/>
    </row>
    <row r="89" spans="2:20" s="1" customFormat="1" ht="16.5" customHeight="1">
      <c r="B89" s="34"/>
      <c r="E89" s="324" t="str">
        <f>E13</f>
        <v>SO04b - Křídla</v>
      </c>
      <c r="F89" s="328"/>
      <c r="G89" s="328"/>
      <c r="H89" s="328"/>
      <c r="L89" s="34"/>
    </row>
    <row r="90" spans="2:20" s="1" customFormat="1" ht="6.95" customHeight="1">
      <c r="B90" s="34"/>
      <c r="L90" s="34"/>
    </row>
    <row r="91" spans="2:20" s="1" customFormat="1" ht="12" customHeight="1">
      <c r="B91" s="34"/>
      <c r="C91" s="28" t="s">
        <v>22</v>
      </c>
      <c r="F91" s="26" t="str">
        <f>F16</f>
        <v>Praha</v>
      </c>
      <c r="I91" s="28" t="s">
        <v>24</v>
      </c>
      <c r="J91" s="51" t="str">
        <f>IF(J16="","",J16)</f>
        <v>19. 8. 2022</v>
      </c>
      <c r="L91" s="34"/>
    </row>
    <row r="92" spans="2:20" s="1" customFormat="1" ht="6.95" customHeight="1">
      <c r="B92" s="34"/>
      <c r="L92" s="34"/>
    </row>
    <row r="93" spans="2:20" s="1" customFormat="1" ht="25.7" customHeight="1">
      <c r="B93" s="34"/>
      <c r="C93" s="28" t="s">
        <v>30</v>
      </c>
      <c r="F93" s="26" t="str">
        <f>E19</f>
        <v>Hlavní město Praha</v>
      </c>
      <c r="I93" s="28" t="s">
        <v>38</v>
      </c>
      <c r="J93" s="32" t="str">
        <f>E25</f>
        <v>d plus projektová a inženýrská a.s.</v>
      </c>
      <c r="L93" s="34"/>
    </row>
    <row r="94" spans="2:20" s="1" customFormat="1" ht="15.2" customHeight="1">
      <c r="B94" s="34"/>
      <c r="C94" s="28" t="s">
        <v>36</v>
      </c>
      <c r="F94" s="26" t="str">
        <f>IF(E22="","",E22)</f>
        <v>Vyplň údaj</v>
      </c>
      <c r="I94" s="28" t="s">
        <v>43</v>
      </c>
      <c r="J94" s="32" t="str">
        <f>E28</f>
        <v xml:space="preserve"> </v>
      </c>
      <c r="L94" s="34"/>
    </row>
    <row r="95" spans="2:20" s="1" customFormat="1" ht="10.35" customHeight="1">
      <c r="B95" s="34"/>
      <c r="L95" s="34"/>
    </row>
    <row r="96" spans="2:20" s="10" customFormat="1" ht="29.25" customHeight="1">
      <c r="B96" s="114"/>
      <c r="C96" s="115" t="s">
        <v>225</v>
      </c>
      <c r="D96" s="116" t="s">
        <v>66</v>
      </c>
      <c r="E96" s="116" t="s">
        <v>62</v>
      </c>
      <c r="F96" s="116" t="s">
        <v>63</v>
      </c>
      <c r="G96" s="116" t="s">
        <v>226</v>
      </c>
      <c r="H96" s="116" t="s">
        <v>227</v>
      </c>
      <c r="I96" s="116" t="s">
        <v>228</v>
      </c>
      <c r="J96" s="116" t="s">
        <v>207</v>
      </c>
      <c r="K96" s="117" t="s">
        <v>229</v>
      </c>
      <c r="L96" s="114"/>
      <c r="M96" s="58" t="s">
        <v>19</v>
      </c>
      <c r="N96" s="59" t="s">
        <v>51</v>
      </c>
      <c r="O96" s="59" t="s">
        <v>230</v>
      </c>
      <c r="P96" s="59" t="s">
        <v>231</v>
      </c>
      <c r="Q96" s="59" t="s">
        <v>232</v>
      </c>
      <c r="R96" s="59" t="s">
        <v>233</v>
      </c>
      <c r="S96" s="59" t="s">
        <v>234</v>
      </c>
      <c r="T96" s="60" t="s">
        <v>235</v>
      </c>
    </row>
    <row r="97" spans="2:65" s="1" customFormat="1" ht="22.9" customHeight="1">
      <c r="B97" s="34"/>
      <c r="C97" s="63" t="s">
        <v>236</v>
      </c>
      <c r="J97" s="118">
        <f>BK97</f>
        <v>0</v>
      </c>
      <c r="L97" s="34"/>
      <c r="M97" s="61"/>
      <c r="N97" s="52"/>
      <c r="O97" s="52"/>
      <c r="P97" s="119">
        <f>P98+P220</f>
        <v>0</v>
      </c>
      <c r="Q97" s="52"/>
      <c r="R97" s="119">
        <f>R98+R220</f>
        <v>535.71198073000005</v>
      </c>
      <c r="S97" s="52"/>
      <c r="T97" s="120">
        <f>T98+T220</f>
        <v>0</v>
      </c>
      <c r="AT97" s="18" t="s">
        <v>80</v>
      </c>
      <c r="AU97" s="18" t="s">
        <v>208</v>
      </c>
      <c r="BK97" s="121">
        <f>BK98+BK220</f>
        <v>0</v>
      </c>
    </row>
    <row r="98" spans="2:65" s="11" customFormat="1" ht="25.9" customHeight="1">
      <c r="B98" s="122"/>
      <c r="D98" s="123" t="s">
        <v>80</v>
      </c>
      <c r="E98" s="124" t="s">
        <v>237</v>
      </c>
      <c r="F98" s="124" t="s">
        <v>238</v>
      </c>
      <c r="I98" s="125"/>
      <c r="J98" s="126">
        <f>BK98</f>
        <v>0</v>
      </c>
      <c r="L98" s="122"/>
      <c r="M98" s="127"/>
      <c r="P98" s="128">
        <f>P99+P183+P217</f>
        <v>0</v>
      </c>
      <c r="R98" s="128">
        <f>R99+R183+R217</f>
        <v>534.69624073</v>
      </c>
      <c r="T98" s="129">
        <f>T99+T183+T217</f>
        <v>0</v>
      </c>
      <c r="AR98" s="123" t="s">
        <v>88</v>
      </c>
      <c r="AT98" s="130" t="s">
        <v>80</v>
      </c>
      <c r="AU98" s="130" t="s">
        <v>81</v>
      </c>
      <c r="AY98" s="123" t="s">
        <v>239</v>
      </c>
      <c r="BK98" s="131">
        <f>BK99+BK183+BK217</f>
        <v>0</v>
      </c>
    </row>
    <row r="99" spans="2:65" s="11" customFormat="1" ht="22.9" customHeight="1">
      <c r="B99" s="122"/>
      <c r="D99" s="123" t="s">
        <v>80</v>
      </c>
      <c r="E99" s="132" t="s">
        <v>88</v>
      </c>
      <c r="F99" s="132" t="s">
        <v>240</v>
      </c>
      <c r="I99" s="125"/>
      <c r="J99" s="133">
        <f>BK99</f>
        <v>0</v>
      </c>
      <c r="L99" s="122"/>
      <c r="M99" s="127"/>
      <c r="P99" s="128">
        <f>SUM(P100:P182)</f>
        <v>0</v>
      </c>
      <c r="R99" s="128">
        <f>SUM(R100:R182)</f>
        <v>154.9453364100001</v>
      </c>
      <c r="T99" s="129">
        <f>SUM(T100:T182)</f>
        <v>0</v>
      </c>
      <c r="AR99" s="123" t="s">
        <v>88</v>
      </c>
      <c r="AT99" s="130" t="s">
        <v>80</v>
      </c>
      <c r="AU99" s="130" t="s">
        <v>88</v>
      </c>
      <c r="AY99" s="123" t="s">
        <v>239</v>
      </c>
      <c r="BK99" s="131">
        <f>SUM(BK100:BK182)</f>
        <v>0</v>
      </c>
    </row>
    <row r="100" spans="2:65" s="1" customFormat="1" ht="24.2" customHeight="1">
      <c r="B100" s="34"/>
      <c r="C100" s="134" t="s">
        <v>88</v>
      </c>
      <c r="D100" s="134" t="s">
        <v>241</v>
      </c>
      <c r="E100" s="135" t="s">
        <v>1109</v>
      </c>
      <c r="F100" s="136" t="s">
        <v>1110</v>
      </c>
      <c r="G100" s="137" t="s">
        <v>167</v>
      </c>
      <c r="H100" s="138">
        <v>418</v>
      </c>
      <c r="I100" s="139"/>
      <c r="J100" s="140">
        <f>ROUND(I100*H100,2)</f>
        <v>0</v>
      </c>
      <c r="K100" s="136" t="s">
        <v>245</v>
      </c>
      <c r="L100" s="34"/>
      <c r="M100" s="141" t="s">
        <v>19</v>
      </c>
      <c r="N100" s="142" t="s">
        <v>52</v>
      </c>
      <c r="P100" s="143">
        <f>O100*H100</f>
        <v>0</v>
      </c>
      <c r="Q100" s="143">
        <v>1.4999999999999999E-4</v>
      </c>
      <c r="R100" s="143">
        <f>Q100*H100</f>
        <v>6.2699999999999992E-2</v>
      </c>
      <c r="S100" s="143">
        <v>0</v>
      </c>
      <c r="T100" s="144">
        <f>S100*H100</f>
        <v>0</v>
      </c>
      <c r="AR100" s="145" t="s">
        <v>246</v>
      </c>
      <c r="AT100" s="145" t="s">
        <v>241</v>
      </c>
      <c r="AU100" s="145" t="s">
        <v>90</v>
      </c>
      <c r="AY100" s="18" t="s">
        <v>239</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246</v>
      </c>
      <c r="BM100" s="145" t="s">
        <v>1245</v>
      </c>
    </row>
    <row r="101" spans="2:65" s="1" customFormat="1" ht="11.25">
      <c r="B101" s="34"/>
      <c r="D101" s="147" t="s">
        <v>248</v>
      </c>
      <c r="F101" s="148" t="s">
        <v>1112</v>
      </c>
      <c r="I101" s="149"/>
      <c r="L101" s="34"/>
      <c r="M101" s="150"/>
      <c r="T101" s="55"/>
      <c r="AT101" s="18" t="s">
        <v>248</v>
      </c>
      <c r="AU101" s="18" t="s">
        <v>90</v>
      </c>
    </row>
    <row r="102" spans="2:65" s="12" customFormat="1" ht="11.25">
      <c r="B102" s="151"/>
      <c r="D102" s="152" t="s">
        <v>258</v>
      </c>
      <c r="E102" s="153" t="s">
        <v>19</v>
      </c>
      <c r="F102" s="154" t="s">
        <v>1246</v>
      </c>
      <c r="H102" s="155">
        <v>418</v>
      </c>
      <c r="I102" s="156"/>
      <c r="L102" s="151"/>
      <c r="M102" s="157"/>
      <c r="T102" s="158"/>
      <c r="AT102" s="153" t="s">
        <v>258</v>
      </c>
      <c r="AU102" s="153" t="s">
        <v>90</v>
      </c>
      <c r="AV102" s="12" t="s">
        <v>90</v>
      </c>
      <c r="AW102" s="12" t="s">
        <v>42</v>
      </c>
      <c r="AX102" s="12" t="s">
        <v>88</v>
      </c>
      <c r="AY102" s="153" t="s">
        <v>239</v>
      </c>
    </row>
    <row r="103" spans="2:65" s="1" customFormat="1" ht="24.2" customHeight="1">
      <c r="B103" s="34"/>
      <c r="C103" s="134" t="s">
        <v>90</v>
      </c>
      <c r="D103" s="134" t="s">
        <v>241</v>
      </c>
      <c r="E103" s="135" t="s">
        <v>1114</v>
      </c>
      <c r="F103" s="136" t="s">
        <v>1115</v>
      </c>
      <c r="G103" s="137" t="s">
        <v>167</v>
      </c>
      <c r="H103" s="138">
        <v>418</v>
      </c>
      <c r="I103" s="139"/>
      <c r="J103" s="140">
        <f>ROUND(I103*H103,2)</f>
        <v>0</v>
      </c>
      <c r="K103" s="136" t="s">
        <v>245</v>
      </c>
      <c r="L103" s="34"/>
      <c r="M103" s="141" t="s">
        <v>19</v>
      </c>
      <c r="N103" s="142" t="s">
        <v>52</v>
      </c>
      <c r="P103" s="143">
        <f>O103*H103</f>
        <v>0</v>
      </c>
      <c r="Q103" s="143">
        <v>0</v>
      </c>
      <c r="R103" s="143">
        <f>Q103*H103</f>
        <v>0</v>
      </c>
      <c r="S103" s="143">
        <v>0</v>
      </c>
      <c r="T103" s="144">
        <f>S103*H103</f>
        <v>0</v>
      </c>
      <c r="AR103" s="145" t="s">
        <v>246</v>
      </c>
      <c r="AT103" s="145" t="s">
        <v>241</v>
      </c>
      <c r="AU103" s="145" t="s">
        <v>90</v>
      </c>
      <c r="AY103" s="18" t="s">
        <v>239</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246</v>
      </c>
      <c r="BM103" s="145" t="s">
        <v>1247</v>
      </c>
    </row>
    <row r="104" spans="2:65" s="1" customFormat="1" ht="11.25">
      <c r="B104" s="34"/>
      <c r="D104" s="147" t="s">
        <v>248</v>
      </c>
      <c r="F104" s="148" t="s">
        <v>1117</v>
      </c>
      <c r="I104" s="149"/>
      <c r="L104" s="34"/>
      <c r="M104" s="150"/>
      <c r="T104" s="55"/>
      <c r="AT104" s="18" t="s">
        <v>248</v>
      </c>
      <c r="AU104" s="18" t="s">
        <v>90</v>
      </c>
    </row>
    <row r="105" spans="2:65" s="1" customFormat="1" ht="29.25">
      <c r="B105" s="34"/>
      <c r="D105" s="152" t="s">
        <v>306</v>
      </c>
      <c r="F105" s="166" t="s">
        <v>1248</v>
      </c>
      <c r="I105" s="149"/>
      <c r="L105" s="34"/>
      <c r="M105" s="150"/>
      <c r="T105" s="55"/>
      <c r="AT105" s="18" t="s">
        <v>306</v>
      </c>
      <c r="AU105" s="18" t="s">
        <v>90</v>
      </c>
    </row>
    <row r="106" spans="2:65" s="12" customFormat="1" ht="11.25">
      <c r="B106" s="151"/>
      <c r="D106" s="152" t="s">
        <v>258</v>
      </c>
      <c r="E106" s="153" t="s">
        <v>19</v>
      </c>
      <c r="F106" s="154" t="s">
        <v>1246</v>
      </c>
      <c r="H106" s="155">
        <v>418</v>
      </c>
      <c r="I106" s="156"/>
      <c r="L106" s="151"/>
      <c r="M106" s="157"/>
      <c r="T106" s="158"/>
      <c r="AT106" s="153" t="s">
        <v>258</v>
      </c>
      <c r="AU106" s="153" t="s">
        <v>90</v>
      </c>
      <c r="AV106" s="12" t="s">
        <v>90</v>
      </c>
      <c r="AW106" s="12" t="s">
        <v>42</v>
      </c>
      <c r="AX106" s="12" t="s">
        <v>88</v>
      </c>
      <c r="AY106" s="153" t="s">
        <v>239</v>
      </c>
    </row>
    <row r="107" spans="2:65" s="1" customFormat="1" ht="16.5" customHeight="1">
      <c r="B107" s="34"/>
      <c r="C107" s="180" t="s">
        <v>96</v>
      </c>
      <c r="D107" s="180" t="s">
        <v>373</v>
      </c>
      <c r="E107" s="181" t="s">
        <v>843</v>
      </c>
      <c r="F107" s="182" t="s">
        <v>1118</v>
      </c>
      <c r="G107" s="183" t="s">
        <v>376</v>
      </c>
      <c r="H107" s="184">
        <v>51.622999999999998</v>
      </c>
      <c r="I107" s="185"/>
      <c r="J107" s="186">
        <f>ROUND(I107*H107,2)</f>
        <v>0</v>
      </c>
      <c r="K107" s="182" t="s">
        <v>304</v>
      </c>
      <c r="L107" s="187"/>
      <c r="M107" s="188" t="s">
        <v>19</v>
      </c>
      <c r="N107" s="189" t="s">
        <v>52</v>
      </c>
      <c r="P107" s="143">
        <f>O107*H107</f>
        <v>0</v>
      </c>
      <c r="Q107" s="143">
        <v>1</v>
      </c>
      <c r="R107" s="143">
        <f>Q107*H107</f>
        <v>51.622999999999998</v>
      </c>
      <c r="S107" s="143">
        <v>0</v>
      </c>
      <c r="T107" s="144">
        <f>S107*H107</f>
        <v>0</v>
      </c>
      <c r="AR107" s="145" t="s">
        <v>287</v>
      </c>
      <c r="AT107" s="145" t="s">
        <v>373</v>
      </c>
      <c r="AU107" s="145" t="s">
        <v>90</v>
      </c>
      <c r="AY107" s="18" t="s">
        <v>239</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246</v>
      </c>
      <c r="BM107" s="145" t="s">
        <v>1249</v>
      </c>
    </row>
    <row r="108" spans="2:65" s="12" customFormat="1" ht="11.25">
      <c r="B108" s="151"/>
      <c r="D108" s="152" t="s">
        <v>258</v>
      </c>
      <c r="E108" s="153" t="s">
        <v>19</v>
      </c>
      <c r="F108" s="154" t="s">
        <v>1250</v>
      </c>
      <c r="H108" s="155">
        <v>51.622999999999998</v>
      </c>
      <c r="I108" s="156"/>
      <c r="L108" s="151"/>
      <c r="M108" s="157"/>
      <c r="T108" s="158"/>
      <c r="AT108" s="153" t="s">
        <v>258</v>
      </c>
      <c r="AU108" s="153" t="s">
        <v>90</v>
      </c>
      <c r="AV108" s="12" t="s">
        <v>90</v>
      </c>
      <c r="AW108" s="12" t="s">
        <v>42</v>
      </c>
      <c r="AX108" s="12" t="s">
        <v>88</v>
      </c>
      <c r="AY108" s="153" t="s">
        <v>239</v>
      </c>
    </row>
    <row r="109" spans="2:65" s="1" customFormat="1" ht="24.2" customHeight="1">
      <c r="B109" s="34"/>
      <c r="C109" s="134" t="s">
        <v>246</v>
      </c>
      <c r="D109" s="134" t="s">
        <v>241</v>
      </c>
      <c r="E109" s="135" t="s">
        <v>1121</v>
      </c>
      <c r="F109" s="136" t="s">
        <v>1122</v>
      </c>
      <c r="G109" s="137" t="s">
        <v>167</v>
      </c>
      <c r="H109" s="138">
        <v>660</v>
      </c>
      <c r="I109" s="139"/>
      <c r="J109" s="140">
        <f>ROUND(I109*H109,2)</f>
        <v>0</v>
      </c>
      <c r="K109" s="136" t="s">
        <v>245</v>
      </c>
      <c r="L109" s="34"/>
      <c r="M109" s="141" t="s">
        <v>19</v>
      </c>
      <c r="N109" s="142" t="s">
        <v>52</v>
      </c>
      <c r="P109" s="143">
        <f>O109*H109</f>
        <v>0</v>
      </c>
      <c r="Q109" s="143">
        <v>1.4999999999999999E-4</v>
      </c>
      <c r="R109" s="143">
        <f>Q109*H109</f>
        <v>9.8999999999999991E-2</v>
      </c>
      <c r="S109" s="143">
        <v>0</v>
      </c>
      <c r="T109" s="144">
        <f>S109*H109</f>
        <v>0</v>
      </c>
      <c r="AR109" s="145" t="s">
        <v>246</v>
      </c>
      <c r="AT109" s="145" t="s">
        <v>241</v>
      </c>
      <c r="AU109" s="145" t="s">
        <v>90</v>
      </c>
      <c r="AY109" s="18" t="s">
        <v>239</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246</v>
      </c>
      <c r="BM109" s="145" t="s">
        <v>1251</v>
      </c>
    </row>
    <row r="110" spans="2:65" s="1" customFormat="1" ht="11.25">
      <c r="B110" s="34"/>
      <c r="D110" s="147" t="s">
        <v>248</v>
      </c>
      <c r="F110" s="148" t="s">
        <v>1124</v>
      </c>
      <c r="I110" s="149"/>
      <c r="L110" s="34"/>
      <c r="M110" s="150"/>
      <c r="T110" s="55"/>
      <c r="AT110" s="18" t="s">
        <v>248</v>
      </c>
      <c r="AU110" s="18" t="s">
        <v>90</v>
      </c>
    </row>
    <row r="111" spans="2:65" s="12" customFormat="1" ht="11.25">
      <c r="B111" s="151"/>
      <c r="D111" s="152" t="s">
        <v>258</v>
      </c>
      <c r="E111" s="153" t="s">
        <v>19</v>
      </c>
      <c r="F111" s="154" t="s">
        <v>1252</v>
      </c>
      <c r="H111" s="155">
        <v>66</v>
      </c>
      <c r="I111" s="156"/>
      <c r="L111" s="151"/>
      <c r="M111" s="157"/>
      <c r="T111" s="158"/>
      <c r="AT111" s="153" t="s">
        <v>258</v>
      </c>
      <c r="AU111" s="153" t="s">
        <v>90</v>
      </c>
      <c r="AV111" s="12" t="s">
        <v>90</v>
      </c>
      <c r="AW111" s="12" t="s">
        <v>42</v>
      </c>
      <c r="AX111" s="12" t="s">
        <v>81</v>
      </c>
      <c r="AY111" s="153" t="s">
        <v>239</v>
      </c>
    </row>
    <row r="112" spans="2:65" s="12" customFormat="1" ht="11.25">
      <c r="B112" s="151"/>
      <c r="D112" s="152" t="s">
        <v>258</v>
      </c>
      <c r="E112" s="153" t="s">
        <v>19</v>
      </c>
      <c r="F112" s="154" t="s">
        <v>1253</v>
      </c>
      <c r="H112" s="155">
        <v>324</v>
      </c>
      <c r="I112" s="156"/>
      <c r="L112" s="151"/>
      <c r="M112" s="157"/>
      <c r="T112" s="158"/>
      <c r="AT112" s="153" t="s">
        <v>258</v>
      </c>
      <c r="AU112" s="153" t="s">
        <v>90</v>
      </c>
      <c r="AV112" s="12" t="s">
        <v>90</v>
      </c>
      <c r="AW112" s="12" t="s">
        <v>42</v>
      </c>
      <c r="AX112" s="12" t="s">
        <v>81</v>
      </c>
      <c r="AY112" s="153" t="s">
        <v>239</v>
      </c>
    </row>
    <row r="113" spans="2:65" s="12" customFormat="1" ht="11.25">
      <c r="B113" s="151"/>
      <c r="D113" s="152" t="s">
        <v>258</v>
      </c>
      <c r="E113" s="153" t="s">
        <v>19</v>
      </c>
      <c r="F113" s="154" t="s">
        <v>1254</v>
      </c>
      <c r="H113" s="155">
        <v>270</v>
      </c>
      <c r="I113" s="156"/>
      <c r="L113" s="151"/>
      <c r="M113" s="157"/>
      <c r="T113" s="158"/>
      <c r="AT113" s="153" t="s">
        <v>258</v>
      </c>
      <c r="AU113" s="153" t="s">
        <v>90</v>
      </c>
      <c r="AV113" s="12" t="s">
        <v>90</v>
      </c>
      <c r="AW113" s="12" t="s">
        <v>42</v>
      </c>
      <c r="AX113" s="12" t="s">
        <v>81</v>
      </c>
      <c r="AY113" s="153" t="s">
        <v>239</v>
      </c>
    </row>
    <row r="114" spans="2:65" s="13" customFormat="1" ht="11.25">
      <c r="B114" s="159"/>
      <c r="D114" s="152" t="s">
        <v>258</v>
      </c>
      <c r="E114" s="160" t="s">
        <v>19</v>
      </c>
      <c r="F114" s="161" t="s">
        <v>261</v>
      </c>
      <c r="H114" s="162">
        <v>660</v>
      </c>
      <c r="I114" s="163"/>
      <c r="L114" s="159"/>
      <c r="M114" s="164"/>
      <c r="T114" s="165"/>
      <c r="AT114" s="160" t="s">
        <v>258</v>
      </c>
      <c r="AU114" s="160" t="s">
        <v>90</v>
      </c>
      <c r="AV114" s="13" t="s">
        <v>246</v>
      </c>
      <c r="AW114" s="13" t="s">
        <v>42</v>
      </c>
      <c r="AX114" s="13" t="s">
        <v>88</v>
      </c>
      <c r="AY114" s="160" t="s">
        <v>239</v>
      </c>
    </row>
    <row r="115" spans="2:65" s="1" customFormat="1" ht="21.75" customHeight="1">
      <c r="B115" s="34"/>
      <c r="C115" s="134" t="s">
        <v>268</v>
      </c>
      <c r="D115" s="134" t="s">
        <v>241</v>
      </c>
      <c r="E115" s="135" t="s">
        <v>1126</v>
      </c>
      <c r="F115" s="136" t="s">
        <v>1127</v>
      </c>
      <c r="G115" s="137" t="s">
        <v>167</v>
      </c>
      <c r="H115" s="138">
        <v>660</v>
      </c>
      <c r="I115" s="139"/>
      <c r="J115" s="140">
        <f>ROUND(I115*H115,2)</f>
        <v>0</v>
      </c>
      <c r="K115" s="136" t="s">
        <v>245</v>
      </c>
      <c r="L115" s="34"/>
      <c r="M115" s="141" t="s">
        <v>19</v>
      </c>
      <c r="N115" s="142" t="s">
        <v>52</v>
      </c>
      <c r="P115" s="143">
        <f>O115*H115</f>
        <v>0</v>
      </c>
      <c r="Q115" s="143">
        <v>0</v>
      </c>
      <c r="R115" s="143">
        <f>Q115*H115</f>
        <v>0</v>
      </c>
      <c r="S115" s="143">
        <v>0</v>
      </c>
      <c r="T115" s="144">
        <f>S115*H115</f>
        <v>0</v>
      </c>
      <c r="AR115" s="145" t="s">
        <v>246</v>
      </c>
      <c r="AT115" s="145" t="s">
        <v>241</v>
      </c>
      <c r="AU115" s="145" t="s">
        <v>90</v>
      </c>
      <c r="AY115" s="18" t="s">
        <v>239</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246</v>
      </c>
      <c r="BM115" s="145" t="s">
        <v>1255</v>
      </c>
    </row>
    <row r="116" spans="2:65" s="1" customFormat="1" ht="11.25">
      <c r="B116" s="34"/>
      <c r="D116" s="147" t="s">
        <v>248</v>
      </c>
      <c r="F116" s="148" t="s">
        <v>1129</v>
      </c>
      <c r="I116" s="149"/>
      <c r="L116" s="34"/>
      <c r="M116" s="150"/>
      <c r="T116" s="55"/>
      <c r="AT116" s="18" t="s">
        <v>248</v>
      </c>
      <c r="AU116" s="18" t="s">
        <v>90</v>
      </c>
    </row>
    <row r="117" spans="2:65" s="12" customFormat="1" ht="11.25">
      <c r="B117" s="151"/>
      <c r="D117" s="152" t="s">
        <v>258</v>
      </c>
      <c r="E117" s="153" t="s">
        <v>19</v>
      </c>
      <c r="F117" s="154" t="s">
        <v>1252</v>
      </c>
      <c r="H117" s="155">
        <v>66</v>
      </c>
      <c r="I117" s="156"/>
      <c r="L117" s="151"/>
      <c r="M117" s="157"/>
      <c r="T117" s="158"/>
      <c r="AT117" s="153" t="s">
        <v>258</v>
      </c>
      <c r="AU117" s="153" t="s">
        <v>90</v>
      </c>
      <c r="AV117" s="12" t="s">
        <v>90</v>
      </c>
      <c r="AW117" s="12" t="s">
        <v>42</v>
      </c>
      <c r="AX117" s="12" t="s">
        <v>81</v>
      </c>
      <c r="AY117" s="153" t="s">
        <v>239</v>
      </c>
    </row>
    <row r="118" spans="2:65" s="12" customFormat="1" ht="11.25">
      <c r="B118" s="151"/>
      <c r="D118" s="152" t="s">
        <v>258</v>
      </c>
      <c r="E118" s="153" t="s">
        <v>19</v>
      </c>
      <c r="F118" s="154" t="s">
        <v>1253</v>
      </c>
      <c r="H118" s="155">
        <v>324</v>
      </c>
      <c r="I118" s="156"/>
      <c r="L118" s="151"/>
      <c r="M118" s="157"/>
      <c r="T118" s="158"/>
      <c r="AT118" s="153" t="s">
        <v>258</v>
      </c>
      <c r="AU118" s="153" t="s">
        <v>90</v>
      </c>
      <c r="AV118" s="12" t="s">
        <v>90</v>
      </c>
      <c r="AW118" s="12" t="s">
        <v>42</v>
      </c>
      <c r="AX118" s="12" t="s">
        <v>81</v>
      </c>
      <c r="AY118" s="153" t="s">
        <v>239</v>
      </c>
    </row>
    <row r="119" spans="2:65" s="12" customFormat="1" ht="11.25">
      <c r="B119" s="151"/>
      <c r="D119" s="152" t="s">
        <v>258</v>
      </c>
      <c r="E119" s="153" t="s">
        <v>19</v>
      </c>
      <c r="F119" s="154" t="s">
        <v>1254</v>
      </c>
      <c r="H119" s="155">
        <v>270</v>
      </c>
      <c r="I119" s="156"/>
      <c r="L119" s="151"/>
      <c r="M119" s="157"/>
      <c r="T119" s="158"/>
      <c r="AT119" s="153" t="s">
        <v>258</v>
      </c>
      <c r="AU119" s="153" t="s">
        <v>90</v>
      </c>
      <c r="AV119" s="12" t="s">
        <v>90</v>
      </c>
      <c r="AW119" s="12" t="s">
        <v>42</v>
      </c>
      <c r="AX119" s="12" t="s">
        <v>81</v>
      </c>
      <c r="AY119" s="153" t="s">
        <v>239</v>
      </c>
    </row>
    <row r="120" spans="2:65" s="13" customFormat="1" ht="11.25">
      <c r="B120" s="159"/>
      <c r="D120" s="152" t="s">
        <v>258</v>
      </c>
      <c r="E120" s="160" t="s">
        <v>19</v>
      </c>
      <c r="F120" s="161" t="s">
        <v>261</v>
      </c>
      <c r="H120" s="162">
        <v>660</v>
      </c>
      <c r="I120" s="163"/>
      <c r="L120" s="159"/>
      <c r="M120" s="164"/>
      <c r="T120" s="165"/>
      <c r="AT120" s="160" t="s">
        <v>258</v>
      </c>
      <c r="AU120" s="160" t="s">
        <v>90</v>
      </c>
      <c r="AV120" s="13" t="s">
        <v>246</v>
      </c>
      <c r="AW120" s="13" t="s">
        <v>42</v>
      </c>
      <c r="AX120" s="13" t="s">
        <v>88</v>
      </c>
      <c r="AY120" s="160" t="s">
        <v>239</v>
      </c>
    </row>
    <row r="121" spans="2:65" s="1" customFormat="1" ht="16.5" customHeight="1">
      <c r="B121" s="34"/>
      <c r="C121" s="180" t="s">
        <v>274</v>
      </c>
      <c r="D121" s="180" t="s">
        <v>373</v>
      </c>
      <c r="E121" s="181" t="s">
        <v>843</v>
      </c>
      <c r="F121" s="182" t="s">
        <v>1118</v>
      </c>
      <c r="G121" s="183" t="s">
        <v>376</v>
      </c>
      <c r="H121" s="184">
        <v>81.510000000000005</v>
      </c>
      <c r="I121" s="185"/>
      <c r="J121" s="186">
        <f>ROUND(I121*H121,2)</f>
        <v>0</v>
      </c>
      <c r="K121" s="182" t="s">
        <v>304</v>
      </c>
      <c r="L121" s="187"/>
      <c r="M121" s="188" t="s">
        <v>19</v>
      </c>
      <c r="N121" s="189" t="s">
        <v>52</v>
      </c>
      <c r="P121" s="143">
        <f>O121*H121</f>
        <v>0</v>
      </c>
      <c r="Q121" s="143">
        <v>1</v>
      </c>
      <c r="R121" s="143">
        <f>Q121*H121</f>
        <v>81.510000000000005</v>
      </c>
      <c r="S121" s="143">
        <v>0</v>
      </c>
      <c r="T121" s="144">
        <f>S121*H121</f>
        <v>0</v>
      </c>
      <c r="AR121" s="145" t="s">
        <v>287</v>
      </c>
      <c r="AT121" s="145" t="s">
        <v>373</v>
      </c>
      <c r="AU121" s="145" t="s">
        <v>90</v>
      </c>
      <c r="AY121" s="18" t="s">
        <v>239</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246</v>
      </c>
      <c r="BM121" s="145" t="s">
        <v>1256</v>
      </c>
    </row>
    <row r="122" spans="2:65" s="12" customFormat="1" ht="11.25">
      <c r="B122" s="151"/>
      <c r="D122" s="152" t="s">
        <v>258</v>
      </c>
      <c r="E122" s="153" t="s">
        <v>19</v>
      </c>
      <c r="F122" s="154" t="s">
        <v>1257</v>
      </c>
      <c r="H122" s="155">
        <v>81.510000000000005</v>
      </c>
      <c r="I122" s="156"/>
      <c r="L122" s="151"/>
      <c r="M122" s="157"/>
      <c r="T122" s="158"/>
      <c r="AT122" s="153" t="s">
        <v>258</v>
      </c>
      <c r="AU122" s="153" t="s">
        <v>90</v>
      </c>
      <c r="AV122" s="12" t="s">
        <v>90</v>
      </c>
      <c r="AW122" s="12" t="s">
        <v>42</v>
      </c>
      <c r="AX122" s="12" t="s">
        <v>88</v>
      </c>
      <c r="AY122" s="153" t="s">
        <v>239</v>
      </c>
    </row>
    <row r="123" spans="2:65" s="1" customFormat="1" ht="24.2" customHeight="1">
      <c r="B123" s="34"/>
      <c r="C123" s="134" t="s">
        <v>281</v>
      </c>
      <c r="D123" s="134" t="s">
        <v>241</v>
      </c>
      <c r="E123" s="135" t="s">
        <v>1258</v>
      </c>
      <c r="F123" s="136" t="s">
        <v>1259</v>
      </c>
      <c r="G123" s="137" t="s">
        <v>167</v>
      </c>
      <c r="H123" s="138">
        <v>270</v>
      </c>
      <c r="I123" s="139"/>
      <c r="J123" s="140">
        <f>ROUND(I123*H123,2)</f>
        <v>0</v>
      </c>
      <c r="K123" s="136" t="s">
        <v>245</v>
      </c>
      <c r="L123" s="34"/>
      <c r="M123" s="141" t="s">
        <v>19</v>
      </c>
      <c r="N123" s="142" t="s">
        <v>52</v>
      </c>
      <c r="P123" s="143">
        <f>O123*H123</f>
        <v>0</v>
      </c>
      <c r="Q123" s="143">
        <v>9.0000000000000006E-5</v>
      </c>
      <c r="R123" s="143">
        <f>Q123*H123</f>
        <v>2.4300000000000002E-2</v>
      </c>
      <c r="S123" s="143">
        <v>0</v>
      </c>
      <c r="T123" s="144">
        <f>S123*H123</f>
        <v>0</v>
      </c>
      <c r="AR123" s="145" t="s">
        <v>246</v>
      </c>
      <c r="AT123" s="145" t="s">
        <v>241</v>
      </c>
      <c r="AU123" s="145" t="s">
        <v>90</v>
      </c>
      <c r="AY123" s="18" t="s">
        <v>239</v>
      </c>
      <c r="BE123" s="146">
        <f>IF(N123="základní",J123,0)</f>
        <v>0</v>
      </c>
      <c r="BF123" s="146">
        <f>IF(N123="snížená",J123,0)</f>
        <v>0</v>
      </c>
      <c r="BG123" s="146">
        <f>IF(N123="zákl. přenesená",J123,0)</f>
        <v>0</v>
      </c>
      <c r="BH123" s="146">
        <f>IF(N123="sníž. přenesená",J123,0)</f>
        <v>0</v>
      </c>
      <c r="BI123" s="146">
        <f>IF(N123="nulová",J123,0)</f>
        <v>0</v>
      </c>
      <c r="BJ123" s="18" t="s">
        <v>88</v>
      </c>
      <c r="BK123" s="146">
        <f>ROUND(I123*H123,2)</f>
        <v>0</v>
      </c>
      <c r="BL123" s="18" t="s">
        <v>246</v>
      </c>
      <c r="BM123" s="145" t="s">
        <v>1260</v>
      </c>
    </row>
    <row r="124" spans="2:65" s="1" customFormat="1" ht="11.25">
      <c r="B124" s="34"/>
      <c r="D124" s="147" t="s">
        <v>248</v>
      </c>
      <c r="F124" s="148" t="s">
        <v>1261</v>
      </c>
      <c r="I124" s="149"/>
      <c r="L124" s="34"/>
      <c r="M124" s="150"/>
      <c r="T124" s="55"/>
      <c r="AT124" s="18" t="s">
        <v>248</v>
      </c>
      <c r="AU124" s="18" t="s">
        <v>90</v>
      </c>
    </row>
    <row r="125" spans="2:65" s="12" customFormat="1" ht="11.25">
      <c r="B125" s="151"/>
      <c r="D125" s="152" t="s">
        <v>258</v>
      </c>
      <c r="E125" s="153" t="s">
        <v>19</v>
      </c>
      <c r="F125" s="154" t="s">
        <v>1254</v>
      </c>
      <c r="H125" s="155">
        <v>270</v>
      </c>
      <c r="I125" s="156"/>
      <c r="L125" s="151"/>
      <c r="M125" s="157"/>
      <c r="T125" s="158"/>
      <c r="AT125" s="153" t="s">
        <v>258</v>
      </c>
      <c r="AU125" s="153" t="s">
        <v>90</v>
      </c>
      <c r="AV125" s="12" t="s">
        <v>90</v>
      </c>
      <c r="AW125" s="12" t="s">
        <v>42</v>
      </c>
      <c r="AX125" s="12" t="s">
        <v>88</v>
      </c>
      <c r="AY125" s="153" t="s">
        <v>239</v>
      </c>
    </row>
    <row r="126" spans="2:65" s="1" customFormat="1" ht="24.2" customHeight="1">
      <c r="B126" s="34"/>
      <c r="C126" s="134" t="s">
        <v>287</v>
      </c>
      <c r="D126" s="134" t="s">
        <v>241</v>
      </c>
      <c r="E126" s="135" t="s">
        <v>1132</v>
      </c>
      <c r="F126" s="136" t="s">
        <v>1133</v>
      </c>
      <c r="G126" s="137" t="s">
        <v>376</v>
      </c>
      <c r="H126" s="138">
        <v>3.895</v>
      </c>
      <c r="I126" s="139"/>
      <c r="J126" s="140">
        <f>ROUND(I126*H126,2)</f>
        <v>0</v>
      </c>
      <c r="K126" s="136" t="s">
        <v>245</v>
      </c>
      <c r="L126" s="34"/>
      <c r="M126" s="141" t="s">
        <v>19</v>
      </c>
      <c r="N126" s="142" t="s">
        <v>52</v>
      </c>
      <c r="P126" s="143">
        <f>O126*H126</f>
        <v>0</v>
      </c>
      <c r="Q126" s="143">
        <v>2.0999999999999999E-3</v>
      </c>
      <c r="R126" s="143">
        <f>Q126*H126</f>
        <v>8.1794999999999993E-3</v>
      </c>
      <c r="S126" s="143">
        <v>0</v>
      </c>
      <c r="T126" s="144">
        <f>S126*H126</f>
        <v>0</v>
      </c>
      <c r="AR126" s="145" t="s">
        <v>246</v>
      </c>
      <c r="AT126" s="145" t="s">
        <v>241</v>
      </c>
      <c r="AU126" s="145" t="s">
        <v>90</v>
      </c>
      <c r="AY126" s="18" t="s">
        <v>239</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246</v>
      </c>
      <c r="BM126" s="145" t="s">
        <v>1262</v>
      </c>
    </row>
    <row r="127" spans="2:65" s="1" customFormat="1" ht="11.25">
      <c r="B127" s="34"/>
      <c r="D127" s="147" t="s">
        <v>248</v>
      </c>
      <c r="F127" s="148" t="s">
        <v>1135</v>
      </c>
      <c r="I127" s="149"/>
      <c r="L127" s="34"/>
      <c r="M127" s="150"/>
      <c r="T127" s="55"/>
      <c r="AT127" s="18" t="s">
        <v>248</v>
      </c>
      <c r="AU127" s="18" t="s">
        <v>90</v>
      </c>
    </row>
    <row r="128" spans="2:65" s="1" customFormat="1" ht="24.2" customHeight="1">
      <c r="B128" s="34"/>
      <c r="C128" s="134" t="s">
        <v>294</v>
      </c>
      <c r="D128" s="134" t="s">
        <v>241</v>
      </c>
      <c r="E128" s="135" t="s">
        <v>1136</v>
      </c>
      <c r="F128" s="136" t="s">
        <v>1137</v>
      </c>
      <c r="G128" s="137" t="s">
        <v>376</v>
      </c>
      <c r="H128" s="138">
        <v>3.895</v>
      </c>
      <c r="I128" s="139"/>
      <c r="J128" s="140">
        <f>ROUND(I128*H128,2)</f>
        <v>0</v>
      </c>
      <c r="K128" s="136" t="s">
        <v>245</v>
      </c>
      <c r="L128" s="34"/>
      <c r="M128" s="141" t="s">
        <v>19</v>
      </c>
      <c r="N128" s="142" t="s">
        <v>52</v>
      </c>
      <c r="P128" s="143">
        <f>O128*H128</f>
        <v>0</v>
      </c>
      <c r="Q128" s="143">
        <v>5.77E-3</v>
      </c>
      <c r="R128" s="143">
        <f>Q128*H128</f>
        <v>2.2474149999999998E-2</v>
      </c>
      <c r="S128" s="143">
        <v>0</v>
      </c>
      <c r="T128" s="144">
        <f>S128*H128</f>
        <v>0</v>
      </c>
      <c r="AR128" s="145" t="s">
        <v>246</v>
      </c>
      <c r="AT128" s="145" t="s">
        <v>241</v>
      </c>
      <c r="AU128" s="145" t="s">
        <v>90</v>
      </c>
      <c r="AY128" s="18" t="s">
        <v>239</v>
      </c>
      <c r="BE128" s="146">
        <f>IF(N128="základní",J128,0)</f>
        <v>0</v>
      </c>
      <c r="BF128" s="146">
        <f>IF(N128="snížená",J128,0)</f>
        <v>0</v>
      </c>
      <c r="BG128" s="146">
        <f>IF(N128="zákl. přenesená",J128,0)</f>
        <v>0</v>
      </c>
      <c r="BH128" s="146">
        <f>IF(N128="sníž. přenesená",J128,0)</f>
        <v>0</v>
      </c>
      <c r="BI128" s="146">
        <f>IF(N128="nulová",J128,0)</f>
        <v>0</v>
      </c>
      <c r="BJ128" s="18" t="s">
        <v>88</v>
      </c>
      <c r="BK128" s="146">
        <f>ROUND(I128*H128,2)</f>
        <v>0</v>
      </c>
      <c r="BL128" s="18" t="s">
        <v>246</v>
      </c>
      <c r="BM128" s="145" t="s">
        <v>1263</v>
      </c>
    </row>
    <row r="129" spans="2:65" s="1" customFormat="1" ht="11.25">
      <c r="B129" s="34"/>
      <c r="D129" s="147" t="s">
        <v>248</v>
      </c>
      <c r="F129" s="148" t="s">
        <v>1139</v>
      </c>
      <c r="I129" s="149"/>
      <c r="L129" s="34"/>
      <c r="M129" s="150"/>
      <c r="T129" s="55"/>
      <c r="AT129" s="18" t="s">
        <v>248</v>
      </c>
      <c r="AU129" s="18" t="s">
        <v>90</v>
      </c>
    </row>
    <row r="130" spans="2:65" s="1" customFormat="1" ht="16.5" customHeight="1">
      <c r="B130" s="34"/>
      <c r="C130" s="180" t="s">
        <v>300</v>
      </c>
      <c r="D130" s="180" t="s">
        <v>373</v>
      </c>
      <c r="E130" s="181" t="s">
        <v>1264</v>
      </c>
      <c r="F130" s="182" t="s">
        <v>1265</v>
      </c>
      <c r="G130" s="183" t="s">
        <v>376</v>
      </c>
      <c r="H130" s="184">
        <v>2.7160000000000002</v>
      </c>
      <c r="I130" s="185"/>
      <c r="J130" s="186">
        <f>ROUND(I130*H130,2)</f>
        <v>0</v>
      </c>
      <c r="K130" s="182" t="s">
        <v>245</v>
      </c>
      <c r="L130" s="187"/>
      <c r="M130" s="188" t="s">
        <v>19</v>
      </c>
      <c r="N130" s="189" t="s">
        <v>52</v>
      </c>
      <c r="P130" s="143">
        <f>O130*H130</f>
        <v>0</v>
      </c>
      <c r="Q130" s="143">
        <v>1</v>
      </c>
      <c r="R130" s="143">
        <f>Q130*H130</f>
        <v>2.7160000000000002</v>
      </c>
      <c r="S130" s="143">
        <v>0</v>
      </c>
      <c r="T130" s="144">
        <f>S130*H130</f>
        <v>0</v>
      </c>
      <c r="AR130" s="145" t="s">
        <v>287</v>
      </c>
      <c r="AT130" s="145" t="s">
        <v>373</v>
      </c>
      <c r="AU130" s="145" t="s">
        <v>90</v>
      </c>
      <c r="AY130" s="18" t="s">
        <v>239</v>
      </c>
      <c r="BE130" s="146">
        <f>IF(N130="základní",J130,0)</f>
        <v>0</v>
      </c>
      <c r="BF130" s="146">
        <f>IF(N130="snížená",J130,0)</f>
        <v>0</v>
      </c>
      <c r="BG130" s="146">
        <f>IF(N130="zákl. přenesená",J130,0)</f>
        <v>0</v>
      </c>
      <c r="BH130" s="146">
        <f>IF(N130="sníž. přenesená",J130,0)</f>
        <v>0</v>
      </c>
      <c r="BI130" s="146">
        <f>IF(N130="nulová",J130,0)</f>
        <v>0</v>
      </c>
      <c r="BJ130" s="18" t="s">
        <v>88</v>
      </c>
      <c r="BK130" s="146">
        <f>ROUND(I130*H130,2)</f>
        <v>0</v>
      </c>
      <c r="BL130" s="18" t="s">
        <v>246</v>
      </c>
      <c r="BM130" s="145" t="s">
        <v>1266</v>
      </c>
    </row>
    <row r="131" spans="2:65" s="14" customFormat="1" ht="11.25">
      <c r="B131" s="167"/>
      <c r="D131" s="152" t="s">
        <v>258</v>
      </c>
      <c r="E131" s="168" t="s">
        <v>19</v>
      </c>
      <c r="F131" s="169" t="s">
        <v>1143</v>
      </c>
      <c r="H131" s="168" t="s">
        <v>19</v>
      </c>
      <c r="I131" s="170"/>
      <c r="L131" s="167"/>
      <c r="M131" s="171"/>
      <c r="T131" s="172"/>
      <c r="AT131" s="168" t="s">
        <v>258</v>
      </c>
      <c r="AU131" s="168" t="s">
        <v>90</v>
      </c>
      <c r="AV131" s="14" t="s">
        <v>88</v>
      </c>
      <c r="AW131" s="14" t="s">
        <v>42</v>
      </c>
      <c r="AX131" s="14" t="s">
        <v>81</v>
      </c>
      <c r="AY131" s="168" t="s">
        <v>239</v>
      </c>
    </row>
    <row r="132" spans="2:65" s="12" customFormat="1" ht="11.25">
      <c r="B132" s="151"/>
      <c r="D132" s="152" t="s">
        <v>258</v>
      </c>
      <c r="E132" s="153" t="s">
        <v>19</v>
      </c>
      <c r="F132" s="154" t="s">
        <v>1267</v>
      </c>
      <c r="H132" s="155">
        <v>2.3620000000000001</v>
      </c>
      <c r="I132" s="156"/>
      <c r="L132" s="151"/>
      <c r="M132" s="157"/>
      <c r="T132" s="158"/>
      <c r="AT132" s="153" t="s">
        <v>258</v>
      </c>
      <c r="AU132" s="153" t="s">
        <v>90</v>
      </c>
      <c r="AV132" s="12" t="s">
        <v>90</v>
      </c>
      <c r="AW132" s="12" t="s">
        <v>42</v>
      </c>
      <c r="AX132" s="12" t="s">
        <v>88</v>
      </c>
      <c r="AY132" s="153" t="s">
        <v>239</v>
      </c>
    </row>
    <row r="133" spans="2:65" s="12" customFormat="1" ht="11.25">
      <c r="B133" s="151"/>
      <c r="D133" s="152" t="s">
        <v>258</v>
      </c>
      <c r="F133" s="154" t="s">
        <v>1268</v>
      </c>
      <c r="H133" s="155">
        <v>2.7160000000000002</v>
      </c>
      <c r="I133" s="156"/>
      <c r="L133" s="151"/>
      <c r="M133" s="157"/>
      <c r="T133" s="158"/>
      <c r="AT133" s="153" t="s">
        <v>258</v>
      </c>
      <c r="AU133" s="153" t="s">
        <v>90</v>
      </c>
      <c r="AV133" s="12" t="s">
        <v>90</v>
      </c>
      <c r="AW133" s="12" t="s">
        <v>4</v>
      </c>
      <c r="AX133" s="12" t="s">
        <v>88</v>
      </c>
      <c r="AY133" s="153" t="s">
        <v>239</v>
      </c>
    </row>
    <row r="134" spans="2:65" s="1" customFormat="1" ht="16.5" customHeight="1">
      <c r="B134" s="34"/>
      <c r="C134" s="180" t="s">
        <v>308</v>
      </c>
      <c r="D134" s="180" t="s">
        <v>373</v>
      </c>
      <c r="E134" s="181" t="s">
        <v>1269</v>
      </c>
      <c r="F134" s="182" t="s">
        <v>1270</v>
      </c>
      <c r="G134" s="183" t="s">
        <v>376</v>
      </c>
      <c r="H134" s="184">
        <v>1.7629999999999999</v>
      </c>
      <c r="I134" s="185"/>
      <c r="J134" s="186">
        <f>ROUND(I134*H134,2)</f>
        <v>0</v>
      </c>
      <c r="K134" s="182" t="s">
        <v>245</v>
      </c>
      <c r="L134" s="187"/>
      <c r="M134" s="188" t="s">
        <v>19</v>
      </c>
      <c r="N134" s="189" t="s">
        <v>52</v>
      </c>
      <c r="P134" s="143">
        <f>O134*H134</f>
        <v>0</v>
      </c>
      <c r="Q134" s="143">
        <v>1</v>
      </c>
      <c r="R134" s="143">
        <f>Q134*H134</f>
        <v>1.7629999999999999</v>
      </c>
      <c r="S134" s="143">
        <v>0</v>
      </c>
      <c r="T134" s="144">
        <f>S134*H134</f>
        <v>0</v>
      </c>
      <c r="AR134" s="145" t="s">
        <v>287</v>
      </c>
      <c r="AT134" s="145" t="s">
        <v>373</v>
      </c>
      <c r="AU134" s="145" t="s">
        <v>90</v>
      </c>
      <c r="AY134" s="18" t="s">
        <v>239</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246</v>
      </c>
      <c r="BM134" s="145" t="s">
        <v>1271</v>
      </c>
    </row>
    <row r="135" spans="2:65" s="14" customFormat="1" ht="11.25">
      <c r="B135" s="167"/>
      <c r="D135" s="152" t="s">
        <v>258</v>
      </c>
      <c r="E135" s="168" t="s">
        <v>19</v>
      </c>
      <c r="F135" s="169" t="s">
        <v>1149</v>
      </c>
      <c r="H135" s="168" t="s">
        <v>19</v>
      </c>
      <c r="I135" s="170"/>
      <c r="L135" s="167"/>
      <c r="M135" s="171"/>
      <c r="T135" s="172"/>
      <c r="AT135" s="168" t="s">
        <v>258</v>
      </c>
      <c r="AU135" s="168" t="s">
        <v>90</v>
      </c>
      <c r="AV135" s="14" t="s">
        <v>88</v>
      </c>
      <c r="AW135" s="14" t="s">
        <v>42</v>
      </c>
      <c r="AX135" s="14" t="s">
        <v>81</v>
      </c>
      <c r="AY135" s="168" t="s">
        <v>239</v>
      </c>
    </row>
    <row r="136" spans="2:65" s="12" customFormat="1" ht="11.25">
      <c r="B136" s="151"/>
      <c r="D136" s="152" t="s">
        <v>258</v>
      </c>
      <c r="E136" s="153" t="s">
        <v>19</v>
      </c>
      <c r="F136" s="154" t="s">
        <v>1272</v>
      </c>
      <c r="H136" s="155">
        <v>1.5329999999999999</v>
      </c>
      <c r="I136" s="156"/>
      <c r="L136" s="151"/>
      <c r="M136" s="157"/>
      <c r="T136" s="158"/>
      <c r="AT136" s="153" t="s">
        <v>258</v>
      </c>
      <c r="AU136" s="153" t="s">
        <v>90</v>
      </c>
      <c r="AV136" s="12" t="s">
        <v>90</v>
      </c>
      <c r="AW136" s="12" t="s">
        <v>42</v>
      </c>
      <c r="AX136" s="12" t="s">
        <v>88</v>
      </c>
      <c r="AY136" s="153" t="s">
        <v>239</v>
      </c>
    </row>
    <row r="137" spans="2:65" s="12" customFormat="1" ht="11.25">
      <c r="B137" s="151"/>
      <c r="D137" s="152" t="s">
        <v>258</v>
      </c>
      <c r="F137" s="154" t="s">
        <v>1273</v>
      </c>
      <c r="H137" s="155">
        <v>1.7629999999999999</v>
      </c>
      <c r="I137" s="156"/>
      <c r="L137" s="151"/>
      <c r="M137" s="157"/>
      <c r="T137" s="158"/>
      <c r="AT137" s="153" t="s">
        <v>258</v>
      </c>
      <c r="AU137" s="153" t="s">
        <v>90</v>
      </c>
      <c r="AV137" s="12" t="s">
        <v>90</v>
      </c>
      <c r="AW137" s="12" t="s">
        <v>4</v>
      </c>
      <c r="AX137" s="12" t="s">
        <v>88</v>
      </c>
      <c r="AY137" s="153" t="s">
        <v>239</v>
      </c>
    </row>
    <row r="138" spans="2:65" s="1" customFormat="1" ht="24.2" customHeight="1">
      <c r="B138" s="34"/>
      <c r="C138" s="134" t="s">
        <v>314</v>
      </c>
      <c r="D138" s="134" t="s">
        <v>241</v>
      </c>
      <c r="E138" s="135" t="s">
        <v>1157</v>
      </c>
      <c r="F138" s="136" t="s">
        <v>1158</v>
      </c>
      <c r="G138" s="137" t="s">
        <v>376</v>
      </c>
      <c r="H138" s="138">
        <v>1.5329999999999999</v>
      </c>
      <c r="I138" s="139"/>
      <c r="J138" s="140">
        <f>ROUND(I138*H138,2)</f>
        <v>0</v>
      </c>
      <c r="K138" s="136" t="s">
        <v>245</v>
      </c>
      <c r="L138" s="34"/>
      <c r="M138" s="141" t="s">
        <v>19</v>
      </c>
      <c r="N138" s="142" t="s">
        <v>52</v>
      </c>
      <c r="P138" s="143">
        <f>O138*H138</f>
        <v>0</v>
      </c>
      <c r="Q138" s="143">
        <v>7.2000000000000005E-4</v>
      </c>
      <c r="R138" s="143">
        <f>Q138*H138</f>
        <v>1.1037600000000001E-3</v>
      </c>
      <c r="S138" s="143">
        <v>0</v>
      </c>
      <c r="T138" s="144">
        <f>S138*H138</f>
        <v>0</v>
      </c>
      <c r="AR138" s="145" t="s">
        <v>246</v>
      </c>
      <c r="AT138" s="145" t="s">
        <v>241</v>
      </c>
      <c r="AU138" s="145" t="s">
        <v>90</v>
      </c>
      <c r="AY138" s="18" t="s">
        <v>239</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246</v>
      </c>
      <c r="BM138" s="145" t="s">
        <v>1274</v>
      </c>
    </row>
    <row r="139" spans="2:65" s="1" customFormat="1" ht="11.25">
      <c r="B139" s="34"/>
      <c r="D139" s="147" t="s">
        <v>248</v>
      </c>
      <c r="F139" s="148" t="s">
        <v>1160</v>
      </c>
      <c r="I139" s="149"/>
      <c r="L139" s="34"/>
      <c r="M139" s="150"/>
      <c r="T139" s="55"/>
      <c r="AT139" s="18" t="s">
        <v>248</v>
      </c>
      <c r="AU139" s="18" t="s">
        <v>90</v>
      </c>
    </row>
    <row r="140" spans="2:65" s="14" customFormat="1" ht="11.25">
      <c r="B140" s="167"/>
      <c r="D140" s="152" t="s">
        <v>258</v>
      </c>
      <c r="E140" s="168" t="s">
        <v>19</v>
      </c>
      <c r="F140" s="169" t="s">
        <v>1275</v>
      </c>
      <c r="H140" s="168" t="s">
        <v>19</v>
      </c>
      <c r="I140" s="170"/>
      <c r="L140" s="167"/>
      <c r="M140" s="171"/>
      <c r="T140" s="172"/>
      <c r="AT140" s="168" t="s">
        <v>258</v>
      </c>
      <c r="AU140" s="168" t="s">
        <v>90</v>
      </c>
      <c r="AV140" s="14" t="s">
        <v>88</v>
      </c>
      <c r="AW140" s="14" t="s">
        <v>42</v>
      </c>
      <c r="AX140" s="14" t="s">
        <v>81</v>
      </c>
      <c r="AY140" s="168" t="s">
        <v>239</v>
      </c>
    </row>
    <row r="141" spans="2:65" s="12" customFormat="1" ht="11.25">
      <c r="B141" s="151"/>
      <c r="D141" s="152" t="s">
        <v>258</v>
      </c>
      <c r="E141" s="153" t="s">
        <v>19</v>
      </c>
      <c r="F141" s="154" t="s">
        <v>1272</v>
      </c>
      <c r="H141" s="155">
        <v>1.5329999999999999</v>
      </c>
      <c r="I141" s="156"/>
      <c r="L141" s="151"/>
      <c r="M141" s="157"/>
      <c r="T141" s="158"/>
      <c r="AT141" s="153" t="s">
        <v>258</v>
      </c>
      <c r="AU141" s="153" t="s">
        <v>90</v>
      </c>
      <c r="AV141" s="12" t="s">
        <v>90</v>
      </c>
      <c r="AW141" s="12" t="s">
        <v>42</v>
      </c>
      <c r="AX141" s="12" t="s">
        <v>88</v>
      </c>
      <c r="AY141" s="153" t="s">
        <v>239</v>
      </c>
    </row>
    <row r="142" spans="2:65" s="1" customFormat="1" ht="16.5" customHeight="1">
      <c r="B142" s="34"/>
      <c r="C142" s="134" t="s">
        <v>326</v>
      </c>
      <c r="D142" s="134" t="s">
        <v>241</v>
      </c>
      <c r="E142" s="135" t="s">
        <v>1276</v>
      </c>
      <c r="F142" s="136" t="s">
        <v>1277</v>
      </c>
      <c r="G142" s="137" t="s">
        <v>835</v>
      </c>
      <c r="H142" s="138">
        <v>441.7</v>
      </c>
      <c r="I142" s="139"/>
      <c r="J142" s="140">
        <f>ROUND(I142*H142,2)</f>
        <v>0</v>
      </c>
      <c r="K142" s="136" t="s">
        <v>304</v>
      </c>
      <c r="L142" s="34"/>
      <c r="M142" s="141" t="s">
        <v>19</v>
      </c>
      <c r="N142" s="142" t="s">
        <v>52</v>
      </c>
      <c r="P142" s="143">
        <f>O142*H142</f>
        <v>0</v>
      </c>
      <c r="Q142" s="143">
        <v>5.77E-3</v>
      </c>
      <c r="R142" s="143">
        <f>Q142*H142</f>
        <v>2.5486089999999999</v>
      </c>
      <c r="S142" s="143">
        <v>0</v>
      </c>
      <c r="T142" s="144">
        <f>S142*H142</f>
        <v>0</v>
      </c>
      <c r="AR142" s="145" t="s">
        <v>246</v>
      </c>
      <c r="AT142" s="145" t="s">
        <v>241</v>
      </c>
      <c r="AU142" s="145" t="s">
        <v>90</v>
      </c>
      <c r="AY142" s="18" t="s">
        <v>239</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246</v>
      </c>
      <c r="BM142" s="145" t="s">
        <v>1278</v>
      </c>
    </row>
    <row r="143" spans="2:65" s="12" customFormat="1" ht="11.25">
      <c r="B143" s="151"/>
      <c r="D143" s="152" t="s">
        <v>258</v>
      </c>
      <c r="E143" s="153" t="s">
        <v>19</v>
      </c>
      <c r="F143" s="154" t="s">
        <v>1279</v>
      </c>
      <c r="H143" s="155">
        <v>441.7</v>
      </c>
      <c r="I143" s="156"/>
      <c r="L143" s="151"/>
      <c r="M143" s="157"/>
      <c r="T143" s="158"/>
      <c r="AT143" s="153" t="s">
        <v>258</v>
      </c>
      <c r="AU143" s="153" t="s">
        <v>90</v>
      </c>
      <c r="AV143" s="12" t="s">
        <v>90</v>
      </c>
      <c r="AW143" s="12" t="s">
        <v>42</v>
      </c>
      <c r="AX143" s="12" t="s">
        <v>88</v>
      </c>
      <c r="AY143" s="153" t="s">
        <v>239</v>
      </c>
    </row>
    <row r="144" spans="2:65" s="1" customFormat="1" ht="16.5" customHeight="1">
      <c r="B144" s="34"/>
      <c r="C144" s="180" t="s">
        <v>333</v>
      </c>
      <c r="D144" s="180" t="s">
        <v>373</v>
      </c>
      <c r="E144" s="181" t="s">
        <v>1280</v>
      </c>
      <c r="F144" s="182" t="s">
        <v>1281</v>
      </c>
      <c r="G144" s="183" t="s">
        <v>376</v>
      </c>
      <c r="H144" s="184">
        <v>0.442</v>
      </c>
      <c r="I144" s="185"/>
      <c r="J144" s="186">
        <f>ROUND(I144*H144,2)</f>
        <v>0</v>
      </c>
      <c r="K144" s="182" t="s">
        <v>245</v>
      </c>
      <c r="L144" s="187"/>
      <c r="M144" s="188" t="s">
        <v>19</v>
      </c>
      <c r="N144" s="189" t="s">
        <v>52</v>
      </c>
      <c r="P144" s="143">
        <f>O144*H144</f>
        <v>0</v>
      </c>
      <c r="Q144" s="143">
        <v>1</v>
      </c>
      <c r="R144" s="143">
        <f>Q144*H144</f>
        <v>0.442</v>
      </c>
      <c r="S144" s="143">
        <v>0</v>
      </c>
      <c r="T144" s="144">
        <f>S144*H144</f>
        <v>0</v>
      </c>
      <c r="AR144" s="145" t="s">
        <v>287</v>
      </c>
      <c r="AT144" s="145" t="s">
        <v>373</v>
      </c>
      <c r="AU144" s="145" t="s">
        <v>90</v>
      </c>
      <c r="AY144" s="18" t="s">
        <v>239</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246</v>
      </c>
      <c r="BM144" s="145" t="s">
        <v>1282</v>
      </c>
    </row>
    <row r="145" spans="2:65" s="12" customFormat="1" ht="11.25">
      <c r="B145" s="151"/>
      <c r="D145" s="152" t="s">
        <v>258</v>
      </c>
      <c r="F145" s="154" t="s">
        <v>1283</v>
      </c>
      <c r="H145" s="155">
        <v>0.442</v>
      </c>
      <c r="I145" s="156"/>
      <c r="L145" s="151"/>
      <c r="M145" s="157"/>
      <c r="T145" s="158"/>
      <c r="AT145" s="153" t="s">
        <v>258</v>
      </c>
      <c r="AU145" s="153" t="s">
        <v>90</v>
      </c>
      <c r="AV145" s="12" t="s">
        <v>90</v>
      </c>
      <c r="AW145" s="12" t="s">
        <v>4</v>
      </c>
      <c r="AX145" s="12" t="s">
        <v>88</v>
      </c>
      <c r="AY145" s="153" t="s">
        <v>239</v>
      </c>
    </row>
    <row r="146" spans="2:65" s="1" customFormat="1" ht="16.5" customHeight="1">
      <c r="B146" s="34"/>
      <c r="C146" s="134" t="s">
        <v>8</v>
      </c>
      <c r="D146" s="134" t="s">
        <v>241</v>
      </c>
      <c r="E146" s="135" t="s">
        <v>1284</v>
      </c>
      <c r="F146" s="136" t="s">
        <v>1285</v>
      </c>
      <c r="G146" s="137" t="s">
        <v>163</v>
      </c>
      <c r="H146" s="138">
        <v>351</v>
      </c>
      <c r="I146" s="139"/>
      <c r="J146" s="140">
        <f>ROUND(I146*H146,2)</f>
        <v>0</v>
      </c>
      <c r="K146" s="136" t="s">
        <v>304</v>
      </c>
      <c r="L146" s="34"/>
      <c r="M146" s="141" t="s">
        <v>19</v>
      </c>
      <c r="N146" s="142" t="s">
        <v>52</v>
      </c>
      <c r="P146" s="143">
        <f>O146*H146</f>
        <v>0</v>
      </c>
      <c r="Q146" s="143">
        <v>3.363E-2</v>
      </c>
      <c r="R146" s="143">
        <f>Q146*H146</f>
        <v>11.804130000000001</v>
      </c>
      <c r="S146" s="143">
        <v>0</v>
      </c>
      <c r="T146" s="144">
        <f>S146*H146</f>
        <v>0</v>
      </c>
      <c r="AR146" s="145" t="s">
        <v>246</v>
      </c>
      <c r="AT146" s="145" t="s">
        <v>241</v>
      </c>
      <c r="AU146" s="145" t="s">
        <v>90</v>
      </c>
      <c r="AY146" s="18" t="s">
        <v>239</v>
      </c>
      <c r="BE146" s="146">
        <f>IF(N146="základní",J146,0)</f>
        <v>0</v>
      </c>
      <c r="BF146" s="146">
        <f>IF(N146="snížená",J146,0)</f>
        <v>0</v>
      </c>
      <c r="BG146" s="146">
        <f>IF(N146="zákl. přenesená",J146,0)</f>
        <v>0</v>
      </c>
      <c r="BH146" s="146">
        <f>IF(N146="sníž. přenesená",J146,0)</f>
        <v>0</v>
      </c>
      <c r="BI146" s="146">
        <f>IF(N146="nulová",J146,0)</f>
        <v>0</v>
      </c>
      <c r="BJ146" s="18" t="s">
        <v>88</v>
      </c>
      <c r="BK146" s="146">
        <f>ROUND(I146*H146,2)</f>
        <v>0</v>
      </c>
      <c r="BL146" s="18" t="s">
        <v>246</v>
      </c>
      <c r="BM146" s="145" t="s">
        <v>1286</v>
      </c>
    </row>
    <row r="147" spans="2:65" s="12" customFormat="1" ht="11.25">
      <c r="B147" s="151"/>
      <c r="D147" s="152" t="s">
        <v>258</v>
      </c>
      <c r="E147" s="153" t="s">
        <v>19</v>
      </c>
      <c r="F147" s="154" t="s">
        <v>1287</v>
      </c>
      <c r="H147" s="155">
        <v>351</v>
      </c>
      <c r="I147" s="156"/>
      <c r="L147" s="151"/>
      <c r="M147" s="157"/>
      <c r="T147" s="158"/>
      <c r="AT147" s="153" t="s">
        <v>258</v>
      </c>
      <c r="AU147" s="153" t="s">
        <v>90</v>
      </c>
      <c r="AV147" s="12" t="s">
        <v>90</v>
      </c>
      <c r="AW147" s="12" t="s">
        <v>42</v>
      </c>
      <c r="AX147" s="12" t="s">
        <v>88</v>
      </c>
      <c r="AY147" s="153" t="s">
        <v>239</v>
      </c>
    </row>
    <row r="148" spans="2:65" s="1" customFormat="1" ht="16.5" customHeight="1">
      <c r="B148" s="34"/>
      <c r="C148" s="180" t="s">
        <v>344</v>
      </c>
      <c r="D148" s="180" t="s">
        <v>373</v>
      </c>
      <c r="E148" s="181" t="s">
        <v>1288</v>
      </c>
      <c r="F148" s="182" t="s">
        <v>1289</v>
      </c>
      <c r="G148" s="183" t="s">
        <v>163</v>
      </c>
      <c r="H148" s="184">
        <v>351</v>
      </c>
      <c r="I148" s="185"/>
      <c r="J148" s="186">
        <f>ROUND(I148*H148,2)</f>
        <v>0</v>
      </c>
      <c r="K148" s="182" t="s">
        <v>304</v>
      </c>
      <c r="L148" s="187"/>
      <c r="M148" s="188" t="s">
        <v>19</v>
      </c>
      <c r="N148" s="189" t="s">
        <v>52</v>
      </c>
      <c r="P148" s="143">
        <f>O148*H148</f>
        <v>0</v>
      </c>
      <c r="Q148" s="143">
        <v>4.1000000000000003E-3</v>
      </c>
      <c r="R148" s="143">
        <f>Q148*H148</f>
        <v>1.4391</v>
      </c>
      <c r="S148" s="143">
        <v>0</v>
      </c>
      <c r="T148" s="144">
        <f>S148*H148</f>
        <v>0</v>
      </c>
      <c r="AR148" s="145" t="s">
        <v>287</v>
      </c>
      <c r="AT148" s="145" t="s">
        <v>373</v>
      </c>
      <c r="AU148" s="145" t="s">
        <v>90</v>
      </c>
      <c r="AY148" s="18" t="s">
        <v>239</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246</v>
      </c>
      <c r="BM148" s="145" t="s">
        <v>1290</v>
      </c>
    </row>
    <row r="149" spans="2:65" s="1" customFormat="1" ht="16.5" customHeight="1">
      <c r="B149" s="34"/>
      <c r="C149" s="134" t="s">
        <v>351</v>
      </c>
      <c r="D149" s="134" t="s">
        <v>241</v>
      </c>
      <c r="E149" s="135" t="s">
        <v>1291</v>
      </c>
      <c r="F149" s="136" t="s">
        <v>1292</v>
      </c>
      <c r="G149" s="137" t="s">
        <v>244</v>
      </c>
      <c r="H149" s="138">
        <v>26</v>
      </c>
      <c r="I149" s="139"/>
      <c r="J149" s="140">
        <f>ROUND(I149*H149,2)</f>
        <v>0</v>
      </c>
      <c r="K149" s="136" t="s">
        <v>245</v>
      </c>
      <c r="L149" s="34"/>
      <c r="M149" s="141" t="s">
        <v>19</v>
      </c>
      <c r="N149" s="142" t="s">
        <v>52</v>
      </c>
      <c r="P149" s="143">
        <f>O149*H149</f>
        <v>0</v>
      </c>
      <c r="Q149" s="143">
        <v>3.6900000000000001E-3</v>
      </c>
      <c r="R149" s="143">
        <f>Q149*H149</f>
        <v>9.5939999999999998E-2</v>
      </c>
      <c r="S149" s="143">
        <v>0</v>
      </c>
      <c r="T149" s="144">
        <f>S149*H149</f>
        <v>0</v>
      </c>
      <c r="AR149" s="145" t="s">
        <v>246</v>
      </c>
      <c r="AT149" s="145" t="s">
        <v>241</v>
      </c>
      <c r="AU149" s="145" t="s">
        <v>90</v>
      </c>
      <c r="AY149" s="18" t="s">
        <v>239</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246</v>
      </c>
      <c r="BM149" s="145" t="s">
        <v>1293</v>
      </c>
    </row>
    <row r="150" spans="2:65" s="1" customFormat="1" ht="11.25">
      <c r="B150" s="34"/>
      <c r="D150" s="147" t="s">
        <v>248</v>
      </c>
      <c r="F150" s="148" t="s">
        <v>1294</v>
      </c>
      <c r="I150" s="149"/>
      <c r="L150" s="34"/>
      <c r="M150" s="150"/>
      <c r="T150" s="55"/>
      <c r="AT150" s="18" t="s">
        <v>248</v>
      </c>
      <c r="AU150" s="18" t="s">
        <v>90</v>
      </c>
    </row>
    <row r="151" spans="2:65" s="12" customFormat="1" ht="11.25">
      <c r="B151" s="151"/>
      <c r="D151" s="152" t="s">
        <v>258</v>
      </c>
      <c r="E151" s="153" t="s">
        <v>19</v>
      </c>
      <c r="F151" s="154" t="s">
        <v>1295</v>
      </c>
      <c r="H151" s="155">
        <v>26</v>
      </c>
      <c r="I151" s="156"/>
      <c r="L151" s="151"/>
      <c r="M151" s="157"/>
      <c r="T151" s="158"/>
      <c r="AT151" s="153" t="s">
        <v>258</v>
      </c>
      <c r="AU151" s="153" t="s">
        <v>90</v>
      </c>
      <c r="AV151" s="12" t="s">
        <v>90</v>
      </c>
      <c r="AW151" s="12" t="s">
        <v>42</v>
      </c>
      <c r="AX151" s="12" t="s">
        <v>88</v>
      </c>
      <c r="AY151" s="153" t="s">
        <v>239</v>
      </c>
    </row>
    <row r="152" spans="2:65" s="1" customFormat="1" ht="21.75" customHeight="1">
      <c r="B152" s="34"/>
      <c r="C152" s="134" t="s">
        <v>356</v>
      </c>
      <c r="D152" s="134" t="s">
        <v>241</v>
      </c>
      <c r="E152" s="135" t="s">
        <v>1163</v>
      </c>
      <c r="F152" s="136" t="s">
        <v>1164</v>
      </c>
      <c r="G152" s="137" t="s">
        <v>163</v>
      </c>
      <c r="H152" s="138">
        <v>135</v>
      </c>
      <c r="I152" s="139"/>
      <c r="J152" s="140">
        <f>ROUND(I152*H152,2)</f>
        <v>0</v>
      </c>
      <c r="K152" s="136" t="s">
        <v>245</v>
      </c>
      <c r="L152" s="34"/>
      <c r="M152" s="141" t="s">
        <v>19</v>
      </c>
      <c r="N152" s="142" t="s">
        <v>52</v>
      </c>
      <c r="P152" s="143">
        <f>O152*H152</f>
        <v>0</v>
      </c>
      <c r="Q152" s="143">
        <v>5.5199999999999997E-3</v>
      </c>
      <c r="R152" s="143">
        <f>Q152*H152</f>
        <v>0.74519999999999997</v>
      </c>
      <c r="S152" s="143">
        <v>0</v>
      </c>
      <c r="T152" s="144">
        <f>S152*H152</f>
        <v>0</v>
      </c>
      <c r="AR152" s="145" t="s">
        <v>246</v>
      </c>
      <c r="AT152" s="145" t="s">
        <v>241</v>
      </c>
      <c r="AU152" s="145" t="s">
        <v>90</v>
      </c>
      <c r="AY152" s="18" t="s">
        <v>239</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246</v>
      </c>
      <c r="BM152" s="145" t="s">
        <v>1296</v>
      </c>
    </row>
    <row r="153" spans="2:65" s="1" customFormat="1" ht="11.25">
      <c r="B153" s="34"/>
      <c r="D153" s="147" t="s">
        <v>248</v>
      </c>
      <c r="F153" s="148" t="s">
        <v>1166</v>
      </c>
      <c r="I153" s="149"/>
      <c r="L153" s="34"/>
      <c r="M153" s="150"/>
      <c r="T153" s="55"/>
      <c r="AT153" s="18" t="s">
        <v>248</v>
      </c>
      <c r="AU153" s="18" t="s">
        <v>90</v>
      </c>
    </row>
    <row r="154" spans="2:65" s="1" customFormat="1" ht="16.5" customHeight="1">
      <c r="B154" s="34"/>
      <c r="C154" s="180" t="s">
        <v>361</v>
      </c>
      <c r="D154" s="180" t="s">
        <v>373</v>
      </c>
      <c r="E154" s="181" t="s">
        <v>1297</v>
      </c>
      <c r="F154" s="182" t="s">
        <v>1298</v>
      </c>
      <c r="G154" s="183" t="s">
        <v>163</v>
      </c>
      <c r="H154" s="184">
        <v>135</v>
      </c>
      <c r="I154" s="185"/>
      <c r="J154" s="186">
        <f>ROUND(I154*H154,2)</f>
        <v>0</v>
      </c>
      <c r="K154" s="182" t="s">
        <v>304</v>
      </c>
      <c r="L154" s="187"/>
      <c r="M154" s="188" t="s">
        <v>19</v>
      </c>
      <c r="N154" s="189" t="s">
        <v>52</v>
      </c>
      <c r="P154" s="143">
        <f>O154*H154</f>
        <v>0</v>
      </c>
      <c r="Q154" s="143">
        <v>0</v>
      </c>
      <c r="R154" s="143">
        <f>Q154*H154</f>
        <v>0</v>
      </c>
      <c r="S154" s="143">
        <v>0</v>
      </c>
      <c r="T154" s="144">
        <f>S154*H154</f>
        <v>0</v>
      </c>
      <c r="AR154" s="145" t="s">
        <v>287</v>
      </c>
      <c r="AT154" s="145" t="s">
        <v>373</v>
      </c>
      <c r="AU154" s="145" t="s">
        <v>90</v>
      </c>
      <c r="AY154" s="18" t="s">
        <v>239</v>
      </c>
      <c r="BE154" s="146">
        <f>IF(N154="základní",J154,0)</f>
        <v>0</v>
      </c>
      <c r="BF154" s="146">
        <f>IF(N154="snížená",J154,0)</f>
        <v>0</v>
      </c>
      <c r="BG154" s="146">
        <f>IF(N154="zákl. přenesená",J154,0)</f>
        <v>0</v>
      </c>
      <c r="BH154" s="146">
        <f>IF(N154="sníž. přenesená",J154,0)</f>
        <v>0</v>
      </c>
      <c r="BI154" s="146">
        <f>IF(N154="nulová",J154,0)</f>
        <v>0</v>
      </c>
      <c r="BJ154" s="18" t="s">
        <v>88</v>
      </c>
      <c r="BK154" s="146">
        <f>ROUND(I154*H154,2)</f>
        <v>0</v>
      </c>
      <c r="BL154" s="18" t="s">
        <v>246</v>
      </c>
      <c r="BM154" s="145" t="s">
        <v>1299</v>
      </c>
    </row>
    <row r="155" spans="2:65" s="12" customFormat="1" ht="11.25">
      <c r="B155" s="151"/>
      <c r="D155" s="152" t="s">
        <v>258</v>
      </c>
      <c r="E155" s="153" t="s">
        <v>19</v>
      </c>
      <c r="F155" s="154" t="s">
        <v>1300</v>
      </c>
      <c r="H155" s="155">
        <v>135</v>
      </c>
      <c r="I155" s="156"/>
      <c r="L155" s="151"/>
      <c r="M155" s="157"/>
      <c r="T155" s="158"/>
      <c r="AT155" s="153" t="s">
        <v>258</v>
      </c>
      <c r="AU155" s="153" t="s">
        <v>90</v>
      </c>
      <c r="AV155" s="12" t="s">
        <v>90</v>
      </c>
      <c r="AW155" s="12" t="s">
        <v>42</v>
      </c>
      <c r="AX155" s="12" t="s">
        <v>88</v>
      </c>
      <c r="AY155" s="153" t="s">
        <v>239</v>
      </c>
    </row>
    <row r="156" spans="2:65" s="1" customFormat="1" ht="16.5" customHeight="1">
      <c r="B156" s="34"/>
      <c r="C156" s="134" t="s">
        <v>372</v>
      </c>
      <c r="D156" s="134" t="s">
        <v>241</v>
      </c>
      <c r="E156" s="135" t="s">
        <v>1171</v>
      </c>
      <c r="F156" s="136" t="s">
        <v>1172</v>
      </c>
      <c r="G156" s="137" t="s">
        <v>244</v>
      </c>
      <c r="H156" s="138">
        <v>10</v>
      </c>
      <c r="I156" s="139"/>
      <c r="J156" s="140">
        <f>ROUND(I156*H156,2)</f>
        <v>0</v>
      </c>
      <c r="K156" s="136" t="s">
        <v>245</v>
      </c>
      <c r="L156" s="34"/>
      <c r="M156" s="141" t="s">
        <v>19</v>
      </c>
      <c r="N156" s="142" t="s">
        <v>52</v>
      </c>
      <c r="P156" s="143">
        <f>O156*H156</f>
        <v>0</v>
      </c>
      <c r="Q156" s="143">
        <v>4.0600000000000002E-3</v>
      </c>
      <c r="R156" s="143">
        <f>Q156*H156</f>
        <v>4.0600000000000004E-2</v>
      </c>
      <c r="S156" s="143">
        <v>0</v>
      </c>
      <c r="T156" s="144">
        <f>S156*H156</f>
        <v>0</v>
      </c>
      <c r="AR156" s="145" t="s">
        <v>246</v>
      </c>
      <c r="AT156" s="145" t="s">
        <v>241</v>
      </c>
      <c r="AU156" s="145" t="s">
        <v>90</v>
      </c>
      <c r="AY156" s="18" t="s">
        <v>239</v>
      </c>
      <c r="BE156" s="146">
        <f>IF(N156="základní",J156,0)</f>
        <v>0</v>
      </c>
      <c r="BF156" s="146">
        <f>IF(N156="snížená",J156,0)</f>
        <v>0</v>
      </c>
      <c r="BG156" s="146">
        <f>IF(N156="zákl. přenesená",J156,0)</f>
        <v>0</v>
      </c>
      <c r="BH156" s="146">
        <f>IF(N156="sníž. přenesená",J156,0)</f>
        <v>0</v>
      </c>
      <c r="BI156" s="146">
        <f>IF(N156="nulová",J156,0)</f>
        <v>0</v>
      </c>
      <c r="BJ156" s="18" t="s">
        <v>88</v>
      </c>
      <c r="BK156" s="146">
        <f>ROUND(I156*H156,2)</f>
        <v>0</v>
      </c>
      <c r="BL156" s="18" t="s">
        <v>246</v>
      </c>
      <c r="BM156" s="145" t="s">
        <v>1301</v>
      </c>
    </row>
    <row r="157" spans="2:65" s="1" customFormat="1" ht="11.25">
      <c r="B157" s="34"/>
      <c r="D157" s="147" t="s">
        <v>248</v>
      </c>
      <c r="F157" s="148" t="s">
        <v>1174</v>
      </c>
      <c r="I157" s="149"/>
      <c r="L157" s="34"/>
      <c r="M157" s="150"/>
      <c r="T157" s="55"/>
      <c r="AT157" s="18" t="s">
        <v>248</v>
      </c>
      <c r="AU157" s="18" t="s">
        <v>90</v>
      </c>
    </row>
    <row r="158" spans="2:65" s="12" customFormat="1" ht="11.25">
      <c r="B158" s="151"/>
      <c r="D158" s="152" t="s">
        <v>258</v>
      </c>
      <c r="E158" s="153" t="s">
        <v>19</v>
      </c>
      <c r="F158" s="154" t="s">
        <v>1302</v>
      </c>
      <c r="H158" s="155">
        <v>10</v>
      </c>
      <c r="I158" s="156"/>
      <c r="L158" s="151"/>
      <c r="M158" s="157"/>
      <c r="T158" s="158"/>
      <c r="AT158" s="153" t="s">
        <v>258</v>
      </c>
      <c r="AU158" s="153" t="s">
        <v>90</v>
      </c>
      <c r="AV158" s="12" t="s">
        <v>90</v>
      </c>
      <c r="AW158" s="12" t="s">
        <v>42</v>
      </c>
      <c r="AX158" s="12" t="s">
        <v>88</v>
      </c>
      <c r="AY158" s="153" t="s">
        <v>239</v>
      </c>
    </row>
    <row r="159" spans="2:65" s="1" customFormat="1" ht="37.9" customHeight="1">
      <c r="B159" s="34"/>
      <c r="C159" s="134" t="s">
        <v>7</v>
      </c>
      <c r="D159" s="134" t="s">
        <v>241</v>
      </c>
      <c r="E159" s="135" t="s">
        <v>1176</v>
      </c>
      <c r="F159" s="136" t="s">
        <v>1177</v>
      </c>
      <c r="G159" s="137" t="s">
        <v>178</v>
      </c>
      <c r="H159" s="138">
        <v>482.06799999999998</v>
      </c>
      <c r="I159" s="139"/>
      <c r="J159" s="140">
        <f>ROUND(I159*H159,2)</f>
        <v>0</v>
      </c>
      <c r="K159" s="136" t="s">
        <v>245</v>
      </c>
      <c r="L159" s="34"/>
      <c r="M159" s="141" t="s">
        <v>19</v>
      </c>
      <c r="N159" s="142" t="s">
        <v>52</v>
      </c>
      <c r="P159" s="143">
        <f>O159*H159</f>
        <v>0</v>
      </c>
      <c r="Q159" s="143">
        <v>0</v>
      </c>
      <c r="R159" s="143">
        <f>Q159*H159</f>
        <v>0</v>
      </c>
      <c r="S159" s="143">
        <v>0</v>
      </c>
      <c r="T159" s="144">
        <f>S159*H159</f>
        <v>0</v>
      </c>
      <c r="AR159" s="145" t="s">
        <v>246</v>
      </c>
      <c r="AT159" s="145" t="s">
        <v>241</v>
      </c>
      <c r="AU159" s="145" t="s">
        <v>90</v>
      </c>
      <c r="AY159" s="18" t="s">
        <v>239</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246</v>
      </c>
      <c r="BM159" s="145" t="s">
        <v>1303</v>
      </c>
    </row>
    <row r="160" spans="2:65" s="1" customFormat="1" ht="11.25">
      <c r="B160" s="34"/>
      <c r="D160" s="147" t="s">
        <v>248</v>
      </c>
      <c r="F160" s="148" t="s">
        <v>1179</v>
      </c>
      <c r="I160" s="149"/>
      <c r="L160" s="34"/>
      <c r="M160" s="150"/>
      <c r="T160" s="55"/>
      <c r="AT160" s="18" t="s">
        <v>248</v>
      </c>
      <c r="AU160" s="18" t="s">
        <v>90</v>
      </c>
    </row>
    <row r="161" spans="2:65" s="12" customFormat="1" ht="11.25">
      <c r="B161" s="151"/>
      <c r="D161" s="152" t="s">
        <v>258</v>
      </c>
      <c r="E161" s="153" t="s">
        <v>19</v>
      </c>
      <c r="F161" s="154" t="s">
        <v>1304</v>
      </c>
      <c r="H161" s="155">
        <v>47.417000000000002</v>
      </c>
      <c r="I161" s="156"/>
      <c r="L161" s="151"/>
      <c r="M161" s="157"/>
      <c r="T161" s="158"/>
      <c r="AT161" s="153" t="s">
        <v>258</v>
      </c>
      <c r="AU161" s="153" t="s">
        <v>90</v>
      </c>
      <c r="AV161" s="12" t="s">
        <v>90</v>
      </c>
      <c r="AW161" s="12" t="s">
        <v>42</v>
      </c>
      <c r="AX161" s="12" t="s">
        <v>81</v>
      </c>
      <c r="AY161" s="153" t="s">
        <v>239</v>
      </c>
    </row>
    <row r="162" spans="2:65" s="12" customFormat="1" ht="11.25">
      <c r="B162" s="151"/>
      <c r="D162" s="152" t="s">
        <v>258</v>
      </c>
      <c r="E162" s="153" t="s">
        <v>19</v>
      </c>
      <c r="F162" s="154" t="s">
        <v>1305</v>
      </c>
      <c r="H162" s="155">
        <v>434.65100000000001</v>
      </c>
      <c r="I162" s="156"/>
      <c r="L162" s="151"/>
      <c r="M162" s="157"/>
      <c r="T162" s="158"/>
      <c r="AT162" s="153" t="s">
        <v>258</v>
      </c>
      <c r="AU162" s="153" t="s">
        <v>90</v>
      </c>
      <c r="AV162" s="12" t="s">
        <v>90</v>
      </c>
      <c r="AW162" s="12" t="s">
        <v>42</v>
      </c>
      <c r="AX162" s="12" t="s">
        <v>81</v>
      </c>
      <c r="AY162" s="153" t="s">
        <v>239</v>
      </c>
    </row>
    <row r="163" spans="2:65" s="13" customFormat="1" ht="11.25">
      <c r="B163" s="159"/>
      <c r="D163" s="152" t="s">
        <v>258</v>
      </c>
      <c r="E163" s="160" t="s">
        <v>19</v>
      </c>
      <c r="F163" s="161" t="s">
        <v>261</v>
      </c>
      <c r="H163" s="162">
        <v>482.06799999999998</v>
      </c>
      <c r="I163" s="163"/>
      <c r="L163" s="159"/>
      <c r="M163" s="164"/>
      <c r="T163" s="165"/>
      <c r="AT163" s="160" t="s">
        <v>258</v>
      </c>
      <c r="AU163" s="160" t="s">
        <v>90</v>
      </c>
      <c r="AV163" s="13" t="s">
        <v>246</v>
      </c>
      <c r="AW163" s="13" t="s">
        <v>42</v>
      </c>
      <c r="AX163" s="13" t="s">
        <v>88</v>
      </c>
      <c r="AY163" s="160" t="s">
        <v>239</v>
      </c>
    </row>
    <row r="164" spans="2:65" s="1" customFormat="1" ht="37.9" customHeight="1">
      <c r="B164" s="34"/>
      <c r="C164" s="134" t="s">
        <v>385</v>
      </c>
      <c r="D164" s="134" t="s">
        <v>241</v>
      </c>
      <c r="E164" s="135" t="s">
        <v>1182</v>
      </c>
      <c r="F164" s="136" t="s">
        <v>1183</v>
      </c>
      <c r="G164" s="137" t="s">
        <v>178</v>
      </c>
      <c r="H164" s="138">
        <v>2410.34</v>
      </c>
      <c r="I164" s="139"/>
      <c r="J164" s="140">
        <f>ROUND(I164*H164,2)</f>
        <v>0</v>
      </c>
      <c r="K164" s="136" t="s">
        <v>245</v>
      </c>
      <c r="L164" s="34"/>
      <c r="M164" s="141" t="s">
        <v>19</v>
      </c>
      <c r="N164" s="142" t="s">
        <v>52</v>
      </c>
      <c r="P164" s="143">
        <f>O164*H164</f>
        <v>0</v>
      </c>
      <c r="Q164" s="143">
        <v>0</v>
      </c>
      <c r="R164" s="143">
        <f>Q164*H164</f>
        <v>0</v>
      </c>
      <c r="S164" s="143">
        <v>0</v>
      </c>
      <c r="T164" s="144">
        <f>S164*H164</f>
        <v>0</v>
      </c>
      <c r="AR164" s="145" t="s">
        <v>246</v>
      </c>
      <c r="AT164" s="145" t="s">
        <v>241</v>
      </c>
      <c r="AU164" s="145" t="s">
        <v>90</v>
      </c>
      <c r="AY164" s="18" t="s">
        <v>239</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246</v>
      </c>
      <c r="BM164" s="145" t="s">
        <v>1306</v>
      </c>
    </row>
    <row r="165" spans="2:65" s="1" customFormat="1" ht="11.25">
      <c r="B165" s="34"/>
      <c r="D165" s="147" t="s">
        <v>248</v>
      </c>
      <c r="F165" s="148" t="s">
        <v>1185</v>
      </c>
      <c r="I165" s="149"/>
      <c r="L165" s="34"/>
      <c r="M165" s="150"/>
      <c r="T165" s="55"/>
      <c r="AT165" s="18" t="s">
        <v>248</v>
      </c>
      <c r="AU165" s="18" t="s">
        <v>90</v>
      </c>
    </row>
    <row r="166" spans="2:65" s="12" customFormat="1" ht="11.25">
      <c r="B166" s="151"/>
      <c r="D166" s="152" t="s">
        <v>258</v>
      </c>
      <c r="F166" s="154" t="s">
        <v>1307</v>
      </c>
      <c r="H166" s="155">
        <v>2410.34</v>
      </c>
      <c r="I166" s="156"/>
      <c r="L166" s="151"/>
      <c r="M166" s="157"/>
      <c r="T166" s="158"/>
      <c r="AT166" s="153" t="s">
        <v>258</v>
      </c>
      <c r="AU166" s="153" t="s">
        <v>90</v>
      </c>
      <c r="AV166" s="12" t="s">
        <v>90</v>
      </c>
      <c r="AW166" s="12" t="s">
        <v>4</v>
      </c>
      <c r="AX166" s="12" t="s">
        <v>88</v>
      </c>
      <c r="AY166" s="153" t="s">
        <v>239</v>
      </c>
    </row>
    <row r="167" spans="2:65" s="1" customFormat="1" ht="24.2" customHeight="1">
      <c r="B167" s="34"/>
      <c r="C167" s="134" t="s">
        <v>389</v>
      </c>
      <c r="D167" s="134" t="s">
        <v>241</v>
      </c>
      <c r="E167" s="135" t="s">
        <v>1187</v>
      </c>
      <c r="F167" s="136" t="s">
        <v>1188</v>
      </c>
      <c r="G167" s="137" t="s">
        <v>178</v>
      </c>
      <c r="H167" s="138">
        <v>47.417000000000002</v>
      </c>
      <c r="I167" s="139"/>
      <c r="J167" s="140">
        <f>ROUND(I167*H167,2)</f>
        <v>0</v>
      </c>
      <c r="K167" s="136" t="s">
        <v>245</v>
      </c>
      <c r="L167" s="34"/>
      <c r="M167" s="141" t="s">
        <v>19</v>
      </c>
      <c r="N167" s="142" t="s">
        <v>52</v>
      </c>
      <c r="P167" s="143">
        <f>O167*H167</f>
        <v>0</v>
      </c>
      <c r="Q167" s="143">
        <v>0</v>
      </c>
      <c r="R167" s="143">
        <f>Q167*H167</f>
        <v>0</v>
      </c>
      <c r="S167" s="143">
        <v>0</v>
      </c>
      <c r="T167" s="144">
        <f>S167*H167</f>
        <v>0</v>
      </c>
      <c r="AR167" s="145" t="s">
        <v>246</v>
      </c>
      <c r="AT167" s="145" t="s">
        <v>241</v>
      </c>
      <c r="AU167" s="145" t="s">
        <v>90</v>
      </c>
      <c r="AY167" s="18" t="s">
        <v>239</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246</v>
      </c>
      <c r="BM167" s="145" t="s">
        <v>1308</v>
      </c>
    </row>
    <row r="168" spans="2:65" s="1" customFormat="1" ht="11.25">
      <c r="B168" s="34"/>
      <c r="D168" s="147" t="s">
        <v>248</v>
      </c>
      <c r="F168" s="148" t="s">
        <v>1190</v>
      </c>
      <c r="I168" s="149"/>
      <c r="L168" s="34"/>
      <c r="M168" s="150"/>
      <c r="T168" s="55"/>
      <c r="AT168" s="18" t="s">
        <v>248</v>
      </c>
      <c r="AU168" s="18" t="s">
        <v>90</v>
      </c>
    </row>
    <row r="169" spans="2:65" s="12" customFormat="1" ht="11.25">
      <c r="B169" s="151"/>
      <c r="D169" s="152" t="s">
        <v>258</v>
      </c>
      <c r="E169" s="153" t="s">
        <v>19</v>
      </c>
      <c r="F169" s="154" t="s">
        <v>1304</v>
      </c>
      <c r="H169" s="155">
        <v>47.417000000000002</v>
      </c>
      <c r="I169" s="156"/>
      <c r="L169" s="151"/>
      <c r="M169" s="157"/>
      <c r="T169" s="158"/>
      <c r="AT169" s="153" t="s">
        <v>258</v>
      </c>
      <c r="AU169" s="153" t="s">
        <v>90</v>
      </c>
      <c r="AV169" s="12" t="s">
        <v>90</v>
      </c>
      <c r="AW169" s="12" t="s">
        <v>42</v>
      </c>
      <c r="AX169" s="12" t="s">
        <v>88</v>
      </c>
      <c r="AY169" s="153" t="s">
        <v>239</v>
      </c>
    </row>
    <row r="170" spans="2:65" s="1" customFormat="1" ht="24.2" customHeight="1">
      <c r="B170" s="34"/>
      <c r="C170" s="134" t="s">
        <v>394</v>
      </c>
      <c r="D170" s="134" t="s">
        <v>241</v>
      </c>
      <c r="E170" s="135" t="s">
        <v>1191</v>
      </c>
      <c r="F170" s="136" t="s">
        <v>1192</v>
      </c>
      <c r="G170" s="137" t="s">
        <v>178</v>
      </c>
      <c r="H170" s="138">
        <v>482.06799999999998</v>
      </c>
      <c r="I170" s="139"/>
      <c r="J170" s="140">
        <f>ROUND(I170*H170,2)</f>
        <v>0</v>
      </c>
      <c r="K170" s="136" t="s">
        <v>245</v>
      </c>
      <c r="L170" s="34"/>
      <c r="M170" s="141" t="s">
        <v>19</v>
      </c>
      <c r="N170" s="142" t="s">
        <v>52</v>
      </c>
      <c r="P170" s="143">
        <f>O170*H170</f>
        <v>0</v>
      </c>
      <c r="Q170" s="143">
        <v>0</v>
      </c>
      <c r="R170" s="143">
        <f>Q170*H170</f>
        <v>0</v>
      </c>
      <c r="S170" s="143">
        <v>0</v>
      </c>
      <c r="T170" s="144">
        <f>S170*H170</f>
        <v>0</v>
      </c>
      <c r="AR170" s="145" t="s">
        <v>246</v>
      </c>
      <c r="AT170" s="145" t="s">
        <v>241</v>
      </c>
      <c r="AU170" s="145" t="s">
        <v>90</v>
      </c>
      <c r="AY170" s="18" t="s">
        <v>239</v>
      </c>
      <c r="BE170" s="146">
        <f>IF(N170="základní",J170,0)</f>
        <v>0</v>
      </c>
      <c r="BF170" s="146">
        <f>IF(N170="snížená",J170,0)</f>
        <v>0</v>
      </c>
      <c r="BG170" s="146">
        <f>IF(N170="zákl. přenesená",J170,0)</f>
        <v>0</v>
      </c>
      <c r="BH170" s="146">
        <f>IF(N170="sníž. přenesená",J170,0)</f>
        <v>0</v>
      </c>
      <c r="BI170" s="146">
        <f>IF(N170="nulová",J170,0)</f>
        <v>0</v>
      </c>
      <c r="BJ170" s="18" t="s">
        <v>88</v>
      </c>
      <c r="BK170" s="146">
        <f>ROUND(I170*H170,2)</f>
        <v>0</v>
      </c>
      <c r="BL170" s="18" t="s">
        <v>246</v>
      </c>
      <c r="BM170" s="145" t="s">
        <v>1309</v>
      </c>
    </row>
    <row r="171" spans="2:65" s="1" customFormat="1" ht="11.25">
      <c r="B171" s="34"/>
      <c r="D171" s="147" t="s">
        <v>248</v>
      </c>
      <c r="F171" s="148" t="s">
        <v>1194</v>
      </c>
      <c r="I171" s="149"/>
      <c r="L171" s="34"/>
      <c r="M171" s="150"/>
      <c r="T171" s="55"/>
      <c r="AT171" s="18" t="s">
        <v>248</v>
      </c>
      <c r="AU171" s="18" t="s">
        <v>90</v>
      </c>
    </row>
    <row r="172" spans="2:65" s="12" customFormat="1" ht="11.25">
      <c r="B172" s="151"/>
      <c r="D172" s="152" t="s">
        <v>258</v>
      </c>
      <c r="E172" s="153" t="s">
        <v>19</v>
      </c>
      <c r="F172" s="154" t="s">
        <v>1304</v>
      </c>
      <c r="H172" s="155">
        <v>47.417000000000002</v>
      </c>
      <c r="I172" s="156"/>
      <c r="L172" s="151"/>
      <c r="M172" s="157"/>
      <c r="T172" s="158"/>
      <c r="AT172" s="153" t="s">
        <v>258</v>
      </c>
      <c r="AU172" s="153" t="s">
        <v>90</v>
      </c>
      <c r="AV172" s="12" t="s">
        <v>90</v>
      </c>
      <c r="AW172" s="12" t="s">
        <v>42</v>
      </c>
      <c r="AX172" s="12" t="s">
        <v>81</v>
      </c>
      <c r="AY172" s="153" t="s">
        <v>239</v>
      </c>
    </row>
    <row r="173" spans="2:65" s="12" customFormat="1" ht="11.25">
      <c r="B173" s="151"/>
      <c r="D173" s="152" t="s">
        <v>258</v>
      </c>
      <c r="E173" s="153" t="s">
        <v>19</v>
      </c>
      <c r="F173" s="154" t="s">
        <v>1305</v>
      </c>
      <c r="H173" s="155">
        <v>434.65100000000001</v>
      </c>
      <c r="I173" s="156"/>
      <c r="L173" s="151"/>
      <c r="M173" s="157"/>
      <c r="T173" s="158"/>
      <c r="AT173" s="153" t="s">
        <v>258</v>
      </c>
      <c r="AU173" s="153" t="s">
        <v>90</v>
      </c>
      <c r="AV173" s="12" t="s">
        <v>90</v>
      </c>
      <c r="AW173" s="12" t="s">
        <v>42</v>
      </c>
      <c r="AX173" s="12" t="s">
        <v>81</v>
      </c>
      <c r="AY173" s="153" t="s">
        <v>239</v>
      </c>
    </row>
    <row r="174" spans="2:65" s="13" customFormat="1" ht="11.25">
      <c r="B174" s="159"/>
      <c r="D174" s="152" t="s">
        <v>258</v>
      </c>
      <c r="E174" s="160" t="s">
        <v>19</v>
      </c>
      <c r="F174" s="161" t="s">
        <v>261</v>
      </c>
      <c r="H174" s="162">
        <v>482.06799999999998</v>
      </c>
      <c r="I174" s="163"/>
      <c r="L174" s="159"/>
      <c r="M174" s="164"/>
      <c r="T174" s="165"/>
      <c r="AT174" s="160" t="s">
        <v>258</v>
      </c>
      <c r="AU174" s="160" t="s">
        <v>90</v>
      </c>
      <c r="AV174" s="13" t="s">
        <v>246</v>
      </c>
      <c r="AW174" s="13" t="s">
        <v>42</v>
      </c>
      <c r="AX174" s="13" t="s">
        <v>88</v>
      </c>
      <c r="AY174" s="160" t="s">
        <v>239</v>
      </c>
    </row>
    <row r="175" spans="2:65" s="1" customFormat="1" ht="33" customHeight="1">
      <c r="B175" s="34"/>
      <c r="C175" s="134" t="s">
        <v>398</v>
      </c>
      <c r="D175" s="134" t="s">
        <v>241</v>
      </c>
      <c r="E175" s="135" t="s">
        <v>1195</v>
      </c>
      <c r="F175" s="136" t="s">
        <v>1196</v>
      </c>
      <c r="G175" s="137" t="s">
        <v>178</v>
      </c>
      <c r="H175" s="138">
        <v>47.417000000000002</v>
      </c>
      <c r="I175" s="139"/>
      <c r="J175" s="140">
        <f>ROUND(I175*H175,2)</f>
        <v>0</v>
      </c>
      <c r="K175" s="136" t="s">
        <v>245</v>
      </c>
      <c r="L175" s="34"/>
      <c r="M175" s="141" t="s">
        <v>19</v>
      </c>
      <c r="N175" s="142" t="s">
        <v>52</v>
      </c>
      <c r="P175" s="143">
        <f>O175*H175</f>
        <v>0</v>
      </c>
      <c r="Q175" s="143">
        <v>0</v>
      </c>
      <c r="R175" s="143">
        <f>Q175*H175</f>
        <v>0</v>
      </c>
      <c r="S175" s="143">
        <v>0</v>
      </c>
      <c r="T175" s="144">
        <f>S175*H175</f>
        <v>0</v>
      </c>
      <c r="AR175" s="145" t="s">
        <v>246</v>
      </c>
      <c r="AT175" s="145" t="s">
        <v>241</v>
      </c>
      <c r="AU175" s="145" t="s">
        <v>90</v>
      </c>
      <c r="AY175" s="18" t="s">
        <v>239</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246</v>
      </c>
      <c r="BM175" s="145" t="s">
        <v>1310</v>
      </c>
    </row>
    <row r="176" spans="2:65" s="1" customFormat="1" ht="11.25">
      <c r="B176" s="34"/>
      <c r="D176" s="147" t="s">
        <v>248</v>
      </c>
      <c r="F176" s="148" t="s">
        <v>1198</v>
      </c>
      <c r="I176" s="149"/>
      <c r="L176" s="34"/>
      <c r="M176" s="150"/>
      <c r="T176" s="55"/>
      <c r="AT176" s="18" t="s">
        <v>248</v>
      </c>
      <c r="AU176" s="18" t="s">
        <v>90</v>
      </c>
    </row>
    <row r="177" spans="2:65" s="12" customFormat="1" ht="11.25">
      <c r="B177" s="151"/>
      <c r="D177" s="152" t="s">
        <v>258</v>
      </c>
      <c r="E177" s="153" t="s">
        <v>19</v>
      </c>
      <c r="F177" s="154" t="s">
        <v>1304</v>
      </c>
      <c r="H177" s="155">
        <v>47.417000000000002</v>
      </c>
      <c r="I177" s="156"/>
      <c r="L177" s="151"/>
      <c r="M177" s="157"/>
      <c r="T177" s="158"/>
      <c r="AT177" s="153" t="s">
        <v>258</v>
      </c>
      <c r="AU177" s="153" t="s">
        <v>90</v>
      </c>
      <c r="AV177" s="12" t="s">
        <v>90</v>
      </c>
      <c r="AW177" s="12" t="s">
        <v>42</v>
      </c>
      <c r="AX177" s="12" t="s">
        <v>88</v>
      </c>
      <c r="AY177" s="153" t="s">
        <v>239</v>
      </c>
    </row>
    <row r="178" spans="2:65" s="1" customFormat="1" ht="24.2" customHeight="1">
      <c r="B178" s="34"/>
      <c r="C178" s="134" t="s">
        <v>404</v>
      </c>
      <c r="D178" s="134" t="s">
        <v>241</v>
      </c>
      <c r="E178" s="135" t="s">
        <v>724</v>
      </c>
      <c r="F178" s="136" t="s">
        <v>725</v>
      </c>
      <c r="G178" s="137" t="s">
        <v>376</v>
      </c>
      <c r="H178" s="138">
        <v>964.13599999999997</v>
      </c>
      <c r="I178" s="139"/>
      <c r="J178" s="140">
        <f>ROUND(I178*H178,2)</f>
        <v>0</v>
      </c>
      <c r="K178" s="136" t="s">
        <v>245</v>
      </c>
      <c r="L178" s="34"/>
      <c r="M178" s="141" t="s">
        <v>19</v>
      </c>
      <c r="N178" s="142" t="s">
        <v>52</v>
      </c>
      <c r="P178" s="143">
        <f>O178*H178</f>
        <v>0</v>
      </c>
      <c r="Q178" s="143">
        <v>0</v>
      </c>
      <c r="R178" s="143">
        <f>Q178*H178</f>
        <v>0</v>
      </c>
      <c r="S178" s="143">
        <v>0</v>
      </c>
      <c r="T178" s="144">
        <f>S178*H178</f>
        <v>0</v>
      </c>
      <c r="AR178" s="145" t="s">
        <v>246</v>
      </c>
      <c r="AT178" s="145" t="s">
        <v>241</v>
      </c>
      <c r="AU178" s="145" t="s">
        <v>90</v>
      </c>
      <c r="AY178" s="18" t="s">
        <v>239</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246</v>
      </c>
      <c r="BM178" s="145" t="s">
        <v>1311</v>
      </c>
    </row>
    <row r="179" spans="2:65" s="1" customFormat="1" ht="11.25">
      <c r="B179" s="34"/>
      <c r="D179" s="147" t="s">
        <v>248</v>
      </c>
      <c r="F179" s="148" t="s">
        <v>727</v>
      </c>
      <c r="I179" s="149"/>
      <c r="L179" s="34"/>
      <c r="M179" s="150"/>
      <c r="T179" s="55"/>
      <c r="AT179" s="18" t="s">
        <v>248</v>
      </c>
      <c r="AU179" s="18" t="s">
        <v>90</v>
      </c>
    </row>
    <row r="180" spans="2:65" s="12" customFormat="1" ht="11.25">
      <c r="B180" s="151"/>
      <c r="D180" s="152" t="s">
        <v>258</v>
      </c>
      <c r="F180" s="154" t="s">
        <v>1312</v>
      </c>
      <c r="H180" s="155">
        <v>964.13599999999997</v>
      </c>
      <c r="I180" s="156"/>
      <c r="L180" s="151"/>
      <c r="M180" s="157"/>
      <c r="T180" s="158"/>
      <c r="AT180" s="153" t="s">
        <v>258</v>
      </c>
      <c r="AU180" s="153" t="s">
        <v>90</v>
      </c>
      <c r="AV180" s="12" t="s">
        <v>90</v>
      </c>
      <c r="AW180" s="12" t="s">
        <v>4</v>
      </c>
      <c r="AX180" s="12" t="s">
        <v>88</v>
      </c>
      <c r="AY180" s="153" t="s">
        <v>239</v>
      </c>
    </row>
    <row r="181" spans="2:65" s="1" customFormat="1" ht="24.2" customHeight="1">
      <c r="B181" s="34"/>
      <c r="C181" s="134" t="s">
        <v>410</v>
      </c>
      <c r="D181" s="134" t="s">
        <v>241</v>
      </c>
      <c r="E181" s="135" t="s">
        <v>357</v>
      </c>
      <c r="F181" s="136" t="s">
        <v>358</v>
      </c>
      <c r="G181" s="137" t="s">
        <v>178</v>
      </c>
      <c r="H181" s="138">
        <v>482.06799999999998</v>
      </c>
      <c r="I181" s="139"/>
      <c r="J181" s="140">
        <f>ROUND(I181*H181,2)</f>
        <v>0</v>
      </c>
      <c r="K181" s="136" t="s">
        <v>245</v>
      </c>
      <c r="L181" s="34"/>
      <c r="M181" s="141" t="s">
        <v>19</v>
      </c>
      <c r="N181" s="142" t="s">
        <v>52</v>
      </c>
      <c r="P181" s="143">
        <f>O181*H181</f>
        <v>0</v>
      </c>
      <c r="Q181" s="143">
        <v>0</v>
      </c>
      <c r="R181" s="143">
        <f>Q181*H181</f>
        <v>0</v>
      </c>
      <c r="S181" s="143">
        <v>0</v>
      </c>
      <c r="T181" s="144">
        <f>S181*H181</f>
        <v>0</v>
      </c>
      <c r="AR181" s="145" t="s">
        <v>246</v>
      </c>
      <c r="AT181" s="145" t="s">
        <v>241</v>
      </c>
      <c r="AU181" s="145" t="s">
        <v>90</v>
      </c>
      <c r="AY181" s="18" t="s">
        <v>239</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246</v>
      </c>
      <c r="BM181" s="145" t="s">
        <v>1313</v>
      </c>
    </row>
    <row r="182" spans="2:65" s="1" customFormat="1" ht="11.25">
      <c r="B182" s="34"/>
      <c r="D182" s="147" t="s">
        <v>248</v>
      </c>
      <c r="F182" s="148" t="s">
        <v>360</v>
      </c>
      <c r="I182" s="149"/>
      <c r="L182" s="34"/>
      <c r="M182" s="150"/>
      <c r="T182" s="55"/>
      <c r="AT182" s="18" t="s">
        <v>248</v>
      </c>
      <c r="AU182" s="18" t="s">
        <v>90</v>
      </c>
    </row>
    <row r="183" spans="2:65" s="11" customFormat="1" ht="22.9" customHeight="1">
      <c r="B183" s="122"/>
      <c r="D183" s="123" t="s">
        <v>80</v>
      </c>
      <c r="E183" s="132" t="s">
        <v>90</v>
      </c>
      <c r="F183" s="132" t="s">
        <v>403</v>
      </c>
      <c r="I183" s="125"/>
      <c r="J183" s="133">
        <f>BK183</f>
        <v>0</v>
      </c>
      <c r="L183" s="122"/>
      <c r="M183" s="127"/>
      <c r="P183" s="128">
        <f>SUM(P184:P216)</f>
        <v>0</v>
      </c>
      <c r="R183" s="128">
        <f>SUM(R184:R216)</f>
        <v>379.75090431999996</v>
      </c>
      <c r="T183" s="129">
        <f>SUM(T184:T216)</f>
        <v>0</v>
      </c>
      <c r="AR183" s="123" t="s">
        <v>88</v>
      </c>
      <c r="AT183" s="130" t="s">
        <v>80</v>
      </c>
      <c r="AU183" s="130" t="s">
        <v>88</v>
      </c>
      <c r="AY183" s="123" t="s">
        <v>239</v>
      </c>
      <c r="BK183" s="131">
        <f>SUM(BK184:BK216)</f>
        <v>0</v>
      </c>
    </row>
    <row r="184" spans="2:65" s="1" customFormat="1" ht="16.5" customHeight="1">
      <c r="B184" s="34"/>
      <c r="C184" s="134" t="s">
        <v>415</v>
      </c>
      <c r="D184" s="134" t="s">
        <v>241</v>
      </c>
      <c r="E184" s="135" t="s">
        <v>1314</v>
      </c>
      <c r="F184" s="136" t="s">
        <v>1315</v>
      </c>
      <c r="G184" s="137" t="s">
        <v>178</v>
      </c>
      <c r="H184" s="138">
        <v>15.6</v>
      </c>
      <c r="I184" s="139"/>
      <c r="J184" s="140">
        <f>ROUND(I184*H184,2)</f>
        <v>0</v>
      </c>
      <c r="K184" s="136" t="s">
        <v>304</v>
      </c>
      <c r="L184" s="34"/>
      <c r="M184" s="141" t="s">
        <v>19</v>
      </c>
      <c r="N184" s="142" t="s">
        <v>52</v>
      </c>
      <c r="P184" s="143">
        <f>O184*H184</f>
        <v>0</v>
      </c>
      <c r="Q184" s="143">
        <v>0</v>
      </c>
      <c r="R184" s="143">
        <f>Q184*H184</f>
        <v>0</v>
      </c>
      <c r="S184" s="143">
        <v>0</v>
      </c>
      <c r="T184" s="144">
        <f>S184*H184</f>
        <v>0</v>
      </c>
      <c r="AR184" s="145" t="s">
        <v>246</v>
      </c>
      <c r="AT184" s="145" t="s">
        <v>241</v>
      </c>
      <c r="AU184" s="145" t="s">
        <v>90</v>
      </c>
      <c r="AY184" s="18" t="s">
        <v>239</v>
      </c>
      <c r="BE184" s="146">
        <f>IF(N184="základní",J184,0)</f>
        <v>0</v>
      </c>
      <c r="BF184" s="146">
        <f>IF(N184="snížená",J184,0)</f>
        <v>0</v>
      </c>
      <c r="BG184" s="146">
        <f>IF(N184="zákl. přenesená",J184,0)</f>
        <v>0</v>
      </c>
      <c r="BH184" s="146">
        <f>IF(N184="sníž. přenesená",J184,0)</f>
        <v>0</v>
      </c>
      <c r="BI184" s="146">
        <f>IF(N184="nulová",J184,0)</f>
        <v>0</v>
      </c>
      <c r="BJ184" s="18" t="s">
        <v>88</v>
      </c>
      <c r="BK184" s="146">
        <f>ROUND(I184*H184,2)</f>
        <v>0</v>
      </c>
      <c r="BL184" s="18" t="s">
        <v>246</v>
      </c>
      <c r="BM184" s="145" t="s">
        <v>1316</v>
      </c>
    </row>
    <row r="185" spans="2:65" s="1" customFormat="1" ht="29.25">
      <c r="B185" s="34"/>
      <c r="D185" s="152" t="s">
        <v>306</v>
      </c>
      <c r="F185" s="166" t="s">
        <v>1317</v>
      </c>
      <c r="I185" s="149"/>
      <c r="L185" s="34"/>
      <c r="M185" s="150"/>
      <c r="T185" s="55"/>
      <c r="AT185" s="18" t="s">
        <v>306</v>
      </c>
      <c r="AU185" s="18" t="s">
        <v>90</v>
      </c>
    </row>
    <row r="186" spans="2:65" s="12" customFormat="1" ht="11.25">
      <c r="B186" s="151"/>
      <c r="D186" s="152" t="s">
        <v>258</v>
      </c>
      <c r="E186" s="153" t="s">
        <v>19</v>
      </c>
      <c r="F186" s="154" t="s">
        <v>1318</v>
      </c>
      <c r="H186" s="155">
        <v>15.6</v>
      </c>
      <c r="I186" s="156"/>
      <c r="L186" s="151"/>
      <c r="M186" s="157"/>
      <c r="T186" s="158"/>
      <c r="AT186" s="153" t="s">
        <v>258</v>
      </c>
      <c r="AU186" s="153" t="s">
        <v>90</v>
      </c>
      <c r="AV186" s="12" t="s">
        <v>90</v>
      </c>
      <c r="AW186" s="12" t="s">
        <v>42</v>
      </c>
      <c r="AX186" s="12" t="s">
        <v>88</v>
      </c>
      <c r="AY186" s="153" t="s">
        <v>239</v>
      </c>
    </row>
    <row r="187" spans="2:65" s="1" customFormat="1" ht="24.2" customHeight="1">
      <c r="B187" s="34"/>
      <c r="C187" s="134" t="s">
        <v>420</v>
      </c>
      <c r="D187" s="134" t="s">
        <v>241</v>
      </c>
      <c r="E187" s="135" t="s">
        <v>1319</v>
      </c>
      <c r="F187" s="136" t="s">
        <v>1320</v>
      </c>
      <c r="G187" s="137" t="s">
        <v>163</v>
      </c>
      <c r="H187" s="138">
        <v>312</v>
      </c>
      <c r="I187" s="139"/>
      <c r="J187" s="140">
        <f>ROUND(I187*H187,2)</f>
        <v>0</v>
      </c>
      <c r="K187" s="136" t="s">
        <v>245</v>
      </c>
      <c r="L187" s="34"/>
      <c r="M187" s="141" t="s">
        <v>19</v>
      </c>
      <c r="N187" s="142" t="s">
        <v>52</v>
      </c>
      <c r="P187" s="143">
        <f>O187*H187</f>
        <v>0</v>
      </c>
      <c r="Q187" s="143">
        <v>3.2000000000000003E-4</v>
      </c>
      <c r="R187" s="143">
        <f>Q187*H187</f>
        <v>9.9840000000000012E-2</v>
      </c>
      <c r="S187" s="143">
        <v>0</v>
      </c>
      <c r="T187" s="144">
        <f>S187*H187</f>
        <v>0</v>
      </c>
      <c r="AR187" s="145" t="s">
        <v>246</v>
      </c>
      <c r="AT187" s="145" t="s">
        <v>241</v>
      </c>
      <c r="AU187" s="145" t="s">
        <v>90</v>
      </c>
      <c r="AY187" s="18" t="s">
        <v>239</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246</v>
      </c>
      <c r="BM187" s="145" t="s">
        <v>1321</v>
      </c>
    </row>
    <row r="188" spans="2:65" s="1" customFormat="1" ht="11.25">
      <c r="B188" s="34"/>
      <c r="D188" s="147" t="s">
        <v>248</v>
      </c>
      <c r="F188" s="148" t="s">
        <v>1322</v>
      </c>
      <c r="I188" s="149"/>
      <c r="L188" s="34"/>
      <c r="M188" s="150"/>
      <c r="T188" s="55"/>
      <c r="AT188" s="18" t="s">
        <v>248</v>
      </c>
      <c r="AU188" s="18" t="s">
        <v>90</v>
      </c>
    </row>
    <row r="189" spans="2:65" s="12" customFormat="1" ht="11.25">
      <c r="B189" s="151"/>
      <c r="D189" s="152" t="s">
        <v>258</v>
      </c>
      <c r="E189" s="153" t="s">
        <v>19</v>
      </c>
      <c r="F189" s="154" t="s">
        <v>1323</v>
      </c>
      <c r="H189" s="155">
        <v>312</v>
      </c>
      <c r="I189" s="156"/>
      <c r="L189" s="151"/>
      <c r="M189" s="157"/>
      <c r="T189" s="158"/>
      <c r="AT189" s="153" t="s">
        <v>258</v>
      </c>
      <c r="AU189" s="153" t="s">
        <v>90</v>
      </c>
      <c r="AV189" s="12" t="s">
        <v>90</v>
      </c>
      <c r="AW189" s="12" t="s">
        <v>42</v>
      </c>
      <c r="AX189" s="12" t="s">
        <v>88</v>
      </c>
      <c r="AY189" s="153" t="s">
        <v>239</v>
      </c>
    </row>
    <row r="190" spans="2:65" s="1" customFormat="1" ht="24.2" customHeight="1">
      <c r="B190" s="34"/>
      <c r="C190" s="134" t="s">
        <v>426</v>
      </c>
      <c r="D190" s="134" t="s">
        <v>241</v>
      </c>
      <c r="E190" s="135" t="s">
        <v>1202</v>
      </c>
      <c r="F190" s="136" t="s">
        <v>1203</v>
      </c>
      <c r="G190" s="137" t="s">
        <v>163</v>
      </c>
      <c r="H190" s="138">
        <v>120</v>
      </c>
      <c r="I190" s="139"/>
      <c r="J190" s="140">
        <f>ROUND(I190*H190,2)</f>
        <v>0</v>
      </c>
      <c r="K190" s="136" t="s">
        <v>245</v>
      </c>
      <c r="L190" s="34"/>
      <c r="M190" s="141" t="s">
        <v>19</v>
      </c>
      <c r="N190" s="142" t="s">
        <v>52</v>
      </c>
      <c r="P190" s="143">
        <f>O190*H190</f>
        <v>0</v>
      </c>
      <c r="Q190" s="143">
        <v>4.8000000000000001E-4</v>
      </c>
      <c r="R190" s="143">
        <f>Q190*H190</f>
        <v>5.7599999999999998E-2</v>
      </c>
      <c r="S190" s="143">
        <v>0</v>
      </c>
      <c r="T190" s="144">
        <f>S190*H190</f>
        <v>0</v>
      </c>
      <c r="AR190" s="145" t="s">
        <v>246</v>
      </c>
      <c r="AT190" s="145" t="s">
        <v>241</v>
      </c>
      <c r="AU190" s="145" t="s">
        <v>90</v>
      </c>
      <c r="AY190" s="18" t="s">
        <v>239</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246</v>
      </c>
      <c r="BM190" s="145" t="s">
        <v>1324</v>
      </c>
    </row>
    <row r="191" spans="2:65" s="1" customFormat="1" ht="11.25">
      <c r="B191" s="34"/>
      <c r="D191" s="147" t="s">
        <v>248</v>
      </c>
      <c r="F191" s="148" t="s">
        <v>1205</v>
      </c>
      <c r="I191" s="149"/>
      <c r="L191" s="34"/>
      <c r="M191" s="150"/>
      <c r="T191" s="55"/>
      <c r="AT191" s="18" t="s">
        <v>248</v>
      </c>
      <c r="AU191" s="18" t="s">
        <v>90</v>
      </c>
    </row>
    <row r="192" spans="2:65" s="14" customFormat="1" ht="11.25">
      <c r="B192" s="167"/>
      <c r="D192" s="152" t="s">
        <v>258</v>
      </c>
      <c r="E192" s="168" t="s">
        <v>19</v>
      </c>
      <c r="F192" s="169" t="s">
        <v>1206</v>
      </c>
      <c r="H192" s="168" t="s">
        <v>19</v>
      </c>
      <c r="I192" s="170"/>
      <c r="L192" s="167"/>
      <c r="M192" s="171"/>
      <c r="T192" s="172"/>
      <c r="AT192" s="168" t="s">
        <v>258</v>
      </c>
      <c r="AU192" s="168" t="s">
        <v>90</v>
      </c>
      <c r="AV192" s="14" t="s">
        <v>88</v>
      </c>
      <c r="AW192" s="14" t="s">
        <v>42</v>
      </c>
      <c r="AX192" s="14" t="s">
        <v>81</v>
      </c>
      <c r="AY192" s="168" t="s">
        <v>239</v>
      </c>
    </row>
    <row r="193" spans="2:65" s="12" customFormat="1" ht="11.25">
      <c r="B193" s="151"/>
      <c r="D193" s="152" t="s">
        <v>258</v>
      </c>
      <c r="E193" s="153" t="s">
        <v>19</v>
      </c>
      <c r="F193" s="154" t="s">
        <v>1325</v>
      </c>
      <c r="H193" s="155">
        <v>120</v>
      </c>
      <c r="I193" s="156"/>
      <c r="L193" s="151"/>
      <c r="M193" s="157"/>
      <c r="T193" s="158"/>
      <c r="AT193" s="153" t="s">
        <v>258</v>
      </c>
      <c r="AU193" s="153" t="s">
        <v>90</v>
      </c>
      <c r="AV193" s="12" t="s">
        <v>90</v>
      </c>
      <c r="AW193" s="12" t="s">
        <v>42</v>
      </c>
      <c r="AX193" s="12" t="s">
        <v>88</v>
      </c>
      <c r="AY193" s="153" t="s">
        <v>239</v>
      </c>
    </row>
    <row r="194" spans="2:65" s="1" customFormat="1" ht="24.2" customHeight="1">
      <c r="B194" s="34"/>
      <c r="C194" s="134" t="s">
        <v>432</v>
      </c>
      <c r="D194" s="134" t="s">
        <v>241</v>
      </c>
      <c r="E194" s="135" t="s">
        <v>1208</v>
      </c>
      <c r="F194" s="136" t="s">
        <v>1209</v>
      </c>
      <c r="G194" s="137" t="s">
        <v>163</v>
      </c>
      <c r="H194" s="138">
        <v>550</v>
      </c>
      <c r="I194" s="139"/>
      <c r="J194" s="140">
        <f>ROUND(I194*H194,2)</f>
        <v>0</v>
      </c>
      <c r="K194" s="136" t="s">
        <v>245</v>
      </c>
      <c r="L194" s="34"/>
      <c r="M194" s="141" t="s">
        <v>19</v>
      </c>
      <c r="N194" s="142" t="s">
        <v>52</v>
      </c>
      <c r="P194" s="143">
        <f>O194*H194</f>
        <v>0</v>
      </c>
      <c r="Q194" s="143">
        <v>1.3999999999999999E-4</v>
      </c>
      <c r="R194" s="143">
        <f>Q194*H194</f>
        <v>7.6999999999999999E-2</v>
      </c>
      <c r="S194" s="143">
        <v>0</v>
      </c>
      <c r="T194" s="144">
        <f>S194*H194</f>
        <v>0</v>
      </c>
      <c r="AR194" s="145" t="s">
        <v>246</v>
      </c>
      <c r="AT194" s="145" t="s">
        <v>241</v>
      </c>
      <c r="AU194" s="145" t="s">
        <v>90</v>
      </c>
      <c r="AY194" s="18" t="s">
        <v>239</v>
      </c>
      <c r="BE194" s="146">
        <f>IF(N194="základní",J194,0)</f>
        <v>0</v>
      </c>
      <c r="BF194" s="146">
        <f>IF(N194="snížená",J194,0)</f>
        <v>0</v>
      </c>
      <c r="BG194" s="146">
        <f>IF(N194="zákl. přenesená",J194,0)</f>
        <v>0</v>
      </c>
      <c r="BH194" s="146">
        <f>IF(N194="sníž. přenesená",J194,0)</f>
        <v>0</v>
      </c>
      <c r="BI194" s="146">
        <f>IF(N194="nulová",J194,0)</f>
        <v>0</v>
      </c>
      <c r="BJ194" s="18" t="s">
        <v>88</v>
      </c>
      <c r="BK194" s="146">
        <f>ROUND(I194*H194,2)</f>
        <v>0</v>
      </c>
      <c r="BL194" s="18" t="s">
        <v>246</v>
      </c>
      <c r="BM194" s="145" t="s">
        <v>1326</v>
      </c>
    </row>
    <row r="195" spans="2:65" s="1" customFormat="1" ht="11.25">
      <c r="B195" s="34"/>
      <c r="D195" s="147" t="s">
        <v>248</v>
      </c>
      <c r="F195" s="148" t="s">
        <v>1211</v>
      </c>
      <c r="I195" s="149"/>
      <c r="L195" s="34"/>
      <c r="M195" s="150"/>
      <c r="T195" s="55"/>
      <c r="AT195" s="18" t="s">
        <v>248</v>
      </c>
      <c r="AU195" s="18" t="s">
        <v>90</v>
      </c>
    </row>
    <row r="196" spans="2:65" s="1" customFormat="1" ht="29.25">
      <c r="B196" s="34"/>
      <c r="D196" s="152" t="s">
        <v>306</v>
      </c>
      <c r="F196" s="166" t="s">
        <v>1327</v>
      </c>
      <c r="I196" s="149"/>
      <c r="L196" s="34"/>
      <c r="M196" s="150"/>
      <c r="T196" s="55"/>
      <c r="AT196" s="18" t="s">
        <v>306</v>
      </c>
      <c r="AU196" s="18" t="s">
        <v>90</v>
      </c>
    </row>
    <row r="197" spans="2:65" s="12" customFormat="1" ht="11.25">
      <c r="B197" s="151"/>
      <c r="D197" s="152" t="s">
        <v>258</v>
      </c>
      <c r="E197" s="153" t="s">
        <v>19</v>
      </c>
      <c r="F197" s="154" t="s">
        <v>1328</v>
      </c>
      <c r="H197" s="155">
        <v>550</v>
      </c>
      <c r="I197" s="156"/>
      <c r="L197" s="151"/>
      <c r="M197" s="157"/>
      <c r="T197" s="158"/>
      <c r="AT197" s="153" t="s">
        <v>258</v>
      </c>
      <c r="AU197" s="153" t="s">
        <v>90</v>
      </c>
      <c r="AV197" s="12" t="s">
        <v>90</v>
      </c>
      <c r="AW197" s="12" t="s">
        <v>42</v>
      </c>
      <c r="AX197" s="12" t="s">
        <v>88</v>
      </c>
      <c r="AY197" s="153" t="s">
        <v>239</v>
      </c>
    </row>
    <row r="198" spans="2:65" s="1" customFormat="1" ht="24.2" customHeight="1">
      <c r="B198" s="34"/>
      <c r="C198" s="134" t="s">
        <v>436</v>
      </c>
      <c r="D198" s="134" t="s">
        <v>241</v>
      </c>
      <c r="E198" s="135" t="s">
        <v>1219</v>
      </c>
      <c r="F198" s="136" t="s">
        <v>1220</v>
      </c>
      <c r="G198" s="137" t="s">
        <v>163</v>
      </c>
      <c r="H198" s="138">
        <v>60</v>
      </c>
      <c r="I198" s="139"/>
      <c r="J198" s="140">
        <f>ROUND(I198*H198,2)</f>
        <v>0</v>
      </c>
      <c r="K198" s="136" t="s">
        <v>304</v>
      </c>
      <c r="L198" s="34"/>
      <c r="M198" s="141" t="s">
        <v>19</v>
      </c>
      <c r="N198" s="142" t="s">
        <v>52</v>
      </c>
      <c r="P198" s="143">
        <f>O198*H198</f>
        <v>0</v>
      </c>
      <c r="Q198" s="143">
        <v>1.4999999999999999E-4</v>
      </c>
      <c r="R198" s="143">
        <f>Q198*H198</f>
        <v>8.9999999999999993E-3</v>
      </c>
      <c r="S198" s="143">
        <v>0</v>
      </c>
      <c r="T198" s="144">
        <f>S198*H198</f>
        <v>0</v>
      </c>
      <c r="AR198" s="145" t="s">
        <v>246</v>
      </c>
      <c r="AT198" s="145" t="s">
        <v>241</v>
      </c>
      <c r="AU198" s="145" t="s">
        <v>90</v>
      </c>
      <c r="AY198" s="18" t="s">
        <v>239</v>
      </c>
      <c r="BE198" s="146">
        <f>IF(N198="základní",J198,0)</f>
        <v>0</v>
      </c>
      <c r="BF198" s="146">
        <f>IF(N198="snížená",J198,0)</f>
        <v>0</v>
      </c>
      <c r="BG198" s="146">
        <f>IF(N198="zákl. přenesená",J198,0)</f>
        <v>0</v>
      </c>
      <c r="BH198" s="146">
        <f>IF(N198="sníž. přenesená",J198,0)</f>
        <v>0</v>
      </c>
      <c r="BI198" s="146">
        <f>IF(N198="nulová",J198,0)</f>
        <v>0</v>
      </c>
      <c r="BJ198" s="18" t="s">
        <v>88</v>
      </c>
      <c r="BK198" s="146">
        <f>ROUND(I198*H198,2)</f>
        <v>0</v>
      </c>
      <c r="BL198" s="18" t="s">
        <v>246</v>
      </c>
      <c r="BM198" s="145" t="s">
        <v>1329</v>
      </c>
    </row>
    <row r="199" spans="2:65" s="1" customFormat="1" ht="29.25">
      <c r="B199" s="34"/>
      <c r="D199" s="152" t="s">
        <v>306</v>
      </c>
      <c r="F199" s="166" t="s">
        <v>1330</v>
      </c>
      <c r="I199" s="149"/>
      <c r="L199" s="34"/>
      <c r="M199" s="150"/>
      <c r="T199" s="55"/>
      <c r="AT199" s="18" t="s">
        <v>306</v>
      </c>
      <c r="AU199" s="18" t="s">
        <v>90</v>
      </c>
    </row>
    <row r="200" spans="2:65" s="12" customFormat="1" ht="11.25">
      <c r="B200" s="151"/>
      <c r="D200" s="152" t="s">
        <v>258</v>
      </c>
      <c r="E200" s="153" t="s">
        <v>19</v>
      </c>
      <c r="F200" s="154" t="s">
        <v>1331</v>
      </c>
      <c r="H200" s="155">
        <v>60</v>
      </c>
      <c r="I200" s="156"/>
      <c r="L200" s="151"/>
      <c r="M200" s="157"/>
      <c r="T200" s="158"/>
      <c r="AT200" s="153" t="s">
        <v>258</v>
      </c>
      <c r="AU200" s="153" t="s">
        <v>90</v>
      </c>
      <c r="AV200" s="12" t="s">
        <v>90</v>
      </c>
      <c r="AW200" s="12" t="s">
        <v>42</v>
      </c>
      <c r="AX200" s="12" t="s">
        <v>88</v>
      </c>
      <c r="AY200" s="153" t="s">
        <v>239</v>
      </c>
    </row>
    <row r="201" spans="2:65" s="1" customFormat="1" ht="16.5" customHeight="1">
      <c r="B201" s="34"/>
      <c r="C201" s="134" t="s">
        <v>442</v>
      </c>
      <c r="D201" s="134" t="s">
        <v>241</v>
      </c>
      <c r="E201" s="135" t="s">
        <v>1224</v>
      </c>
      <c r="F201" s="136" t="s">
        <v>1225</v>
      </c>
      <c r="G201" s="137" t="s">
        <v>178</v>
      </c>
      <c r="H201" s="138">
        <v>44.155999999999999</v>
      </c>
      <c r="I201" s="139"/>
      <c r="J201" s="140">
        <f>ROUND(I201*H201,2)</f>
        <v>0</v>
      </c>
      <c r="K201" s="136" t="s">
        <v>304</v>
      </c>
      <c r="L201" s="34"/>
      <c r="M201" s="141" t="s">
        <v>19</v>
      </c>
      <c r="N201" s="142" t="s">
        <v>52</v>
      </c>
      <c r="P201" s="143">
        <f>O201*H201</f>
        <v>0</v>
      </c>
      <c r="Q201" s="143">
        <v>0.76863999999999999</v>
      </c>
      <c r="R201" s="143">
        <f>Q201*H201</f>
        <v>33.940067839999998</v>
      </c>
      <c r="S201" s="143">
        <v>0</v>
      </c>
      <c r="T201" s="144">
        <f>S201*H201</f>
        <v>0</v>
      </c>
      <c r="AR201" s="145" t="s">
        <v>246</v>
      </c>
      <c r="AT201" s="145" t="s">
        <v>241</v>
      </c>
      <c r="AU201" s="145" t="s">
        <v>90</v>
      </c>
      <c r="AY201" s="18" t="s">
        <v>239</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246</v>
      </c>
      <c r="BM201" s="145" t="s">
        <v>1332</v>
      </c>
    </row>
    <row r="202" spans="2:65" s="1" customFormat="1" ht="29.25">
      <c r="B202" s="34"/>
      <c r="D202" s="152" t="s">
        <v>306</v>
      </c>
      <c r="F202" s="166" t="s">
        <v>1227</v>
      </c>
      <c r="I202" s="149"/>
      <c r="L202" s="34"/>
      <c r="M202" s="150"/>
      <c r="T202" s="55"/>
      <c r="AT202" s="18" t="s">
        <v>306</v>
      </c>
      <c r="AU202" s="18" t="s">
        <v>90</v>
      </c>
    </row>
    <row r="203" spans="2:65" s="12" customFormat="1" ht="11.25">
      <c r="B203" s="151"/>
      <c r="D203" s="152" t="s">
        <v>258</v>
      </c>
      <c r="E203" s="153" t="s">
        <v>19</v>
      </c>
      <c r="F203" s="154" t="s">
        <v>1333</v>
      </c>
      <c r="H203" s="155">
        <v>40.142000000000003</v>
      </c>
      <c r="I203" s="156"/>
      <c r="L203" s="151"/>
      <c r="M203" s="157"/>
      <c r="T203" s="158"/>
      <c r="AT203" s="153" t="s">
        <v>258</v>
      </c>
      <c r="AU203" s="153" t="s">
        <v>90</v>
      </c>
      <c r="AV203" s="12" t="s">
        <v>90</v>
      </c>
      <c r="AW203" s="12" t="s">
        <v>42</v>
      </c>
      <c r="AX203" s="12" t="s">
        <v>88</v>
      </c>
      <c r="AY203" s="153" t="s">
        <v>239</v>
      </c>
    </row>
    <row r="204" spans="2:65" s="12" customFormat="1" ht="11.25">
      <c r="B204" s="151"/>
      <c r="D204" s="152" t="s">
        <v>258</v>
      </c>
      <c r="F204" s="154" t="s">
        <v>1334</v>
      </c>
      <c r="H204" s="155">
        <v>44.155999999999999</v>
      </c>
      <c r="I204" s="156"/>
      <c r="L204" s="151"/>
      <c r="M204" s="157"/>
      <c r="T204" s="158"/>
      <c r="AT204" s="153" t="s">
        <v>258</v>
      </c>
      <c r="AU204" s="153" t="s">
        <v>90</v>
      </c>
      <c r="AV204" s="12" t="s">
        <v>90</v>
      </c>
      <c r="AW204" s="12" t="s">
        <v>4</v>
      </c>
      <c r="AX204" s="12" t="s">
        <v>88</v>
      </c>
      <c r="AY204" s="153" t="s">
        <v>239</v>
      </c>
    </row>
    <row r="205" spans="2:65" s="1" customFormat="1" ht="16.5" customHeight="1">
      <c r="B205" s="34"/>
      <c r="C205" s="134" t="s">
        <v>447</v>
      </c>
      <c r="D205" s="134" t="s">
        <v>241</v>
      </c>
      <c r="E205" s="135" t="s">
        <v>1214</v>
      </c>
      <c r="F205" s="136" t="s">
        <v>1215</v>
      </c>
      <c r="G205" s="137" t="s">
        <v>178</v>
      </c>
      <c r="H205" s="138">
        <v>367.78199999999998</v>
      </c>
      <c r="I205" s="139"/>
      <c r="J205" s="140">
        <f>ROUND(I205*H205,2)</f>
        <v>0</v>
      </c>
      <c r="K205" s="136" t="s">
        <v>304</v>
      </c>
      <c r="L205" s="34"/>
      <c r="M205" s="141" t="s">
        <v>19</v>
      </c>
      <c r="N205" s="142" t="s">
        <v>52</v>
      </c>
      <c r="P205" s="143">
        <f>O205*H205</f>
        <v>0</v>
      </c>
      <c r="Q205" s="143">
        <v>0.76863999999999999</v>
      </c>
      <c r="R205" s="143">
        <f>Q205*H205</f>
        <v>282.69195647999999</v>
      </c>
      <c r="S205" s="143">
        <v>0</v>
      </c>
      <c r="T205" s="144">
        <f>S205*H205</f>
        <v>0</v>
      </c>
      <c r="AR205" s="145" t="s">
        <v>246</v>
      </c>
      <c r="AT205" s="145" t="s">
        <v>241</v>
      </c>
      <c r="AU205" s="145" t="s">
        <v>90</v>
      </c>
      <c r="AY205" s="18" t="s">
        <v>239</v>
      </c>
      <c r="BE205" s="146">
        <f>IF(N205="základní",J205,0)</f>
        <v>0</v>
      </c>
      <c r="BF205" s="146">
        <f>IF(N205="snížená",J205,0)</f>
        <v>0</v>
      </c>
      <c r="BG205" s="146">
        <f>IF(N205="zákl. přenesená",J205,0)</f>
        <v>0</v>
      </c>
      <c r="BH205" s="146">
        <f>IF(N205="sníž. přenesená",J205,0)</f>
        <v>0</v>
      </c>
      <c r="BI205" s="146">
        <f>IF(N205="nulová",J205,0)</f>
        <v>0</v>
      </c>
      <c r="BJ205" s="18" t="s">
        <v>88</v>
      </c>
      <c r="BK205" s="146">
        <f>ROUND(I205*H205,2)</f>
        <v>0</v>
      </c>
      <c r="BL205" s="18" t="s">
        <v>246</v>
      </c>
      <c r="BM205" s="145" t="s">
        <v>1335</v>
      </c>
    </row>
    <row r="206" spans="2:65" s="1" customFormat="1" ht="29.25">
      <c r="B206" s="34"/>
      <c r="D206" s="152" t="s">
        <v>306</v>
      </c>
      <c r="F206" s="166" t="s">
        <v>1217</v>
      </c>
      <c r="I206" s="149"/>
      <c r="L206" s="34"/>
      <c r="M206" s="150"/>
      <c r="T206" s="55"/>
      <c r="AT206" s="18" t="s">
        <v>306</v>
      </c>
      <c r="AU206" s="18" t="s">
        <v>90</v>
      </c>
    </row>
    <row r="207" spans="2:65" s="12" customFormat="1" ht="11.25">
      <c r="B207" s="151"/>
      <c r="D207" s="152" t="s">
        <v>258</v>
      </c>
      <c r="E207" s="153" t="s">
        <v>19</v>
      </c>
      <c r="F207" s="154" t="s">
        <v>1336</v>
      </c>
      <c r="H207" s="155">
        <v>367.78199999999998</v>
      </c>
      <c r="I207" s="156"/>
      <c r="L207" s="151"/>
      <c r="M207" s="157"/>
      <c r="T207" s="158"/>
      <c r="AT207" s="153" t="s">
        <v>258</v>
      </c>
      <c r="AU207" s="153" t="s">
        <v>90</v>
      </c>
      <c r="AV207" s="12" t="s">
        <v>90</v>
      </c>
      <c r="AW207" s="12" t="s">
        <v>42</v>
      </c>
      <c r="AX207" s="12" t="s">
        <v>88</v>
      </c>
      <c r="AY207" s="153" t="s">
        <v>239</v>
      </c>
    </row>
    <row r="208" spans="2:65" s="1" customFormat="1" ht="16.5" customHeight="1">
      <c r="B208" s="34"/>
      <c r="C208" s="134" t="s">
        <v>453</v>
      </c>
      <c r="D208" s="134" t="s">
        <v>241</v>
      </c>
      <c r="E208" s="135" t="s">
        <v>1230</v>
      </c>
      <c r="F208" s="136" t="s">
        <v>1231</v>
      </c>
      <c r="G208" s="137" t="s">
        <v>277</v>
      </c>
      <c r="H208" s="138">
        <v>129.6</v>
      </c>
      <c r="I208" s="139"/>
      <c r="J208" s="140">
        <f>ROUND(I208*H208,2)</f>
        <v>0</v>
      </c>
      <c r="K208" s="136" t="s">
        <v>245</v>
      </c>
      <c r="L208" s="34"/>
      <c r="M208" s="141" t="s">
        <v>19</v>
      </c>
      <c r="N208" s="142" t="s">
        <v>52</v>
      </c>
      <c r="P208" s="143">
        <f>O208*H208</f>
        <v>0</v>
      </c>
      <c r="Q208" s="143">
        <v>1.4999999999999999E-4</v>
      </c>
      <c r="R208" s="143">
        <f>Q208*H208</f>
        <v>1.9439999999999999E-2</v>
      </c>
      <c r="S208" s="143">
        <v>0</v>
      </c>
      <c r="T208" s="144">
        <f>S208*H208</f>
        <v>0</v>
      </c>
      <c r="AR208" s="145" t="s">
        <v>246</v>
      </c>
      <c r="AT208" s="145" t="s">
        <v>241</v>
      </c>
      <c r="AU208" s="145" t="s">
        <v>90</v>
      </c>
      <c r="AY208" s="18" t="s">
        <v>239</v>
      </c>
      <c r="BE208" s="146">
        <f>IF(N208="základní",J208,0)</f>
        <v>0</v>
      </c>
      <c r="BF208" s="146">
        <f>IF(N208="snížená",J208,0)</f>
        <v>0</v>
      </c>
      <c r="BG208" s="146">
        <f>IF(N208="zákl. přenesená",J208,0)</f>
        <v>0</v>
      </c>
      <c r="BH208" s="146">
        <f>IF(N208="sníž. přenesená",J208,0)</f>
        <v>0</v>
      </c>
      <c r="BI208" s="146">
        <f>IF(N208="nulová",J208,0)</f>
        <v>0</v>
      </c>
      <c r="BJ208" s="18" t="s">
        <v>88</v>
      </c>
      <c r="BK208" s="146">
        <f>ROUND(I208*H208,2)</f>
        <v>0</v>
      </c>
      <c r="BL208" s="18" t="s">
        <v>246</v>
      </c>
      <c r="BM208" s="145" t="s">
        <v>1337</v>
      </c>
    </row>
    <row r="209" spans="2:65" s="1" customFormat="1" ht="11.25">
      <c r="B209" s="34"/>
      <c r="D209" s="147" t="s">
        <v>248</v>
      </c>
      <c r="F209" s="148" t="s">
        <v>1233</v>
      </c>
      <c r="I209" s="149"/>
      <c r="L209" s="34"/>
      <c r="M209" s="150"/>
      <c r="T209" s="55"/>
      <c r="AT209" s="18" t="s">
        <v>248</v>
      </c>
      <c r="AU209" s="18" t="s">
        <v>90</v>
      </c>
    </row>
    <row r="210" spans="2:65" s="12" customFormat="1" ht="11.25">
      <c r="B210" s="151"/>
      <c r="D210" s="152" t="s">
        <v>258</v>
      </c>
      <c r="E210" s="153" t="s">
        <v>19</v>
      </c>
      <c r="F210" s="154" t="s">
        <v>1338</v>
      </c>
      <c r="H210" s="155">
        <v>36</v>
      </c>
      <c r="I210" s="156"/>
      <c r="L210" s="151"/>
      <c r="M210" s="157"/>
      <c r="T210" s="158"/>
      <c r="AT210" s="153" t="s">
        <v>258</v>
      </c>
      <c r="AU210" s="153" t="s">
        <v>90</v>
      </c>
      <c r="AV210" s="12" t="s">
        <v>90</v>
      </c>
      <c r="AW210" s="12" t="s">
        <v>42</v>
      </c>
      <c r="AX210" s="12" t="s">
        <v>81</v>
      </c>
      <c r="AY210" s="153" t="s">
        <v>239</v>
      </c>
    </row>
    <row r="211" spans="2:65" s="12" customFormat="1" ht="11.25">
      <c r="B211" s="151"/>
      <c r="D211" s="152" t="s">
        <v>258</v>
      </c>
      <c r="E211" s="153" t="s">
        <v>19</v>
      </c>
      <c r="F211" s="154" t="s">
        <v>1339</v>
      </c>
      <c r="H211" s="155">
        <v>93.6</v>
      </c>
      <c r="I211" s="156"/>
      <c r="L211" s="151"/>
      <c r="M211" s="157"/>
      <c r="T211" s="158"/>
      <c r="AT211" s="153" t="s">
        <v>258</v>
      </c>
      <c r="AU211" s="153" t="s">
        <v>90</v>
      </c>
      <c r="AV211" s="12" t="s">
        <v>90</v>
      </c>
      <c r="AW211" s="12" t="s">
        <v>42</v>
      </c>
      <c r="AX211" s="12" t="s">
        <v>81</v>
      </c>
      <c r="AY211" s="153" t="s">
        <v>239</v>
      </c>
    </row>
    <row r="212" spans="2:65" s="13" customFormat="1" ht="11.25">
      <c r="B212" s="159"/>
      <c r="D212" s="152" t="s">
        <v>258</v>
      </c>
      <c r="E212" s="160" t="s">
        <v>19</v>
      </c>
      <c r="F212" s="161" t="s">
        <v>261</v>
      </c>
      <c r="H212" s="162">
        <v>129.6</v>
      </c>
      <c r="I212" s="163"/>
      <c r="L212" s="159"/>
      <c r="M212" s="164"/>
      <c r="T212" s="165"/>
      <c r="AT212" s="160" t="s">
        <v>258</v>
      </c>
      <c r="AU212" s="160" t="s">
        <v>90</v>
      </c>
      <c r="AV212" s="13" t="s">
        <v>246</v>
      </c>
      <c r="AW212" s="13" t="s">
        <v>42</v>
      </c>
      <c r="AX212" s="13" t="s">
        <v>88</v>
      </c>
      <c r="AY212" s="160" t="s">
        <v>239</v>
      </c>
    </row>
    <row r="213" spans="2:65" s="1" customFormat="1" ht="16.5" customHeight="1">
      <c r="B213" s="34"/>
      <c r="C213" s="180" t="s">
        <v>459</v>
      </c>
      <c r="D213" s="180" t="s">
        <v>373</v>
      </c>
      <c r="E213" s="181" t="s">
        <v>1235</v>
      </c>
      <c r="F213" s="182" t="s">
        <v>1236</v>
      </c>
      <c r="G213" s="183" t="s">
        <v>376</v>
      </c>
      <c r="H213" s="184">
        <v>62.856000000000002</v>
      </c>
      <c r="I213" s="185"/>
      <c r="J213" s="186">
        <f>ROUND(I213*H213,2)</f>
        <v>0</v>
      </c>
      <c r="K213" s="182" t="s">
        <v>245</v>
      </c>
      <c r="L213" s="187"/>
      <c r="M213" s="188" t="s">
        <v>19</v>
      </c>
      <c r="N213" s="189" t="s">
        <v>52</v>
      </c>
      <c r="P213" s="143">
        <f>O213*H213</f>
        <v>0</v>
      </c>
      <c r="Q213" s="143">
        <v>1</v>
      </c>
      <c r="R213" s="143">
        <f>Q213*H213</f>
        <v>62.856000000000002</v>
      </c>
      <c r="S213" s="143">
        <v>0</v>
      </c>
      <c r="T213" s="144">
        <f>S213*H213</f>
        <v>0</v>
      </c>
      <c r="AR213" s="145" t="s">
        <v>287</v>
      </c>
      <c r="AT213" s="145" t="s">
        <v>373</v>
      </c>
      <c r="AU213" s="145" t="s">
        <v>90</v>
      </c>
      <c r="AY213" s="18" t="s">
        <v>239</v>
      </c>
      <c r="BE213" s="146">
        <f>IF(N213="základní",J213,0)</f>
        <v>0</v>
      </c>
      <c r="BF213" s="146">
        <f>IF(N213="snížená",J213,0)</f>
        <v>0</v>
      </c>
      <c r="BG213" s="146">
        <f>IF(N213="zákl. přenesená",J213,0)</f>
        <v>0</v>
      </c>
      <c r="BH213" s="146">
        <f>IF(N213="sníž. přenesená",J213,0)</f>
        <v>0</v>
      </c>
      <c r="BI213" s="146">
        <f>IF(N213="nulová",J213,0)</f>
        <v>0</v>
      </c>
      <c r="BJ213" s="18" t="s">
        <v>88</v>
      </c>
      <c r="BK213" s="146">
        <f>ROUND(I213*H213,2)</f>
        <v>0</v>
      </c>
      <c r="BL213" s="18" t="s">
        <v>246</v>
      </c>
      <c r="BM213" s="145" t="s">
        <v>1340</v>
      </c>
    </row>
    <row r="214" spans="2:65" s="12" customFormat="1" ht="11.25">
      <c r="B214" s="151"/>
      <c r="D214" s="152" t="s">
        <v>258</v>
      </c>
      <c r="E214" s="153" t="s">
        <v>19</v>
      </c>
      <c r="F214" s="154" t="s">
        <v>1341</v>
      </c>
      <c r="H214" s="155">
        <v>17.46</v>
      </c>
      <c r="I214" s="156"/>
      <c r="L214" s="151"/>
      <c r="M214" s="157"/>
      <c r="T214" s="158"/>
      <c r="AT214" s="153" t="s">
        <v>258</v>
      </c>
      <c r="AU214" s="153" t="s">
        <v>90</v>
      </c>
      <c r="AV214" s="12" t="s">
        <v>90</v>
      </c>
      <c r="AW214" s="12" t="s">
        <v>42</v>
      </c>
      <c r="AX214" s="12" t="s">
        <v>81</v>
      </c>
      <c r="AY214" s="153" t="s">
        <v>239</v>
      </c>
    </row>
    <row r="215" spans="2:65" s="12" customFormat="1" ht="11.25">
      <c r="B215" s="151"/>
      <c r="D215" s="152" t="s">
        <v>258</v>
      </c>
      <c r="E215" s="153" t="s">
        <v>19</v>
      </c>
      <c r="F215" s="154" t="s">
        <v>1342</v>
      </c>
      <c r="H215" s="155">
        <v>45.396000000000001</v>
      </c>
      <c r="I215" s="156"/>
      <c r="L215" s="151"/>
      <c r="M215" s="157"/>
      <c r="T215" s="158"/>
      <c r="AT215" s="153" t="s">
        <v>258</v>
      </c>
      <c r="AU215" s="153" t="s">
        <v>90</v>
      </c>
      <c r="AV215" s="12" t="s">
        <v>90</v>
      </c>
      <c r="AW215" s="12" t="s">
        <v>42</v>
      </c>
      <c r="AX215" s="12" t="s">
        <v>81</v>
      </c>
      <c r="AY215" s="153" t="s">
        <v>239</v>
      </c>
    </row>
    <row r="216" spans="2:65" s="13" customFormat="1" ht="11.25">
      <c r="B216" s="159"/>
      <c r="D216" s="152" t="s">
        <v>258</v>
      </c>
      <c r="E216" s="160" t="s">
        <v>19</v>
      </c>
      <c r="F216" s="161" t="s">
        <v>261</v>
      </c>
      <c r="H216" s="162">
        <v>62.856000000000002</v>
      </c>
      <c r="I216" s="163"/>
      <c r="L216" s="159"/>
      <c r="M216" s="164"/>
      <c r="T216" s="165"/>
      <c r="AT216" s="160" t="s">
        <v>258</v>
      </c>
      <c r="AU216" s="160" t="s">
        <v>90</v>
      </c>
      <c r="AV216" s="13" t="s">
        <v>246</v>
      </c>
      <c r="AW216" s="13" t="s">
        <v>42</v>
      </c>
      <c r="AX216" s="13" t="s">
        <v>88</v>
      </c>
      <c r="AY216" s="160" t="s">
        <v>239</v>
      </c>
    </row>
    <row r="217" spans="2:65" s="11" customFormat="1" ht="22.9" customHeight="1">
      <c r="B217" s="122"/>
      <c r="D217" s="123" t="s">
        <v>80</v>
      </c>
      <c r="E217" s="132" t="s">
        <v>740</v>
      </c>
      <c r="F217" s="132" t="s">
        <v>741</v>
      </c>
      <c r="I217" s="125"/>
      <c r="J217" s="133">
        <f>BK217</f>
        <v>0</v>
      </c>
      <c r="L217" s="122"/>
      <c r="M217" s="127"/>
      <c r="P217" s="128">
        <f>SUM(P218:P219)</f>
        <v>0</v>
      </c>
      <c r="R217" s="128">
        <f>SUM(R218:R219)</f>
        <v>0</v>
      </c>
      <c r="T217" s="129">
        <f>SUM(T218:T219)</f>
        <v>0</v>
      </c>
      <c r="AR217" s="123" t="s">
        <v>88</v>
      </c>
      <c r="AT217" s="130" t="s">
        <v>80</v>
      </c>
      <c r="AU217" s="130" t="s">
        <v>88</v>
      </c>
      <c r="AY217" s="123" t="s">
        <v>239</v>
      </c>
      <c r="BK217" s="131">
        <f>SUM(BK218:BK219)</f>
        <v>0</v>
      </c>
    </row>
    <row r="218" spans="2:65" s="1" customFormat="1" ht="21.75" customHeight="1">
      <c r="B218" s="34"/>
      <c r="C218" s="134" t="s">
        <v>476</v>
      </c>
      <c r="D218" s="134" t="s">
        <v>241</v>
      </c>
      <c r="E218" s="135" t="s">
        <v>1239</v>
      </c>
      <c r="F218" s="136" t="s">
        <v>1240</v>
      </c>
      <c r="G218" s="137" t="s">
        <v>376</v>
      </c>
      <c r="H218" s="138">
        <v>534.69600000000003</v>
      </c>
      <c r="I218" s="139"/>
      <c r="J218" s="140">
        <f>ROUND(I218*H218,2)</f>
        <v>0</v>
      </c>
      <c r="K218" s="136" t="s">
        <v>245</v>
      </c>
      <c r="L218" s="34"/>
      <c r="M218" s="141" t="s">
        <v>19</v>
      </c>
      <c r="N218" s="142" t="s">
        <v>52</v>
      </c>
      <c r="P218" s="143">
        <f>O218*H218</f>
        <v>0</v>
      </c>
      <c r="Q218" s="143">
        <v>0</v>
      </c>
      <c r="R218" s="143">
        <f>Q218*H218</f>
        <v>0</v>
      </c>
      <c r="S218" s="143">
        <v>0</v>
      </c>
      <c r="T218" s="144">
        <f>S218*H218</f>
        <v>0</v>
      </c>
      <c r="AR218" s="145" t="s">
        <v>246</v>
      </c>
      <c r="AT218" s="145" t="s">
        <v>241</v>
      </c>
      <c r="AU218" s="145" t="s">
        <v>90</v>
      </c>
      <c r="AY218" s="18" t="s">
        <v>239</v>
      </c>
      <c r="BE218" s="146">
        <f>IF(N218="základní",J218,0)</f>
        <v>0</v>
      </c>
      <c r="BF218" s="146">
        <f>IF(N218="snížená",J218,0)</f>
        <v>0</v>
      </c>
      <c r="BG218" s="146">
        <f>IF(N218="zákl. přenesená",J218,0)</f>
        <v>0</v>
      </c>
      <c r="BH218" s="146">
        <f>IF(N218="sníž. přenesená",J218,0)</f>
        <v>0</v>
      </c>
      <c r="BI218" s="146">
        <f>IF(N218="nulová",J218,0)</f>
        <v>0</v>
      </c>
      <c r="BJ218" s="18" t="s">
        <v>88</v>
      </c>
      <c r="BK218" s="146">
        <f>ROUND(I218*H218,2)</f>
        <v>0</v>
      </c>
      <c r="BL218" s="18" t="s">
        <v>246</v>
      </c>
      <c r="BM218" s="145" t="s">
        <v>1343</v>
      </c>
    </row>
    <row r="219" spans="2:65" s="1" customFormat="1" ht="11.25">
      <c r="B219" s="34"/>
      <c r="D219" s="147" t="s">
        <v>248</v>
      </c>
      <c r="F219" s="148" t="s">
        <v>1242</v>
      </c>
      <c r="I219" s="149"/>
      <c r="L219" s="34"/>
      <c r="M219" s="150"/>
      <c r="T219" s="55"/>
      <c r="AT219" s="18" t="s">
        <v>248</v>
      </c>
      <c r="AU219" s="18" t="s">
        <v>90</v>
      </c>
    </row>
    <row r="220" spans="2:65" s="11" customFormat="1" ht="25.9" customHeight="1">
      <c r="B220" s="122"/>
      <c r="D220" s="123" t="s">
        <v>80</v>
      </c>
      <c r="E220" s="124" t="s">
        <v>747</v>
      </c>
      <c r="F220" s="124" t="s">
        <v>748</v>
      </c>
      <c r="I220" s="125"/>
      <c r="J220" s="126">
        <f>BK220</f>
        <v>0</v>
      </c>
      <c r="L220" s="122"/>
      <c r="M220" s="127"/>
      <c r="P220" s="128">
        <f>P221</f>
        <v>0</v>
      </c>
      <c r="R220" s="128">
        <f>R221</f>
        <v>1.0157400000000001</v>
      </c>
      <c r="T220" s="129">
        <f>T221</f>
        <v>0</v>
      </c>
      <c r="AR220" s="123" t="s">
        <v>90</v>
      </c>
      <c r="AT220" s="130" t="s">
        <v>80</v>
      </c>
      <c r="AU220" s="130" t="s">
        <v>81</v>
      </c>
      <c r="AY220" s="123" t="s">
        <v>239</v>
      </c>
      <c r="BK220" s="131">
        <f>BK221</f>
        <v>0</v>
      </c>
    </row>
    <row r="221" spans="2:65" s="11" customFormat="1" ht="22.9" customHeight="1">
      <c r="B221" s="122"/>
      <c r="D221" s="123" t="s">
        <v>80</v>
      </c>
      <c r="E221" s="132" t="s">
        <v>1344</v>
      </c>
      <c r="F221" s="132" t="s">
        <v>1345</v>
      </c>
      <c r="I221" s="125"/>
      <c r="J221" s="133">
        <f>BK221</f>
        <v>0</v>
      </c>
      <c r="L221" s="122"/>
      <c r="M221" s="127"/>
      <c r="P221" s="128">
        <f>SUM(P222:P227)</f>
        <v>0</v>
      </c>
      <c r="R221" s="128">
        <f>SUM(R222:R227)</f>
        <v>1.0157400000000001</v>
      </c>
      <c r="T221" s="129">
        <f>SUM(T222:T227)</f>
        <v>0</v>
      </c>
      <c r="AR221" s="123" t="s">
        <v>90</v>
      </c>
      <c r="AT221" s="130" t="s">
        <v>80</v>
      </c>
      <c r="AU221" s="130" t="s">
        <v>88</v>
      </c>
      <c r="AY221" s="123" t="s">
        <v>239</v>
      </c>
      <c r="BK221" s="131">
        <f>SUM(BK222:BK227)</f>
        <v>0</v>
      </c>
    </row>
    <row r="222" spans="2:65" s="1" customFormat="1" ht="16.5" customHeight="1">
      <c r="B222" s="34"/>
      <c r="C222" s="134" t="s">
        <v>483</v>
      </c>
      <c r="D222" s="134" t="s">
        <v>241</v>
      </c>
      <c r="E222" s="135" t="s">
        <v>1346</v>
      </c>
      <c r="F222" s="136" t="s">
        <v>1347</v>
      </c>
      <c r="G222" s="137" t="s">
        <v>167</v>
      </c>
      <c r="H222" s="138">
        <v>1026</v>
      </c>
      <c r="I222" s="139"/>
      <c r="J222" s="140">
        <f>ROUND(I222*H222,2)</f>
        <v>0</v>
      </c>
      <c r="K222" s="136" t="s">
        <v>245</v>
      </c>
      <c r="L222" s="34"/>
      <c r="M222" s="141" t="s">
        <v>19</v>
      </c>
      <c r="N222" s="142" t="s">
        <v>52</v>
      </c>
      <c r="P222" s="143">
        <f>O222*H222</f>
        <v>0</v>
      </c>
      <c r="Q222" s="143">
        <v>5.8E-4</v>
      </c>
      <c r="R222" s="143">
        <f>Q222*H222</f>
        <v>0.59508000000000005</v>
      </c>
      <c r="S222" s="143">
        <v>0</v>
      </c>
      <c r="T222" s="144">
        <f>S222*H222</f>
        <v>0</v>
      </c>
      <c r="AR222" s="145" t="s">
        <v>344</v>
      </c>
      <c r="AT222" s="145" t="s">
        <v>241</v>
      </c>
      <c r="AU222" s="145" t="s">
        <v>90</v>
      </c>
      <c r="AY222" s="18" t="s">
        <v>239</v>
      </c>
      <c r="BE222" s="146">
        <f>IF(N222="základní",J222,0)</f>
        <v>0</v>
      </c>
      <c r="BF222" s="146">
        <f>IF(N222="snížená",J222,0)</f>
        <v>0</v>
      </c>
      <c r="BG222" s="146">
        <f>IF(N222="zákl. přenesená",J222,0)</f>
        <v>0</v>
      </c>
      <c r="BH222" s="146">
        <f>IF(N222="sníž. přenesená",J222,0)</f>
        <v>0</v>
      </c>
      <c r="BI222" s="146">
        <f>IF(N222="nulová",J222,0)</f>
        <v>0</v>
      </c>
      <c r="BJ222" s="18" t="s">
        <v>88</v>
      </c>
      <c r="BK222" s="146">
        <f>ROUND(I222*H222,2)</f>
        <v>0</v>
      </c>
      <c r="BL222" s="18" t="s">
        <v>344</v>
      </c>
      <c r="BM222" s="145" t="s">
        <v>1348</v>
      </c>
    </row>
    <row r="223" spans="2:65" s="1" customFormat="1" ht="11.25">
      <c r="B223" s="34"/>
      <c r="D223" s="147" t="s">
        <v>248</v>
      </c>
      <c r="F223" s="148" t="s">
        <v>1349</v>
      </c>
      <c r="I223" s="149"/>
      <c r="L223" s="34"/>
      <c r="M223" s="150"/>
      <c r="T223" s="55"/>
      <c r="AT223" s="18" t="s">
        <v>248</v>
      </c>
      <c r="AU223" s="18" t="s">
        <v>90</v>
      </c>
    </row>
    <row r="224" spans="2:65" s="1" customFormat="1" ht="39">
      <c r="B224" s="34"/>
      <c r="D224" s="152" t="s">
        <v>306</v>
      </c>
      <c r="F224" s="166" t="s">
        <v>1350</v>
      </c>
      <c r="I224" s="149"/>
      <c r="L224" s="34"/>
      <c r="M224" s="150"/>
      <c r="T224" s="55"/>
      <c r="AT224" s="18" t="s">
        <v>306</v>
      </c>
      <c r="AU224" s="18" t="s">
        <v>90</v>
      </c>
    </row>
    <row r="225" spans="2:65" s="12" customFormat="1" ht="11.25">
      <c r="B225" s="151"/>
      <c r="D225" s="152" t="s">
        <v>258</v>
      </c>
      <c r="E225" s="153" t="s">
        <v>19</v>
      </c>
      <c r="F225" s="154" t="s">
        <v>1351</v>
      </c>
      <c r="H225" s="155">
        <v>1026</v>
      </c>
      <c r="I225" s="156"/>
      <c r="L225" s="151"/>
      <c r="M225" s="157"/>
      <c r="T225" s="158"/>
      <c r="AT225" s="153" t="s">
        <v>258</v>
      </c>
      <c r="AU225" s="153" t="s">
        <v>90</v>
      </c>
      <c r="AV225" s="12" t="s">
        <v>90</v>
      </c>
      <c r="AW225" s="12" t="s">
        <v>42</v>
      </c>
      <c r="AX225" s="12" t="s">
        <v>88</v>
      </c>
      <c r="AY225" s="153" t="s">
        <v>239</v>
      </c>
    </row>
    <row r="226" spans="2:65" s="1" customFormat="1" ht="16.5" customHeight="1">
      <c r="B226" s="34"/>
      <c r="C226" s="134" t="s">
        <v>490</v>
      </c>
      <c r="D226" s="134" t="s">
        <v>241</v>
      </c>
      <c r="E226" s="135" t="s">
        <v>1352</v>
      </c>
      <c r="F226" s="136" t="s">
        <v>1353</v>
      </c>
      <c r="G226" s="137" t="s">
        <v>167</v>
      </c>
      <c r="H226" s="138">
        <v>1026</v>
      </c>
      <c r="I226" s="139"/>
      <c r="J226" s="140">
        <f>ROUND(I226*H226,2)</f>
        <v>0</v>
      </c>
      <c r="K226" s="136" t="s">
        <v>245</v>
      </c>
      <c r="L226" s="34"/>
      <c r="M226" s="141" t="s">
        <v>19</v>
      </c>
      <c r="N226" s="142" t="s">
        <v>52</v>
      </c>
      <c r="P226" s="143">
        <f>O226*H226</f>
        <v>0</v>
      </c>
      <c r="Q226" s="143">
        <v>4.0999999999999999E-4</v>
      </c>
      <c r="R226" s="143">
        <f>Q226*H226</f>
        <v>0.42065999999999998</v>
      </c>
      <c r="S226" s="143">
        <v>0</v>
      </c>
      <c r="T226" s="144">
        <f>S226*H226</f>
        <v>0</v>
      </c>
      <c r="AR226" s="145" t="s">
        <v>344</v>
      </c>
      <c r="AT226" s="145" t="s">
        <v>241</v>
      </c>
      <c r="AU226" s="145" t="s">
        <v>90</v>
      </c>
      <c r="AY226" s="18" t="s">
        <v>239</v>
      </c>
      <c r="BE226" s="146">
        <f>IF(N226="základní",J226,0)</f>
        <v>0</v>
      </c>
      <c r="BF226" s="146">
        <f>IF(N226="snížená",J226,0)</f>
        <v>0</v>
      </c>
      <c r="BG226" s="146">
        <f>IF(N226="zákl. přenesená",J226,0)</f>
        <v>0</v>
      </c>
      <c r="BH226" s="146">
        <f>IF(N226="sníž. přenesená",J226,0)</f>
        <v>0</v>
      </c>
      <c r="BI226" s="146">
        <f>IF(N226="nulová",J226,0)</f>
        <v>0</v>
      </c>
      <c r="BJ226" s="18" t="s">
        <v>88</v>
      </c>
      <c r="BK226" s="146">
        <f>ROUND(I226*H226,2)</f>
        <v>0</v>
      </c>
      <c r="BL226" s="18" t="s">
        <v>344</v>
      </c>
      <c r="BM226" s="145" t="s">
        <v>1354</v>
      </c>
    </row>
    <row r="227" spans="2:65" s="1" customFormat="1" ht="11.25">
      <c r="B227" s="34"/>
      <c r="D227" s="147" t="s">
        <v>248</v>
      </c>
      <c r="F227" s="148" t="s">
        <v>1355</v>
      </c>
      <c r="I227" s="149"/>
      <c r="L227" s="34"/>
      <c r="M227" s="191"/>
      <c r="N227" s="192"/>
      <c r="O227" s="192"/>
      <c r="P227" s="192"/>
      <c r="Q227" s="192"/>
      <c r="R227" s="192"/>
      <c r="S227" s="192"/>
      <c r="T227" s="193"/>
      <c r="AT227" s="18" t="s">
        <v>248</v>
      </c>
      <c r="AU227" s="18" t="s">
        <v>90</v>
      </c>
    </row>
    <row r="228" spans="2:65" s="1" customFormat="1" ht="6.95" customHeight="1">
      <c r="B228" s="43"/>
      <c r="C228" s="44"/>
      <c r="D228" s="44"/>
      <c r="E228" s="44"/>
      <c r="F228" s="44"/>
      <c r="G228" s="44"/>
      <c r="H228" s="44"/>
      <c r="I228" s="44"/>
      <c r="J228" s="44"/>
      <c r="K228" s="44"/>
      <c r="L228" s="34"/>
    </row>
  </sheetData>
  <sheetProtection algorithmName="SHA-512" hashValue="Z/sbf9HdvfJ4UIrJQuGzi9QqTS7ebO6BCZ9/SzPxzjWILGYPq+xnXPAAC3Bi5FlqfVjFdsR2iT+bzaJ545EJGQ==" saltValue="NTcO2QKwK/W1K+7j9X6hDM4tYXheOUwDdrqwDuTFZtESxYGRiIoxJ/JY/egZwNHzLhwR7dmmQJ4cDI8v3RNOcQ==" spinCount="100000" sheet="1" objects="1" scenarios="1" formatColumns="0" formatRows="0" autoFilter="0"/>
  <autoFilter ref="C96:K227" xr:uid="{00000000-0009-0000-0000-000006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0600-000000000000}"/>
    <hyperlink ref="F104" r:id="rId2" xr:uid="{00000000-0004-0000-0600-000001000000}"/>
    <hyperlink ref="F110" r:id="rId3" xr:uid="{00000000-0004-0000-0600-000002000000}"/>
    <hyperlink ref="F116" r:id="rId4" xr:uid="{00000000-0004-0000-0600-000003000000}"/>
    <hyperlink ref="F124" r:id="rId5" xr:uid="{00000000-0004-0000-0600-000004000000}"/>
    <hyperlink ref="F127" r:id="rId6" xr:uid="{00000000-0004-0000-0600-000005000000}"/>
    <hyperlink ref="F129" r:id="rId7" xr:uid="{00000000-0004-0000-0600-000006000000}"/>
    <hyperlink ref="F139" r:id="rId8" xr:uid="{00000000-0004-0000-0600-000007000000}"/>
    <hyperlink ref="F150" r:id="rId9" xr:uid="{00000000-0004-0000-0600-000008000000}"/>
    <hyperlink ref="F153" r:id="rId10" xr:uid="{00000000-0004-0000-0600-000009000000}"/>
    <hyperlink ref="F157" r:id="rId11" xr:uid="{00000000-0004-0000-0600-00000A000000}"/>
    <hyperlink ref="F160" r:id="rId12" xr:uid="{00000000-0004-0000-0600-00000B000000}"/>
    <hyperlink ref="F165" r:id="rId13" xr:uid="{00000000-0004-0000-0600-00000C000000}"/>
    <hyperlink ref="F168" r:id="rId14" xr:uid="{00000000-0004-0000-0600-00000D000000}"/>
    <hyperlink ref="F171" r:id="rId15" xr:uid="{00000000-0004-0000-0600-00000E000000}"/>
    <hyperlink ref="F176" r:id="rId16" xr:uid="{00000000-0004-0000-0600-00000F000000}"/>
    <hyperlink ref="F179" r:id="rId17" xr:uid="{00000000-0004-0000-0600-000010000000}"/>
    <hyperlink ref="F182" r:id="rId18" xr:uid="{00000000-0004-0000-0600-000011000000}"/>
    <hyperlink ref="F188" r:id="rId19" xr:uid="{00000000-0004-0000-0600-000012000000}"/>
    <hyperlink ref="F191" r:id="rId20" xr:uid="{00000000-0004-0000-0600-000013000000}"/>
    <hyperlink ref="F195" r:id="rId21" xr:uid="{00000000-0004-0000-0600-000014000000}"/>
    <hyperlink ref="F209" r:id="rId22" xr:uid="{00000000-0004-0000-0600-000015000000}"/>
    <hyperlink ref="F219" r:id="rId23" xr:uid="{00000000-0004-0000-0600-000016000000}"/>
    <hyperlink ref="F223" r:id="rId24" xr:uid="{00000000-0004-0000-0600-000017000000}"/>
    <hyperlink ref="F227" r:id="rId25" xr:uid="{00000000-0004-0000-06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86"/>
  <sheetViews>
    <sheetView showGridLines="0" topLeftCell="A171" workbookViewId="0">
      <selection activeCell="H224" sqref="H224"/>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117</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75">
      <c r="B8" s="21"/>
      <c r="D8" s="28" t="s">
        <v>183</v>
      </c>
      <c r="L8" s="21"/>
    </row>
    <row r="9" spans="2:46" ht="16.5" customHeight="1">
      <c r="B9" s="21"/>
      <c r="E9" s="329" t="s">
        <v>187</v>
      </c>
      <c r="F9" s="340"/>
      <c r="G9" s="340"/>
      <c r="H9" s="340"/>
      <c r="L9" s="21"/>
    </row>
    <row r="10" spans="2:46" ht="12" customHeight="1">
      <c r="B10" s="21"/>
      <c r="D10" s="28" t="s">
        <v>191</v>
      </c>
      <c r="L10" s="21"/>
    </row>
    <row r="11" spans="2:46" s="1" customFormat="1" ht="16.5" customHeight="1">
      <c r="B11" s="34"/>
      <c r="E11" s="312" t="s">
        <v>1102</v>
      </c>
      <c r="F11" s="328"/>
      <c r="G11" s="328"/>
      <c r="H11" s="328"/>
      <c r="L11" s="34"/>
    </row>
    <row r="12" spans="2:46" s="1" customFormat="1" ht="12" customHeight="1">
      <c r="B12" s="34"/>
      <c r="D12" s="28" t="s">
        <v>859</v>
      </c>
      <c r="L12" s="34"/>
    </row>
    <row r="13" spans="2:46" s="1" customFormat="1" ht="16.5" customHeight="1">
      <c r="B13" s="34"/>
      <c r="E13" s="324" t="s">
        <v>1356</v>
      </c>
      <c r="F13" s="328"/>
      <c r="G13" s="328"/>
      <c r="H13" s="328"/>
      <c r="L13" s="34"/>
    </row>
    <row r="14" spans="2:46" s="1" customFormat="1" ht="11.25">
      <c r="B14" s="34"/>
      <c r="L14" s="34"/>
    </row>
    <row r="15" spans="2:46" s="1" customFormat="1" ht="12" customHeight="1">
      <c r="B15" s="34"/>
      <c r="D15" s="28" t="s">
        <v>18</v>
      </c>
      <c r="F15" s="26" t="s">
        <v>19</v>
      </c>
      <c r="I15" s="28" t="s">
        <v>20</v>
      </c>
      <c r="J15" s="26" t="s">
        <v>19</v>
      </c>
      <c r="L15" s="34"/>
    </row>
    <row r="16" spans="2:46" s="1" customFormat="1" ht="12" customHeight="1">
      <c r="B16" s="34"/>
      <c r="D16" s="28" t="s">
        <v>22</v>
      </c>
      <c r="F16" s="26" t="s">
        <v>23</v>
      </c>
      <c r="I16" s="28" t="s">
        <v>24</v>
      </c>
      <c r="J16" s="51" t="str">
        <f>'Rekapitulace stavby'!AN8</f>
        <v>19. 8. 2022</v>
      </c>
      <c r="L16" s="34"/>
    </row>
    <row r="17" spans="2:12" s="1" customFormat="1" ht="10.9" customHeight="1">
      <c r="B17" s="34"/>
      <c r="L17" s="34"/>
    </row>
    <row r="18" spans="2:12" s="1" customFormat="1" ht="12" customHeight="1">
      <c r="B18" s="34"/>
      <c r="D18" s="28" t="s">
        <v>30</v>
      </c>
      <c r="I18" s="28" t="s">
        <v>31</v>
      </c>
      <c r="J18" s="26" t="s">
        <v>32</v>
      </c>
      <c r="L18" s="34"/>
    </row>
    <row r="19" spans="2:12" s="1" customFormat="1" ht="18" customHeight="1">
      <c r="B19" s="34"/>
      <c r="E19" s="26" t="s">
        <v>33</v>
      </c>
      <c r="I19" s="28" t="s">
        <v>34</v>
      </c>
      <c r="J19" s="26" t="s">
        <v>35</v>
      </c>
      <c r="L19" s="34"/>
    </row>
    <row r="20" spans="2:12" s="1" customFormat="1" ht="6.95" customHeight="1">
      <c r="B20" s="34"/>
      <c r="L20" s="34"/>
    </row>
    <row r="21" spans="2:12" s="1" customFormat="1" ht="12" customHeight="1">
      <c r="B21" s="34"/>
      <c r="D21" s="28" t="s">
        <v>36</v>
      </c>
      <c r="I21" s="28" t="s">
        <v>31</v>
      </c>
      <c r="J21" s="29" t="str">
        <f>'Rekapitulace stavby'!AN13</f>
        <v>Vyplň údaj</v>
      </c>
      <c r="L21" s="34"/>
    </row>
    <row r="22" spans="2:12" s="1" customFormat="1" ht="18" customHeight="1">
      <c r="B22" s="34"/>
      <c r="E22" s="331" t="str">
        <f>'Rekapitulace stavby'!E14</f>
        <v>Vyplň údaj</v>
      </c>
      <c r="F22" s="297"/>
      <c r="G22" s="297"/>
      <c r="H22" s="297"/>
      <c r="I22" s="28" t="s">
        <v>34</v>
      </c>
      <c r="J22" s="29" t="str">
        <f>'Rekapitulace stavby'!AN14</f>
        <v>Vyplň údaj</v>
      </c>
      <c r="L22" s="34"/>
    </row>
    <row r="23" spans="2:12" s="1" customFormat="1" ht="6.95" customHeight="1">
      <c r="B23" s="34"/>
      <c r="L23" s="34"/>
    </row>
    <row r="24" spans="2:12" s="1" customFormat="1" ht="12" customHeight="1">
      <c r="B24" s="34"/>
      <c r="D24" s="28" t="s">
        <v>38</v>
      </c>
      <c r="I24" s="28" t="s">
        <v>31</v>
      </c>
      <c r="J24" s="26" t="s">
        <v>39</v>
      </c>
      <c r="L24" s="34"/>
    </row>
    <row r="25" spans="2:12" s="1" customFormat="1" ht="18" customHeight="1">
      <c r="B25" s="34"/>
      <c r="E25" s="26" t="s">
        <v>40</v>
      </c>
      <c r="I25" s="28" t="s">
        <v>34</v>
      </c>
      <c r="J25" s="26" t="s">
        <v>41</v>
      </c>
      <c r="L25" s="34"/>
    </row>
    <row r="26" spans="2:12" s="1" customFormat="1" ht="6.95" customHeight="1">
      <c r="B26" s="34"/>
      <c r="L26" s="34"/>
    </row>
    <row r="27" spans="2:12" s="1" customFormat="1" ht="12" customHeight="1">
      <c r="B27" s="34"/>
      <c r="D27" s="28" t="s">
        <v>43</v>
      </c>
      <c r="I27" s="28" t="s">
        <v>31</v>
      </c>
      <c r="J27" s="26" t="str">
        <f>IF('Rekapitulace stavby'!AN19="","",'Rekapitulace stavby'!AN19)</f>
        <v/>
      </c>
      <c r="L27" s="34"/>
    </row>
    <row r="28" spans="2:12" s="1" customFormat="1" ht="18" customHeight="1">
      <c r="B28" s="34"/>
      <c r="E28" s="26" t="str">
        <f>IF('Rekapitulace stavby'!E20="","",'Rekapitulace stavby'!E20)</f>
        <v xml:space="preserve"> </v>
      </c>
      <c r="I28" s="28" t="s">
        <v>34</v>
      </c>
      <c r="J28" s="26" t="str">
        <f>IF('Rekapitulace stavby'!AN20="","",'Rekapitulace stavby'!AN20)</f>
        <v/>
      </c>
      <c r="L28" s="34"/>
    </row>
    <row r="29" spans="2:12" s="1" customFormat="1" ht="6.95" customHeight="1">
      <c r="B29" s="34"/>
      <c r="L29" s="34"/>
    </row>
    <row r="30" spans="2:12" s="1" customFormat="1" ht="12" customHeight="1">
      <c r="B30" s="34"/>
      <c r="D30" s="28" t="s">
        <v>45</v>
      </c>
      <c r="L30" s="34"/>
    </row>
    <row r="31" spans="2:12" s="7" customFormat="1" ht="16.5" customHeight="1">
      <c r="B31" s="94"/>
      <c r="E31" s="301" t="s">
        <v>19</v>
      </c>
      <c r="F31" s="301"/>
      <c r="G31" s="301"/>
      <c r="H31" s="301"/>
      <c r="L31" s="94"/>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5" t="s">
        <v>47</v>
      </c>
      <c r="J34" s="65">
        <f>ROUND(J95, 2)</f>
        <v>0</v>
      </c>
      <c r="L34" s="34"/>
    </row>
    <row r="35" spans="2:12" s="1" customFormat="1" ht="6.95" customHeight="1">
      <c r="B35" s="34"/>
      <c r="D35" s="52"/>
      <c r="E35" s="52"/>
      <c r="F35" s="52"/>
      <c r="G35" s="52"/>
      <c r="H35" s="52"/>
      <c r="I35" s="52"/>
      <c r="J35" s="52"/>
      <c r="K35" s="52"/>
      <c r="L35" s="34"/>
    </row>
    <row r="36" spans="2:12" s="1" customFormat="1" ht="14.45" customHeight="1">
      <c r="B36" s="34"/>
      <c r="F36" s="37" t="s">
        <v>49</v>
      </c>
      <c r="I36" s="37" t="s">
        <v>48</v>
      </c>
      <c r="J36" s="37" t="s">
        <v>50</v>
      </c>
      <c r="L36" s="34"/>
    </row>
    <row r="37" spans="2:12" s="1" customFormat="1" ht="14.45" customHeight="1">
      <c r="B37" s="34"/>
      <c r="D37" s="54" t="s">
        <v>51</v>
      </c>
      <c r="E37" s="28" t="s">
        <v>52</v>
      </c>
      <c r="F37" s="84">
        <f>ROUND((SUM(BE95:BE185)),  2)</f>
        <v>0</v>
      </c>
      <c r="I37" s="96">
        <v>0.21</v>
      </c>
      <c r="J37" s="84">
        <f>ROUND(((SUM(BE95:BE185))*I37),  2)</f>
        <v>0</v>
      </c>
      <c r="L37" s="34"/>
    </row>
    <row r="38" spans="2:12" s="1" customFormat="1" ht="14.45" customHeight="1">
      <c r="B38" s="34"/>
      <c r="E38" s="28" t="s">
        <v>53</v>
      </c>
      <c r="F38" s="84">
        <f>ROUND((SUM(BF95:BF185)),  2)</f>
        <v>0</v>
      </c>
      <c r="I38" s="96">
        <v>0.15</v>
      </c>
      <c r="J38" s="84">
        <f>ROUND(((SUM(BF95:BF185))*I38),  2)</f>
        <v>0</v>
      </c>
      <c r="L38" s="34"/>
    </row>
    <row r="39" spans="2:12" s="1" customFormat="1" ht="14.45" hidden="1" customHeight="1">
      <c r="B39" s="34"/>
      <c r="E39" s="28" t="s">
        <v>54</v>
      </c>
      <c r="F39" s="84">
        <f>ROUND((SUM(BG95:BG185)),  2)</f>
        <v>0</v>
      </c>
      <c r="I39" s="96">
        <v>0.21</v>
      </c>
      <c r="J39" s="84">
        <f>0</f>
        <v>0</v>
      </c>
      <c r="L39" s="34"/>
    </row>
    <row r="40" spans="2:12" s="1" customFormat="1" ht="14.45" hidden="1" customHeight="1">
      <c r="B40" s="34"/>
      <c r="E40" s="28" t="s">
        <v>55</v>
      </c>
      <c r="F40" s="84">
        <f>ROUND((SUM(BH95:BH185)),  2)</f>
        <v>0</v>
      </c>
      <c r="I40" s="96">
        <v>0.15</v>
      </c>
      <c r="J40" s="84">
        <f>0</f>
        <v>0</v>
      </c>
      <c r="L40" s="34"/>
    </row>
    <row r="41" spans="2:12" s="1" customFormat="1" ht="14.45" hidden="1" customHeight="1">
      <c r="B41" s="34"/>
      <c r="E41" s="28" t="s">
        <v>56</v>
      </c>
      <c r="F41" s="84">
        <f>ROUND((SUM(BI95:BI185)),  2)</f>
        <v>0</v>
      </c>
      <c r="I41" s="96">
        <v>0</v>
      </c>
      <c r="J41" s="84">
        <f>0</f>
        <v>0</v>
      </c>
      <c r="L41" s="34"/>
    </row>
    <row r="42" spans="2:12" s="1" customFormat="1" ht="6.95" customHeight="1">
      <c r="B42" s="34"/>
      <c r="L42" s="34"/>
    </row>
    <row r="43" spans="2:12" s="1" customFormat="1" ht="25.35" customHeight="1">
      <c r="B43" s="34"/>
      <c r="C43" s="97"/>
      <c r="D43" s="98" t="s">
        <v>57</v>
      </c>
      <c r="E43" s="56"/>
      <c r="F43" s="56"/>
      <c r="G43" s="99" t="s">
        <v>58</v>
      </c>
      <c r="H43" s="100" t="s">
        <v>59</v>
      </c>
      <c r="I43" s="56"/>
      <c r="J43" s="101">
        <f>SUM(J34:J41)</f>
        <v>0</v>
      </c>
      <c r="K43" s="102"/>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2" t="s">
        <v>205</v>
      </c>
      <c r="L49" s="34"/>
    </row>
    <row r="50" spans="2:12" s="1" customFormat="1" ht="6.95" customHeight="1">
      <c r="B50" s="34"/>
      <c r="L50" s="34"/>
    </row>
    <row r="51" spans="2:12" s="1" customFormat="1" ht="12" customHeight="1">
      <c r="B51" s="34"/>
      <c r="C51" s="28" t="s">
        <v>16</v>
      </c>
      <c r="L51" s="34"/>
    </row>
    <row r="52" spans="2:12" s="1" customFormat="1" ht="16.5" customHeight="1">
      <c r="B52" s="34"/>
      <c r="E52" s="329" t="str">
        <f>E7</f>
        <v>Stavba č. 6963, etapa č. 0008 – Kompenzační opatření, Definitivní uzávěr plavebního kanálu Troja</v>
      </c>
      <c r="F52" s="330"/>
      <c r="G52" s="330"/>
      <c r="H52" s="330"/>
      <c r="L52" s="34"/>
    </row>
    <row r="53" spans="2:12" ht="12" customHeight="1">
      <c r="B53" s="21"/>
      <c r="C53" s="28" t="s">
        <v>183</v>
      </c>
      <c r="L53" s="21"/>
    </row>
    <row r="54" spans="2:12" ht="16.5" customHeight="1">
      <c r="B54" s="21"/>
      <c r="E54" s="329" t="s">
        <v>187</v>
      </c>
      <c r="F54" s="340"/>
      <c r="G54" s="340"/>
      <c r="H54" s="340"/>
      <c r="L54" s="21"/>
    </row>
    <row r="55" spans="2:12" ht="12" customHeight="1">
      <c r="B55" s="21"/>
      <c r="C55" s="28" t="s">
        <v>191</v>
      </c>
      <c r="L55" s="21"/>
    </row>
    <row r="56" spans="2:12" s="1" customFormat="1" ht="16.5" customHeight="1">
      <c r="B56" s="34"/>
      <c r="E56" s="312" t="s">
        <v>1102</v>
      </c>
      <c r="F56" s="328"/>
      <c r="G56" s="328"/>
      <c r="H56" s="328"/>
      <c r="L56" s="34"/>
    </row>
    <row r="57" spans="2:12" s="1" customFormat="1" ht="12" customHeight="1">
      <c r="B57" s="34"/>
      <c r="C57" s="28" t="s">
        <v>859</v>
      </c>
      <c r="L57" s="34"/>
    </row>
    <row r="58" spans="2:12" s="1" customFormat="1" ht="16.5" customHeight="1">
      <c r="B58" s="34"/>
      <c r="E58" s="324" t="str">
        <f>E13</f>
        <v>SO04c - Přehrazení</v>
      </c>
      <c r="F58" s="328"/>
      <c r="G58" s="328"/>
      <c r="H58" s="328"/>
      <c r="L58" s="34"/>
    </row>
    <row r="59" spans="2:12" s="1" customFormat="1" ht="6.95" customHeight="1">
      <c r="B59" s="34"/>
      <c r="L59" s="34"/>
    </row>
    <row r="60" spans="2:12" s="1" customFormat="1" ht="12" customHeight="1">
      <c r="B60" s="34"/>
      <c r="C60" s="28" t="s">
        <v>22</v>
      </c>
      <c r="F60" s="26" t="str">
        <f>F16</f>
        <v>Praha</v>
      </c>
      <c r="I60" s="28" t="s">
        <v>24</v>
      </c>
      <c r="J60" s="51" t="str">
        <f>IF(J16="","",J16)</f>
        <v>19. 8. 2022</v>
      </c>
      <c r="L60" s="34"/>
    </row>
    <row r="61" spans="2:12" s="1" customFormat="1" ht="6.95" customHeight="1">
      <c r="B61" s="34"/>
      <c r="L61" s="34"/>
    </row>
    <row r="62" spans="2:12" s="1" customFormat="1" ht="25.7" customHeight="1">
      <c r="B62" s="34"/>
      <c r="C62" s="28" t="s">
        <v>30</v>
      </c>
      <c r="F62" s="26" t="str">
        <f>E19</f>
        <v>Hlavní město Praha</v>
      </c>
      <c r="I62" s="28" t="s">
        <v>38</v>
      </c>
      <c r="J62" s="32" t="str">
        <f>E25</f>
        <v>d plus projektová a inženýrská a.s.</v>
      </c>
      <c r="L62" s="34"/>
    </row>
    <row r="63" spans="2:12" s="1" customFormat="1" ht="15.2" customHeight="1">
      <c r="B63" s="34"/>
      <c r="C63" s="28" t="s">
        <v>36</v>
      </c>
      <c r="F63" s="26" t="str">
        <f>IF(E22="","",E22)</f>
        <v>Vyplň údaj</v>
      </c>
      <c r="I63" s="28" t="s">
        <v>43</v>
      </c>
      <c r="J63" s="32" t="str">
        <f>E28</f>
        <v xml:space="preserve"> </v>
      </c>
      <c r="L63" s="34"/>
    </row>
    <row r="64" spans="2:12" s="1" customFormat="1" ht="10.35" customHeight="1">
      <c r="B64" s="34"/>
      <c r="L64" s="34"/>
    </row>
    <row r="65" spans="2:47" s="1" customFormat="1" ht="29.25" customHeight="1">
      <c r="B65" s="34"/>
      <c r="C65" s="103" t="s">
        <v>206</v>
      </c>
      <c r="D65" s="97"/>
      <c r="E65" s="97"/>
      <c r="F65" s="97"/>
      <c r="G65" s="97"/>
      <c r="H65" s="97"/>
      <c r="I65" s="97"/>
      <c r="J65" s="104" t="s">
        <v>207</v>
      </c>
      <c r="K65" s="97"/>
      <c r="L65" s="34"/>
    </row>
    <row r="66" spans="2:47" s="1" customFormat="1" ht="10.35" customHeight="1">
      <c r="B66" s="34"/>
      <c r="L66" s="34"/>
    </row>
    <row r="67" spans="2:47" s="1" customFormat="1" ht="22.9" customHeight="1">
      <c r="B67" s="34"/>
      <c r="C67" s="105" t="s">
        <v>79</v>
      </c>
      <c r="J67" s="65">
        <f>J95</f>
        <v>0</v>
      </c>
      <c r="L67" s="34"/>
      <c r="AU67" s="18" t="s">
        <v>208</v>
      </c>
    </row>
    <row r="68" spans="2:47" s="8" customFormat="1" ht="24.95" customHeight="1">
      <c r="B68" s="106"/>
      <c r="D68" s="107" t="s">
        <v>209</v>
      </c>
      <c r="E68" s="108"/>
      <c r="F68" s="108"/>
      <c r="G68" s="108"/>
      <c r="H68" s="108"/>
      <c r="I68" s="108"/>
      <c r="J68" s="109">
        <f>J96</f>
        <v>0</v>
      </c>
      <c r="L68" s="106"/>
    </row>
    <row r="69" spans="2:47" s="9" customFormat="1" ht="19.899999999999999" customHeight="1">
      <c r="B69" s="110"/>
      <c r="D69" s="111" t="s">
        <v>210</v>
      </c>
      <c r="E69" s="112"/>
      <c r="F69" s="112"/>
      <c r="G69" s="112"/>
      <c r="H69" s="112"/>
      <c r="I69" s="112"/>
      <c r="J69" s="113">
        <f>J97</f>
        <v>0</v>
      </c>
      <c r="L69" s="110"/>
    </row>
    <row r="70" spans="2:47" s="9" customFormat="1" ht="19.899999999999999" customHeight="1">
      <c r="B70" s="110"/>
      <c r="D70" s="111" t="s">
        <v>211</v>
      </c>
      <c r="E70" s="112"/>
      <c r="F70" s="112"/>
      <c r="G70" s="112"/>
      <c r="H70" s="112"/>
      <c r="I70" s="112"/>
      <c r="J70" s="113">
        <f>J166</f>
        <v>0</v>
      </c>
      <c r="L70" s="110"/>
    </row>
    <row r="71" spans="2:47" s="9" customFormat="1" ht="19.899999999999999" customHeight="1">
      <c r="B71" s="110"/>
      <c r="D71" s="111" t="s">
        <v>219</v>
      </c>
      <c r="E71" s="112"/>
      <c r="F71" s="112"/>
      <c r="G71" s="112"/>
      <c r="H71" s="112"/>
      <c r="I71" s="112"/>
      <c r="J71" s="113">
        <f>J183</f>
        <v>0</v>
      </c>
      <c r="L71" s="110"/>
    </row>
    <row r="72" spans="2:47" s="1" customFormat="1" ht="21.75" customHeight="1">
      <c r="B72" s="34"/>
      <c r="L72" s="34"/>
    </row>
    <row r="73" spans="2:47" s="1" customFormat="1" ht="6.95" customHeight="1">
      <c r="B73" s="43"/>
      <c r="C73" s="44"/>
      <c r="D73" s="44"/>
      <c r="E73" s="44"/>
      <c r="F73" s="44"/>
      <c r="G73" s="44"/>
      <c r="H73" s="44"/>
      <c r="I73" s="44"/>
      <c r="J73" s="44"/>
      <c r="K73" s="44"/>
      <c r="L73" s="34"/>
    </row>
    <row r="77" spans="2:47" s="1" customFormat="1" ht="6.95" customHeight="1">
      <c r="B77" s="45"/>
      <c r="C77" s="46"/>
      <c r="D77" s="46"/>
      <c r="E77" s="46"/>
      <c r="F77" s="46"/>
      <c r="G77" s="46"/>
      <c r="H77" s="46"/>
      <c r="I77" s="46"/>
      <c r="J77" s="46"/>
      <c r="K77" s="46"/>
      <c r="L77" s="34"/>
    </row>
    <row r="78" spans="2:47" s="1" customFormat="1" ht="24.95" customHeight="1">
      <c r="B78" s="34"/>
      <c r="C78" s="22" t="s">
        <v>224</v>
      </c>
      <c r="L78" s="34"/>
    </row>
    <row r="79" spans="2:47" s="1" customFormat="1" ht="6.95" customHeight="1">
      <c r="B79" s="34"/>
      <c r="L79" s="34"/>
    </row>
    <row r="80" spans="2:47" s="1" customFormat="1" ht="12" customHeight="1">
      <c r="B80" s="34"/>
      <c r="C80" s="28" t="s">
        <v>16</v>
      </c>
      <c r="L80" s="34"/>
    </row>
    <row r="81" spans="2:63" s="1" customFormat="1" ht="16.5" customHeight="1">
      <c r="B81" s="34"/>
      <c r="E81" s="329" t="str">
        <f>E7</f>
        <v>Stavba č. 6963, etapa č. 0008 – Kompenzační opatření, Definitivní uzávěr plavebního kanálu Troja</v>
      </c>
      <c r="F81" s="330"/>
      <c r="G81" s="330"/>
      <c r="H81" s="330"/>
      <c r="L81" s="34"/>
    </row>
    <row r="82" spans="2:63" ht="12" customHeight="1">
      <c r="B82" s="21"/>
      <c r="C82" s="28" t="s">
        <v>183</v>
      </c>
      <c r="L82" s="21"/>
    </row>
    <row r="83" spans="2:63" ht="16.5" customHeight="1">
      <c r="B83" s="21"/>
      <c r="E83" s="329" t="s">
        <v>187</v>
      </c>
      <c r="F83" s="340"/>
      <c r="G83" s="340"/>
      <c r="H83" s="340"/>
      <c r="L83" s="21"/>
    </row>
    <row r="84" spans="2:63" ht="12" customHeight="1">
      <c r="B84" s="21"/>
      <c r="C84" s="28" t="s">
        <v>191</v>
      </c>
      <c r="L84" s="21"/>
    </row>
    <row r="85" spans="2:63" s="1" customFormat="1" ht="16.5" customHeight="1">
      <c r="B85" s="34"/>
      <c r="E85" s="312" t="s">
        <v>1102</v>
      </c>
      <c r="F85" s="328"/>
      <c r="G85" s="328"/>
      <c r="H85" s="328"/>
      <c r="L85" s="34"/>
    </row>
    <row r="86" spans="2:63" s="1" customFormat="1" ht="12" customHeight="1">
      <c r="B86" s="34"/>
      <c r="C86" s="28" t="s">
        <v>859</v>
      </c>
      <c r="L86" s="34"/>
    </row>
    <row r="87" spans="2:63" s="1" customFormat="1" ht="16.5" customHeight="1">
      <c r="B87" s="34"/>
      <c r="E87" s="324" t="str">
        <f>E13</f>
        <v>SO04c - Přehrazení</v>
      </c>
      <c r="F87" s="328"/>
      <c r="G87" s="328"/>
      <c r="H87" s="328"/>
      <c r="L87" s="34"/>
    </row>
    <row r="88" spans="2:63" s="1" customFormat="1" ht="6.95" customHeight="1">
      <c r="B88" s="34"/>
      <c r="L88" s="34"/>
    </row>
    <row r="89" spans="2:63" s="1" customFormat="1" ht="12" customHeight="1">
      <c r="B89" s="34"/>
      <c r="C89" s="28" t="s">
        <v>22</v>
      </c>
      <c r="F89" s="26" t="str">
        <f>F16</f>
        <v>Praha</v>
      </c>
      <c r="I89" s="28" t="s">
        <v>24</v>
      </c>
      <c r="J89" s="51" t="str">
        <f>IF(J16="","",J16)</f>
        <v>19. 8. 2022</v>
      </c>
      <c r="L89" s="34"/>
    </row>
    <row r="90" spans="2:63" s="1" customFormat="1" ht="6.95" customHeight="1">
      <c r="B90" s="34"/>
      <c r="L90" s="34"/>
    </row>
    <row r="91" spans="2:63" s="1" customFormat="1" ht="25.7" customHeight="1">
      <c r="B91" s="34"/>
      <c r="C91" s="28" t="s">
        <v>30</v>
      </c>
      <c r="F91" s="26" t="str">
        <f>E19</f>
        <v>Hlavní město Praha</v>
      </c>
      <c r="I91" s="28" t="s">
        <v>38</v>
      </c>
      <c r="J91" s="32" t="str">
        <f>E25</f>
        <v>d plus projektová a inženýrská a.s.</v>
      </c>
      <c r="L91" s="34"/>
    </row>
    <row r="92" spans="2:63" s="1" customFormat="1" ht="15.2" customHeight="1">
      <c r="B92" s="34"/>
      <c r="C92" s="28" t="s">
        <v>36</v>
      </c>
      <c r="F92" s="26" t="str">
        <f>IF(E22="","",E22)</f>
        <v>Vyplň údaj</v>
      </c>
      <c r="I92" s="28" t="s">
        <v>43</v>
      </c>
      <c r="J92" s="32" t="str">
        <f>E28</f>
        <v xml:space="preserve"> </v>
      </c>
      <c r="L92" s="34"/>
    </row>
    <row r="93" spans="2:63" s="1" customFormat="1" ht="10.35" customHeight="1">
      <c r="B93" s="34"/>
      <c r="L93" s="34"/>
    </row>
    <row r="94" spans="2:63" s="10" customFormat="1" ht="29.25" customHeight="1">
      <c r="B94" s="114"/>
      <c r="C94" s="115" t="s">
        <v>225</v>
      </c>
      <c r="D94" s="116" t="s">
        <v>66</v>
      </c>
      <c r="E94" s="116" t="s">
        <v>62</v>
      </c>
      <c r="F94" s="116" t="s">
        <v>63</v>
      </c>
      <c r="G94" s="116" t="s">
        <v>226</v>
      </c>
      <c r="H94" s="116" t="s">
        <v>227</v>
      </c>
      <c r="I94" s="116" t="s">
        <v>228</v>
      </c>
      <c r="J94" s="116" t="s">
        <v>207</v>
      </c>
      <c r="K94" s="117" t="s">
        <v>229</v>
      </c>
      <c r="L94" s="114"/>
      <c r="M94" s="58" t="s">
        <v>19</v>
      </c>
      <c r="N94" s="59" t="s">
        <v>51</v>
      </c>
      <c r="O94" s="59" t="s">
        <v>230</v>
      </c>
      <c r="P94" s="59" t="s">
        <v>231</v>
      </c>
      <c r="Q94" s="59" t="s">
        <v>232</v>
      </c>
      <c r="R94" s="59" t="s">
        <v>233</v>
      </c>
      <c r="S94" s="59" t="s">
        <v>234</v>
      </c>
      <c r="T94" s="60" t="s">
        <v>235</v>
      </c>
    </row>
    <row r="95" spans="2:63" s="1" customFormat="1" ht="22.9" customHeight="1">
      <c r="B95" s="34"/>
      <c r="C95" s="63" t="s">
        <v>236</v>
      </c>
      <c r="J95" s="118">
        <f>BK95</f>
        <v>0</v>
      </c>
      <c r="L95" s="34"/>
      <c r="M95" s="61"/>
      <c r="N95" s="52"/>
      <c r="O95" s="52"/>
      <c r="P95" s="119">
        <f>P96</f>
        <v>0</v>
      </c>
      <c r="Q95" s="52"/>
      <c r="R95" s="119">
        <f>R96</f>
        <v>383.24425468000004</v>
      </c>
      <c r="S95" s="52"/>
      <c r="T95" s="120">
        <f>T96</f>
        <v>0</v>
      </c>
      <c r="AT95" s="18" t="s">
        <v>80</v>
      </c>
      <c r="AU95" s="18" t="s">
        <v>208</v>
      </c>
      <c r="BK95" s="121">
        <f>BK96</f>
        <v>0</v>
      </c>
    </row>
    <row r="96" spans="2:63" s="11" customFormat="1" ht="25.9" customHeight="1">
      <c r="B96" s="122"/>
      <c r="D96" s="123" t="s">
        <v>80</v>
      </c>
      <c r="E96" s="124" t="s">
        <v>237</v>
      </c>
      <c r="F96" s="124" t="s">
        <v>238</v>
      </c>
      <c r="I96" s="125"/>
      <c r="J96" s="126">
        <f>BK96</f>
        <v>0</v>
      </c>
      <c r="L96" s="122"/>
      <c r="M96" s="127"/>
      <c r="P96" s="128">
        <f>P97+P166+P183</f>
        <v>0</v>
      </c>
      <c r="R96" s="128">
        <f>R97+R166+R183</f>
        <v>383.24425468000004</v>
      </c>
      <c r="T96" s="129">
        <f>T97+T166+T183</f>
        <v>0</v>
      </c>
      <c r="AR96" s="123" t="s">
        <v>88</v>
      </c>
      <c r="AT96" s="130" t="s">
        <v>80</v>
      </c>
      <c r="AU96" s="130" t="s">
        <v>81</v>
      </c>
      <c r="AY96" s="123" t="s">
        <v>239</v>
      </c>
      <c r="BK96" s="131">
        <f>BK97+BK166+BK183</f>
        <v>0</v>
      </c>
    </row>
    <row r="97" spans="2:65" s="11" customFormat="1" ht="22.9" customHeight="1">
      <c r="B97" s="122"/>
      <c r="D97" s="123" t="s">
        <v>80</v>
      </c>
      <c r="E97" s="132" t="s">
        <v>88</v>
      </c>
      <c r="F97" s="132" t="s">
        <v>240</v>
      </c>
      <c r="I97" s="125"/>
      <c r="J97" s="133">
        <f>BK97</f>
        <v>0</v>
      </c>
      <c r="L97" s="122"/>
      <c r="M97" s="127"/>
      <c r="P97" s="128">
        <f>SUM(P98:P165)</f>
        <v>0</v>
      </c>
      <c r="R97" s="128">
        <f>SUM(R98:R165)</f>
        <v>82.166822640000007</v>
      </c>
      <c r="T97" s="129">
        <f>SUM(T98:T165)</f>
        <v>0</v>
      </c>
      <c r="AR97" s="123" t="s">
        <v>88</v>
      </c>
      <c r="AT97" s="130" t="s">
        <v>80</v>
      </c>
      <c r="AU97" s="130" t="s">
        <v>88</v>
      </c>
      <c r="AY97" s="123" t="s">
        <v>239</v>
      </c>
      <c r="BK97" s="131">
        <f>SUM(BK98:BK165)</f>
        <v>0</v>
      </c>
    </row>
    <row r="98" spans="2:65" s="1" customFormat="1" ht="16.5" customHeight="1">
      <c r="B98" s="34"/>
      <c r="C98" s="134" t="s">
        <v>88</v>
      </c>
      <c r="D98" s="134" t="s">
        <v>241</v>
      </c>
      <c r="E98" s="135" t="s">
        <v>1357</v>
      </c>
      <c r="F98" s="136" t="s">
        <v>1358</v>
      </c>
      <c r="G98" s="137" t="s">
        <v>244</v>
      </c>
      <c r="H98" s="138">
        <v>42</v>
      </c>
      <c r="I98" s="139"/>
      <c r="J98" s="140">
        <f>ROUND(I98*H98,2)</f>
        <v>0</v>
      </c>
      <c r="K98" s="136" t="s">
        <v>245</v>
      </c>
      <c r="L98" s="34"/>
      <c r="M98" s="141" t="s">
        <v>19</v>
      </c>
      <c r="N98" s="142" t="s">
        <v>52</v>
      </c>
      <c r="P98" s="143">
        <f>O98*H98</f>
        <v>0</v>
      </c>
      <c r="Q98" s="143">
        <v>2.0000000000000001E-4</v>
      </c>
      <c r="R98" s="143">
        <f>Q98*H98</f>
        <v>8.4000000000000012E-3</v>
      </c>
      <c r="S98" s="143">
        <v>0</v>
      </c>
      <c r="T98" s="144">
        <f>S98*H98</f>
        <v>0</v>
      </c>
      <c r="AR98" s="145" t="s">
        <v>246</v>
      </c>
      <c r="AT98" s="145" t="s">
        <v>241</v>
      </c>
      <c r="AU98" s="145" t="s">
        <v>90</v>
      </c>
      <c r="AY98" s="18" t="s">
        <v>239</v>
      </c>
      <c r="BE98" s="146">
        <f>IF(N98="základní",J98,0)</f>
        <v>0</v>
      </c>
      <c r="BF98" s="146">
        <f>IF(N98="snížená",J98,0)</f>
        <v>0</v>
      </c>
      <c r="BG98" s="146">
        <f>IF(N98="zákl. přenesená",J98,0)</f>
        <v>0</v>
      </c>
      <c r="BH98" s="146">
        <f>IF(N98="sníž. přenesená",J98,0)</f>
        <v>0</v>
      </c>
      <c r="BI98" s="146">
        <f>IF(N98="nulová",J98,0)</f>
        <v>0</v>
      </c>
      <c r="BJ98" s="18" t="s">
        <v>88</v>
      </c>
      <c r="BK98" s="146">
        <f>ROUND(I98*H98,2)</f>
        <v>0</v>
      </c>
      <c r="BL98" s="18" t="s">
        <v>246</v>
      </c>
      <c r="BM98" s="145" t="s">
        <v>1359</v>
      </c>
    </row>
    <row r="99" spans="2:65" s="1" customFormat="1" ht="11.25">
      <c r="B99" s="34"/>
      <c r="D99" s="147" t="s">
        <v>248</v>
      </c>
      <c r="F99" s="148" t="s">
        <v>1360</v>
      </c>
      <c r="I99" s="149"/>
      <c r="L99" s="34"/>
      <c r="M99" s="150"/>
      <c r="T99" s="55"/>
      <c r="AT99" s="18" t="s">
        <v>248</v>
      </c>
      <c r="AU99" s="18" t="s">
        <v>90</v>
      </c>
    </row>
    <row r="100" spans="2:65" s="12" customFormat="1" ht="11.25">
      <c r="B100" s="151"/>
      <c r="D100" s="152" t="s">
        <v>258</v>
      </c>
      <c r="E100" s="153" t="s">
        <v>19</v>
      </c>
      <c r="F100" s="154" t="s">
        <v>1361</v>
      </c>
      <c r="H100" s="155">
        <v>42</v>
      </c>
      <c r="I100" s="156"/>
      <c r="L100" s="151"/>
      <c r="M100" s="157"/>
      <c r="T100" s="158"/>
      <c r="AT100" s="153" t="s">
        <v>258</v>
      </c>
      <c r="AU100" s="153" t="s">
        <v>90</v>
      </c>
      <c r="AV100" s="12" t="s">
        <v>90</v>
      </c>
      <c r="AW100" s="12" t="s">
        <v>42</v>
      </c>
      <c r="AX100" s="12" t="s">
        <v>88</v>
      </c>
      <c r="AY100" s="153" t="s">
        <v>239</v>
      </c>
    </row>
    <row r="101" spans="2:65" s="1" customFormat="1" ht="24.2" customHeight="1">
      <c r="B101" s="34"/>
      <c r="C101" s="134" t="s">
        <v>90</v>
      </c>
      <c r="D101" s="134" t="s">
        <v>241</v>
      </c>
      <c r="E101" s="135" t="s">
        <v>1121</v>
      </c>
      <c r="F101" s="136" t="s">
        <v>1122</v>
      </c>
      <c r="G101" s="137" t="s">
        <v>167</v>
      </c>
      <c r="H101" s="138">
        <v>546</v>
      </c>
      <c r="I101" s="139"/>
      <c r="J101" s="140">
        <f>ROUND(I101*H101,2)</f>
        <v>0</v>
      </c>
      <c r="K101" s="136" t="s">
        <v>245</v>
      </c>
      <c r="L101" s="34"/>
      <c r="M101" s="141" t="s">
        <v>19</v>
      </c>
      <c r="N101" s="142" t="s">
        <v>52</v>
      </c>
      <c r="P101" s="143">
        <f>O101*H101</f>
        <v>0</v>
      </c>
      <c r="Q101" s="143">
        <v>1.4999999999999999E-4</v>
      </c>
      <c r="R101" s="143">
        <f>Q101*H101</f>
        <v>8.1899999999999987E-2</v>
      </c>
      <c r="S101" s="143">
        <v>0</v>
      </c>
      <c r="T101" s="144">
        <f>S101*H101</f>
        <v>0</v>
      </c>
      <c r="AR101" s="145" t="s">
        <v>246</v>
      </c>
      <c r="AT101" s="145" t="s">
        <v>241</v>
      </c>
      <c r="AU101" s="145" t="s">
        <v>90</v>
      </c>
      <c r="AY101" s="18" t="s">
        <v>239</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246</v>
      </c>
      <c r="BM101" s="145" t="s">
        <v>1362</v>
      </c>
    </row>
    <row r="102" spans="2:65" s="1" customFormat="1" ht="11.25">
      <c r="B102" s="34"/>
      <c r="D102" s="147" t="s">
        <v>248</v>
      </c>
      <c r="F102" s="148" t="s">
        <v>1124</v>
      </c>
      <c r="I102" s="149"/>
      <c r="L102" s="34"/>
      <c r="M102" s="150"/>
      <c r="T102" s="55"/>
      <c r="AT102" s="18" t="s">
        <v>248</v>
      </c>
      <c r="AU102" s="18" t="s">
        <v>90</v>
      </c>
    </row>
    <row r="103" spans="2:65" s="12" customFormat="1" ht="11.25">
      <c r="B103" s="151"/>
      <c r="D103" s="152" t="s">
        <v>258</v>
      </c>
      <c r="E103" s="153" t="s">
        <v>19</v>
      </c>
      <c r="F103" s="154" t="s">
        <v>1363</v>
      </c>
      <c r="H103" s="155">
        <v>260</v>
      </c>
      <c r="I103" s="156"/>
      <c r="L103" s="151"/>
      <c r="M103" s="157"/>
      <c r="T103" s="158"/>
      <c r="AT103" s="153" t="s">
        <v>258</v>
      </c>
      <c r="AU103" s="153" t="s">
        <v>90</v>
      </c>
      <c r="AV103" s="12" t="s">
        <v>90</v>
      </c>
      <c r="AW103" s="12" t="s">
        <v>42</v>
      </c>
      <c r="AX103" s="12" t="s">
        <v>81</v>
      </c>
      <c r="AY103" s="153" t="s">
        <v>239</v>
      </c>
    </row>
    <row r="104" spans="2:65" s="12" customFormat="1" ht="11.25">
      <c r="B104" s="151"/>
      <c r="D104" s="152" t="s">
        <v>258</v>
      </c>
      <c r="E104" s="153" t="s">
        <v>19</v>
      </c>
      <c r="F104" s="154" t="s">
        <v>1364</v>
      </c>
      <c r="H104" s="155">
        <v>286</v>
      </c>
      <c r="I104" s="156"/>
      <c r="L104" s="151"/>
      <c r="M104" s="157"/>
      <c r="T104" s="158"/>
      <c r="AT104" s="153" t="s">
        <v>258</v>
      </c>
      <c r="AU104" s="153" t="s">
        <v>90</v>
      </c>
      <c r="AV104" s="12" t="s">
        <v>90</v>
      </c>
      <c r="AW104" s="12" t="s">
        <v>42</v>
      </c>
      <c r="AX104" s="12" t="s">
        <v>81</v>
      </c>
      <c r="AY104" s="153" t="s">
        <v>239</v>
      </c>
    </row>
    <row r="105" spans="2:65" s="13" customFormat="1" ht="11.25">
      <c r="B105" s="159"/>
      <c r="D105" s="152" t="s">
        <v>258</v>
      </c>
      <c r="E105" s="160" t="s">
        <v>19</v>
      </c>
      <c r="F105" s="161" t="s">
        <v>261</v>
      </c>
      <c r="H105" s="162">
        <v>546</v>
      </c>
      <c r="I105" s="163"/>
      <c r="L105" s="159"/>
      <c r="M105" s="164"/>
      <c r="T105" s="165"/>
      <c r="AT105" s="160" t="s">
        <v>258</v>
      </c>
      <c r="AU105" s="160" t="s">
        <v>90</v>
      </c>
      <c r="AV105" s="13" t="s">
        <v>246</v>
      </c>
      <c r="AW105" s="13" t="s">
        <v>42</v>
      </c>
      <c r="AX105" s="13" t="s">
        <v>88</v>
      </c>
      <c r="AY105" s="160" t="s">
        <v>239</v>
      </c>
    </row>
    <row r="106" spans="2:65" s="1" customFormat="1" ht="21.75" customHeight="1">
      <c r="B106" s="34"/>
      <c r="C106" s="134" t="s">
        <v>96</v>
      </c>
      <c r="D106" s="134" t="s">
        <v>241</v>
      </c>
      <c r="E106" s="135" t="s">
        <v>1126</v>
      </c>
      <c r="F106" s="136" t="s">
        <v>1127</v>
      </c>
      <c r="G106" s="137" t="s">
        <v>167</v>
      </c>
      <c r="H106" s="138">
        <v>546</v>
      </c>
      <c r="I106" s="139"/>
      <c r="J106" s="140">
        <f>ROUND(I106*H106,2)</f>
        <v>0</v>
      </c>
      <c r="K106" s="136" t="s">
        <v>245</v>
      </c>
      <c r="L106" s="34"/>
      <c r="M106" s="141" t="s">
        <v>19</v>
      </c>
      <c r="N106" s="142" t="s">
        <v>52</v>
      </c>
      <c r="P106" s="143">
        <f>O106*H106</f>
        <v>0</v>
      </c>
      <c r="Q106" s="143">
        <v>0</v>
      </c>
      <c r="R106" s="143">
        <f>Q106*H106</f>
        <v>0</v>
      </c>
      <c r="S106" s="143">
        <v>0</v>
      </c>
      <c r="T106" s="144">
        <f>S106*H106</f>
        <v>0</v>
      </c>
      <c r="AR106" s="145" t="s">
        <v>246</v>
      </c>
      <c r="AT106" s="145" t="s">
        <v>241</v>
      </c>
      <c r="AU106" s="145" t="s">
        <v>90</v>
      </c>
      <c r="AY106" s="18" t="s">
        <v>239</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246</v>
      </c>
      <c r="BM106" s="145" t="s">
        <v>1365</v>
      </c>
    </row>
    <row r="107" spans="2:65" s="1" customFormat="1" ht="11.25">
      <c r="B107" s="34"/>
      <c r="D107" s="147" t="s">
        <v>248</v>
      </c>
      <c r="F107" s="148" t="s">
        <v>1129</v>
      </c>
      <c r="I107" s="149"/>
      <c r="L107" s="34"/>
      <c r="M107" s="150"/>
      <c r="T107" s="55"/>
      <c r="AT107" s="18" t="s">
        <v>248</v>
      </c>
      <c r="AU107" s="18" t="s">
        <v>90</v>
      </c>
    </row>
    <row r="108" spans="2:65" s="12" customFormat="1" ht="11.25">
      <c r="B108" s="151"/>
      <c r="D108" s="152" t="s">
        <v>258</v>
      </c>
      <c r="E108" s="153" t="s">
        <v>19</v>
      </c>
      <c r="F108" s="154" t="s">
        <v>1363</v>
      </c>
      <c r="H108" s="155">
        <v>260</v>
      </c>
      <c r="I108" s="156"/>
      <c r="L108" s="151"/>
      <c r="M108" s="157"/>
      <c r="T108" s="158"/>
      <c r="AT108" s="153" t="s">
        <v>258</v>
      </c>
      <c r="AU108" s="153" t="s">
        <v>90</v>
      </c>
      <c r="AV108" s="12" t="s">
        <v>90</v>
      </c>
      <c r="AW108" s="12" t="s">
        <v>42</v>
      </c>
      <c r="AX108" s="12" t="s">
        <v>81</v>
      </c>
      <c r="AY108" s="153" t="s">
        <v>239</v>
      </c>
    </row>
    <row r="109" spans="2:65" s="12" customFormat="1" ht="11.25">
      <c r="B109" s="151"/>
      <c r="D109" s="152" t="s">
        <v>258</v>
      </c>
      <c r="E109" s="153" t="s">
        <v>19</v>
      </c>
      <c r="F109" s="154" t="s">
        <v>1364</v>
      </c>
      <c r="H109" s="155">
        <v>286</v>
      </c>
      <c r="I109" s="156"/>
      <c r="L109" s="151"/>
      <c r="M109" s="157"/>
      <c r="T109" s="158"/>
      <c r="AT109" s="153" t="s">
        <v>258</v>
      </c>
      <c r="AU109" s="153" t="s">
        <v>90</v>
      </c>
      <c r="AV109" s="12" t="s">
        <v>90</v>
      </c>
      <c r="AW109" s="12" t="s">
        <v>42</v>
      </c>
      <c r="AX109" s="12" t="s">
        <v>81</v>
      </c>
      <c r="AY109" s="153" t="s">
        <v>239</v>
      </c>
    </row>
    <row r="110" spans="2:65" s="13" customFormat="1" ht="11.25">
      <c r="B110" s="159"/>
      <c r="D110" s="152" t="s">
        <v>258</v>
      </c>
      <c r="E110" s="160" t="s">
        <v>19</v>
      </c>
      <c r="F110" s="161" t="s">
        <v>261</v>
      </c>
      <c r="H110" s="162">
        <v>546</v>
      </c>
      <c r="I110" s="163"/>
      <c r="L110" s="159"/>
      <c r="M110" s="164"/>
      <c r="T110" s="165"/>
      <c r="AT110" s="160" t="s">
        <v>258</v>
      </c>
      <c r="AU110" s="160" t="s">
        <v>90</v>
      </c>
      <c r="AV110" s="13" t="s">
        <v>246</v>
      </c>
      <c r="AW110" s="13" t="s">
        <v>42</v>
      </c>
      <c r="AX110" s="13" t="s">
        <v>88</v>
      </c>
      <c r="AY110" s="160" t="s">
        <v>239</v>
      </c>
    </row>
    <row r="111" spans="2:65" s="1" customFormat="1" ht="16.5" customHeight="1">
      <c r="B111" s="34"/>
      <c r="C111" s="180" t="s">
        <v>246</v>
      </c>
      <c r="D111" s="180" t="s">
        <v>373</v>
      </c>
      <c r="E111" s="181" t="s">
        <v>843</v>
      </c>
      <c r="F111" s="182" t="s">
        <v>1118</v>
      </c>
      <c r="G111" s="183" t="s">
        <v>376</v>
      </c>
      <c r="H111" s="184">
        <v>67.430999999999997</v>
      </c>
      <c r="I111" s="185"/>
      <c r="J111" s="186">
        <f>ROUND(I111*H111,2)</f>
        <v>0</v>
      </c>
      <c r="K111" s="182" t="s">
        <v>304</v>
      </c>
      <c r="L111" s="187"/>
      <c r="M111" s="188" t="s">
        <v>19</v>
      </c>
      <c r="N111" s="189" t="s">
        <v>52</v>
      </c>
      <c r="P111" s="143">
        <f>O111*H111</f>
        <v>0</v>
      </c>
      <c r="Q111" s="143">
        <v>1</v>
      </c>
      <c r="R111" s="143">
        <f>Q111*H111</f>
        <v>67.430999999999997</v>
      </c>
      <c r="S111" s="143">
        <v>0</v>
      </c>
      <c r="T111" s="144">
        <f>S111*H111</f>
        <v>0</v>
      </c>
      <c r="AR111" s="145" t="s">
        <v>287</v>
      </c>
      <c r="AT111" s="145" t="s">
        <v>373</v>
      </c>
      <c r="AU111" s="145" t="s">
        <v>90</v>
      </c>
      <c r="AY111" s="18" t="s">
        <v>239</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246</v>
      </c>
      <c r="BM111" s="145" t="s">
        <v>1366</v>
      </c>
    </row>
    <row r="112" spans="2:65" s="12" customFormat="1" ht="11.25">
      <c r="B112" s="151"/>
      <c r="D112" s="152" t="s">
        <v>258</v>
      </c>
      <c r="E112" s="153" t="s">
        <v>19</v>
      </c>
      <c r="F112" s="154" t="s">
        <v>1367</v>
      </c>
      <c r="H112" s="155">
        <v>67.430999999999997</v>
      </c>
      <c r="I112" s="156"/>
      <c r="L112" s="151"/>
      <c r="M112" s="157"/>
      <c r="T112" s="158"/>
      <c r="AT112" s="153" t="s">
        <v>258</v>
      </c>
      <c r="AU112" s="153" t="s">
        <v>90</v>
      </c>
      <c r="AV112" s="12" t="s">
        <v>90</v>
      </c>
      <c r="AW112" s="12" t="s">
        <v>42</v>
      </c>
      <c r="AX112" s="12" t="s">
        <v>88</v>
      </c>
      <c r="AY112" s="153" t="s">
        <v>239</v>
      </c>
    </row>
    <row r="113" spans="2:65" s="1" customFormat="1" ht="24.2" customHeight="1">
      <c r="B113" s="34"/>
      <c r="C113" s="134" t="s">
        <v>268</v>
      </c>
      <c r="D113" s="134" t="s">
        <v>241</v>
      </c>
      <c r="E113" s="135" t="s">
        <v>1368</v>
      </c>
      <c r="F113" s="136" t="s">
        <v>1369</v>
      </c>
      <c r="G113" s="137" t="s">
        <v>167</v>
      </c>
      <c r="H113" s="138">
        <v>286</v>
      </c>
      <c r="I113" s="139"/>
      <c r="J113" s="140">
        <f>ROUND(I113*H113,2)</f>
        <v>0</v>
      </c>
      <c r="K113" s="136" t="s">
        <v>245</v>
      </c>
      <c r="L113" s="34"/>
      <c r="M113" s="141" t="s">
        <v>19</v>
      </c>
      <c r="N113" s="142" t="s">
        <v>52</v>
      </c>
      <c r="P113" s="143">
        <f>O113*H113</f>
        <v>0</v>
      </c>
      <c r="Q113" s="143">
        <v>0</v>
      </c>
      <c r="R113" s="143">
        <f>Q113*H113</f>
        <v>0</v>
      </c>
      <c r="S113" s="143">
        <v>0</v>
      </c>
      <c r="T113" s="144">
        <f>S113*H113</f>
        <v>0</v>
      </c>
      <c r="AR113" s="145" t="s">
        <v>246</v>
      </c>
      <c r="AT113" s="145" t="s">
        <v>241</v>
      </c>
      <c r="AU113" s="145" t="s">
        <v>90</v>
      </c>
      <c r="AY113" s="18" t="s">
        <v>239</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246</v>
      </c>
      <c r="BM113" s="145" t="s">
        <v>1370</v>
      </c>
    </row>
    <row r="114" spans="2:65" s="1" customFormat="1" ht="11.25">
      <c r="B114" s="34"/>
      <c r="D114" s="147" t="s">
        <v>248</v>
      </c>
      <c r="F114" s="148" t="s">
        <v>1371</v>
      </c>
      <c r="I114" s="149"/>
      <c r="L114" s="34"/>
      <c r="M114" s="150"/>
      <c r="T114" s="55"/>
      <c r="AT114" s="18" t="s">
        <v>248</v>
      </c>
      <c r="AU114" s="18" t="s">
        <v>90</v>
      </c>
    </row>
    <row r="115" spans="2:65" s="12" customFormat="1" ht="11.25">
      <c r="B115" s="151"/>
      <c r="D115" s="152" t="s">
        <v>258</v>
      </c>
      <c r="E115" s="153" t="s">
        <v>19</v>
      </c>
      <c r="F115" s="154" t="s">
        <v>1364</v>
      </c>
      <c r="H115" s="155">
        <v>286</v>
      </c>
      <c r="I115" s="156"/>
      <c r="L115" s="151"/>
      <c r="M115" s="157"/>
      <c r="T115" s="158"/>
      <c r="AT115" s="153" t="s">
        <v>258</v>
      </c>
      <c r="AU115" s="153" t="s">
        <v>90</v>
      </c>
      <c r="AV115" s="12" t="s">
        <v>90</v>
      </c>
      <c r="AW115" s="12" t="s">
        <v>42</v>
      </c>
      <c r="AX115" s="12" t="s">
        <v>88</v>
      </c>
      <c r="AY115" s="153" t="s">
        <v>239</v>
      </c>
    </row>
    <row r="116" spans="2:65" s="1" customFormat="1" ht="24.2" customHeight="1">
      <c r="B116" s="34"/>
      <c r="C116" s="134" t="s">
        <v>274</v>
      </c>
      <c r="D116" s="134" t="s">
        <v>241</v>
      </c>
      <c r="E116" s="135" t="s">
        <v>1132</v>
      </c>
      <c r="F116" s="136" t="s">
        <v>1133</v>
      </c>
      <c r="G116" s="137" t="s">
        <v>376</v>
      </c>
      <c r="H116" s="138">
        <v>11.768000000000001</v>
      </c>
      <c r="I116" s="139"/>
      <c r="J116" s="140">
        <f>ROUND(I116*H116,2)</f>
        <v>0</v>
      </c>
      <c r="K116" s="136" t="s">
        <v>245</v>
      </c>
      <c r="L116" s="34"/>
      <c r="M116" s="141" t="s">
        <v>19</v>
      </c>
      <c r="N116" s="142" t="s">
        <v>52</v>
      </c>
      <c r="P116" s="143">
        <f>O116*H116</f>
        <v>0</v>
      </c>
      <c r="Q116" s="143">
        <v>2.0999999999999999E-3</v>
      </c>
      <c r="R116" s="143">
        <f>Q116*H116</f>
        <v>2.47128E-2</v>
      </c>
      <c r="S116" s="143">
        <v>0</v>
      </c>
      <c r="T116" s="144">
        <f>S116*H116</f>
        <v>0</v>
      </c>
      <c r="AR116" s="145" t="s">
        <v>246</v>
      </c>
      <c r="AT116" s="145" t="s">
        <v>241</v>
      </c>
      <c r="AU116" s="145" t="s">
        <v>90</v>
      </c>
      <c r="AY116" s="18" t="s">
        <v>239</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246</v>
      </c>
      <c r="BM116" s="145" t="s">
        <v>1372</v>
      </c>
    </row>
    <row r="117" spans="2:65" s="1" customFormat="1" ht="11.25">
      <c r="B117" s="34"/>
      <c r="D117" s="147" t="s">
        <v>248</v>
      </c>
      <c r="F117" s="148" t="s">
        <v>1135</v>
      </c>
      <c r="I117" s="149"/>
      <c r="L117" s="34"/>
      <c r="M117" s="150"/>
      <c r="T117" s="55"/>
      <c r="AT117" s="18" t="s">
        <v>248</v>
      </c>
      <c r="AU117" s="18" t="s">
        <v>90</v>
      </c>
    </row>
    <row r="118" spans="2:65" s="1" customFormat="1" ht="24.2" customHeight="1">
      <c r="B118" s="34"/>
      <c r="C118" s="134" t="s">
        <v>281</v>
      </c>
      <c r="D118" s="134" t="s">
        <v>241</v>
      </c>
      <c r="E118" s="135" t="s">
        <v>1136</v>
      </c>
      <c r="F118" s="136" t="s">
        <v>1137</v>
      </c>
      <c r="G118" s="137" t="s">
        <v>376</v>
      </c>
      <c r="H118" s="138">
        <v>2.2839999999999998</v>
      </c>
      <c r="I118" s="139"/>
      <c r="J118" s="140">
        <f>ROUND(I118*H118,2)</f>
        <v>0</v>
      </c>
      <c r="K118" s="136" t="s">
        <v>245</v>
      </c>
      <c r="L118" s="34"/>
      <c r="M118" s="141" t="s">
        <v>19</v>
      </c>
      <c r="N118" s="142" t="s">
        <v>52</v>
      </c>
      <c r="P118" s="143">
        <f>O118*H118</f>
        <v>0</v>
      </c>
      <c r="Q118" s="143">
        <v>5.77E-3</v>
      </c>
      <c r="R118" s="143">
        <f>Q118*H118</f>
        <v>1.3178679999999998E-2</v>
      </c>
      <c r="S118" s="143">
        <v>0</v>
      </c>
      <c r="T118" s="144">
        <f>S118*H118</f>
        <v>0</v>
      </c>
      <c r="AR118" s="145" t="s">
        <v>246</v>
      </c>
      <c r="AT118" s="145" t="s">
        <v>241</v>
      </c>
      <c r="AU118" s="145" t="s">
        <v>90</v>
      </c>
      <c r="AY118" s="18" t="s">
        <v>239</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246</v>
      </c>
      <c r="BM118" s="145" t="s">
        <v>1373</v>
      </c>
    </row>
    <row r="119" spans="2:65" s="1" customFormat="1" ht="11.25">
      <c r="B119" s="34"/>
      <c r="D119" s="147" t="s">
        <v>248</v>
      </c>
      <c r="F119" s="148" t="s">
        <v>1139</v>
      </c>
      <c r="I119" s="149"/>
      <c r="L119" s="34"/>
      <c r="M119" s="150"/>
      <c r="T119" s="55"/>
      <c r="AT119" s="18" t="s">
        <v>248</v>
      </c>
      <c r="AU119" s="18" t="s">
        <v>90</v>
      </c>
    </row>
    <row r="120" spans="2:65" s="1" customFormat="1" ht="16.5" customHeight="1">
      <c r="B120" s="34"/>
      <c r="C120" s="180" t="s">
        <v>287</v>
      </c>
      <c r="D120" s="180" t="s">
        <v>373</v>
      </c>
      <c r="E120" s="181" t="s">
        <v>1140</v>
      </c>
      <c r="F120" s="182" t="s">
        <v>1141</v>
      </c>
      <c r="G120" s="183" t="s">
        <v>376</v>
      </c>
      <c r="H120" s="184">
        <v>2.6269999999999998</v>
      </c>
      <c r="I120" s="185"/>
      <c r="J120" s="186">
        <f>ROUND(I120*H120,2)</f>
        <v>0</v>
      </c>
      <c r="K120" s="182" t="s">
        <v>245</v>
      </c>
      <c r="L120" s="187"/>
      <c r="M120" s="188" t="s">
        <v>19</v>
      </c>
      <c r="N120" s="189" t="s">
        <v>52</v>
      </c>
      <c r="P120" s="143">
        <f>O120*H120</f>
        <v>0</v>
      </c>
      <c r="Q120" s="143">
        <v>1</v>
      </c>
      <c r="R120" s="143">
        <f>Q120*H120</f>
        <v>2.6269999999999998</v>
      </c>
      <c r="S120" s="143">
        <v>0</v>
      </c>
      <c r="T120" s="144">
        <f>S120*H120</f>
        <v>0</v>
      </c>
      <c r="AR120" s="145" t="s">
        <v>287</v>
      </c>
      <c r="AT120" s="145" t="s">
        <v>373</v>
      </c>
      <c r="AU120" s="145" t="s">
        <v>90</v>
      </c>
      <c r="AY120" s="18" t="s">
        <v>239</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246</v>
      </c>
      <c r="BM120" s="145" t="s">
        <v>1374</v>
      </c>
    </row>
    <row r="121" spans="2:65" s="14" customFormat="1" ht="11.25">
      <c r="B121" s="167"/>
      <c r="D121" s="152" t="s">
        <v>258</v>
      </c>
      <c r="E121" s="168" t="s">
        <v>19</v>
      </c>
      <c r="F121" s="169" t="s">
        <v>1143</v>
      </c>
      <c r="H121" s="168" t="s">
        <v>19</v>
      </c>
      <c r="I121" s="170"/>
      <c r="L121" s="167"/>
      <c r="M121" s="171"/>
      <c r="T121" s="172"/>
      <c r="AT121" s="168" t="s">
        <v>258</v>
      </c>
      <c r="AU121" s="168" t="s">
        <v>90</v>
      </c>
      <c r="AV121" s="14" t="s">
        <v>88</v>
      </c>
      <c r="AW121" s="14" t="s">
        <v>42</v>
      </c>
      <c r="AX121" s="14" t="s">
        <v>81</v>
      </c>
      <c r="AY121" s="168" t="s">
        <v>239</v>
      </c>
    </row>
    <row r="122" spans="2:65" s="12" customFormat="1" ht="11.25">
      <c r="B122" s="151"/>
      <c r="D122" s="152" t="s">
        <v>258</v>
      </c>
      <c r="E122" s="153" t="s">
        <v>19</v>
      </c>
      <c r="F122" s="154" t="s">
        <v>1375</v>
      </c>
      <c r="H122" s="155">
        <v>2.2839999999999998</v>
      </c>
      <c r="I122" s="156"/>
      <c r="L122" s="151"/>
      <c r="M122" s="157"/>
      <c r="T122" s="158"/>
      <c r="AT122" s="153" t="s">
        <v>258</v>
      </c>
      <c r="AU122" s="153" t="s">
        <v>90</v>
      </c>
      <c r="AV122" s="12" t="s">
        <v>90</v>
      </c>
      <c r="AW122" s="12" t="s">
        <v>42</v>
      </c>
      <c r="AX122" s="12" t="s">
        <v>88</v>
      </c>
      <c r="AY122" s="153" t="s">
        <v>239</v>
      </c>
    </row>
    <row r="123" spans="2:65" s="12" customFormat="1" ht="11.25">
      <c r="B123" s="151"/>
      <c r="D123" s="152" t="s">
        <v>258</v>
      </c>
      <c r="F123" s="154" t="s">
        <v>1376</v>
      </c>
      <c r="H123" s="155">
        <v>2.6269999999999998</v>
      </c>
      <c r="I123" s="156"/>
      <c r="L123" s="151"/>
      <c r="M123" s="157"/>
      <c r="T123" s="158"/>
      <c r="AT123" s="153" t="s">
        <v>258</v>
      </c>
      <c r="AU123" s="153" t="s">
        <v>90</v>
      </c>
      <c r="AV123" s="12" t="s">
        <v>90</v>
      </c>
      <c r="AW123" s="12" t="s">
        <v>4</v>
      </c>
      <c r="AX123" s="12" t="s">
        <v>88</v>
      </c>
      <c r="AY123" s="153" t="s">
        <v>239</v>
      </c>
    </row>
    <row r="124" spans="2:65" s="1" customFormat="1" ht="21.75" customHeight="1">
      <c r="B124" s="34"/>
      <c r="C124" s="134" t="s">
        <v>294</v>
      </c>
      <c r="D124" s="134" t="s">
        <v>241</v>
      </c>
      <c r="E124" s="135" t="s">
        <v>1377</v>
      </c>
      <c r="F124" s="136" t="s">
        <v>1378</v>
      </c>
      <c r="G124" s="137" t="s">
        <v>376</v>
      </c>
      <c r="H124" s="138">
        <v>9.484</v>
      </c>
      <c r="I124" s="139"/>
      <c r="J124" s="140">
        <f>ROUND(I124*H124,2)</f>
        <v>0</v>
      </c>
      <c r="K124" s="136" t="s">
        <v>245</v>
      </c>
      <c r="L124" s="34"/>
      <c r="M124" s="141" t="s">
        <v>19</v>
      </c>
      <c r="N124" s="142" t="s">
        <v>52</v>
      </c>
      <c r="P124" s="143">
        <f>O124*H124</f>
        <v>0</v>
      </c>
      <c r="Q124" s="143">
        <v>5.77E-3</v>
      </c>
      <c r="R124" s="143">
        <f>Q124*H124</f>
        <v>5.4722680000000003E-2</v>
      </c>
      <c r="S124" s="143">
        <v>0</v>
      </c>
      <c r="T124" s="144">
        <f>S124*H124</f>
        <v>0</v>
      </c>
      <c r="AR124" s="145" t="s">
        <v>246</v>
      </c>
      <c r="AT124" s="145" t="s">
        <v>241</v>
      </c>
      <c r="AU124" s="145" t="s">
        <v>90</v>
      </c>
      <c r="AY124" s="18" t="s">
        <v>239</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246</v>
      </c>
      <c r="BM124" s="145" t="s">
        <v>1379</v>
      </c>
    </row>
    <row r="125" spans="2:65" s="1" customFormat="1" ht="11.25">
      <c r="B125" s="34"/>
      <c r="D125" s="147" t="s">
        <v>248</v>
      </c>
      <c r="F125" s="148" t="s">
        <v>1380</v>
      </c>
      <c r="I125" s="149"/>
      <c r="L125" s="34"/>
      <c r="M125" s="150"/>
      <c r="T125" s="55"/>
      <c r="AT125" s="18" t="s">
        <v>248</v>
      </c>
      <c r="AU125" s="18" t="s">
        <v>90</v>
      </c>
    </row>
    <row r="126" spans="2:65" s="1" customFormat="1" ht="16.5" customHeight="1">
      <c r="B126" s="34"/>
      <c r="C126" s="180" t="s">
        <v>300</v>
      </c>
      <c r="D126" s="180" t="s">
        <v>373</v>
      </c>
      <c r="E126" s="181" t="s">
        <v>1381</v>
      </c>
      <c r="F126" s="182" t="s">
        <v>1382</v>
      </c>
      <c r="G126" s="183" t="s">
        <v>376</v>
      </c>
      <c r="H126" s="184">
        <v>3.593</v>
      </c>
      <c r="I126" s="185"/>
      <c r="J126" s="186">
        <f>ROUND(I126*H126,2)</f>
        <v>0</v>
      </c>
      <c r="K126" s="182" t="s">
        <v>245</v>
      </c>
      <c r="L126" s="187"/>
      <c r="M126" s="188" t="s">
        <v>19</v>
      </c>
      <c r="N126" s="189" t="s">
        <v>52</v>
      </c>
      <c r="P126" s="143">
        <f>O126*H126</f>
        <v>0</v>
      </c>
      <c r="Q126" s="143">
        <v>1</v>
      </c>
      <c r="R126" s="143">
        <f>Q126*H126</f>
        <v>3.593</v>
      </c>
      <c r="S126" s="143">
        <v>0</v>
      </c>
      <c r="T126" s="144">
        <f>S126*H126</f>
        <v>0</v>
      </c>
      <c r="AR126" s="145" t="s">
        <v>287</v>
      </c>
      <c r="AT126" s="145" t="s">
        <v>373</v>
      </c>
      <c r="AU126" s="145" t="s">
        <v>90</v>
      </c>
      <c r="AY126" s="18" t="s">
        <v>239</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246</v>
      </c>
      <c r="BM126" s="145" t="s">
        <v>1383</v>
      </c>
    </row>
    <row r="127" spans="2:65" s="14" customFormat="1" ht="11.25">
      <c r="B127" s="167"/>
      <c r="D127" s="152" t="s">
        <v>258</v>
      </c>
      <c r="E127" s="168" t="s">
        <v>19</v>
      </c>
      <c r="F127" s="169" t="s">
        <v>1384</v>
      </c>
      <c r="H127" s="168" t="s">
        <v>19</v>
      </c>
      <c r="I127" s="170"/>
      <c r="L127" s="167"/>
      <c r="M127" s="171"/>
      <c r="T127" s="172"/>
      <c r="AT127" s="168" t="s">
        <v>258</v>
      </c>
      <c r="AU127" s="168" t="s">
        <v>90</v>
      </c>
      <c r="AV127" s="14" t="s">
        <v>88</v>
      </c>
      <c r="AW127" s="14" t="s">
        <v>42</v>
      </c>
      <c r="AX127" s="14" t="s">
        <v>81</v>
      </c>
      <c r="AY127" s="168" t="s">
        <v>239</v>
      </c>
    </row>
    <row r="128" spans="2:65" s="12" customFormat="1" ht="11.25">
      <c r="B128" s="151"/>
      <c r="D128" s="152" t="s">
        <v>258</v>
      </c>
      <c r="E128" s="153" t="s">
        <v>19</v>
      </c>
      <c r="F128" s="154" t="s">
        <v>1385</v>
      </c>
      <c r="H128" s="155">
        <v>3.1240000000000001</v>
      </c>
      <c r="I128" s="156"/>
      <c r="L128" s="151"/>
      <c r="M128" s="157"/>
      <c r="T128" s="158"/>
      <c r="AT128" s="153" t="s">
        <v>258</v>
      </c>
      <c r="AU128" s="153" t="s">
        <v>90</v>
      </c>
      <c r="AV128" s="12" t="s">
        <v>90</v>
      </c>
      <c r="AW128" s="12" t="s">
        <v>42</v>
      </c>
      <c r="AX128" s="12" t="s">
        <v>88</v>
      </c>
      <c r="AY128" s="153" t="s">
        <v>239</v>
      </c>
    </row>
    <row r="129" spans="2:65" s="12" customFormat="1" ht="11.25">
      <c r="B129" s="151"/>
      <c r="D129" s="152" t="s">
        <v>258</v>
      </c>
      <c r="F129" s="154" t="s">
        <v>1386</v>
      </c>
      <c r="H129" s="155">
        <v>3.593</v>
      </c>
      <c r="I129" s="156"/>
      <c r="L129" s="151"/>
      <c r="M129" s="157"/>
      <c r="T129" s="158"/>
      <c r="AT129" s="153" t="s">
        <v>258</v>
      </c>
      <c r="AU129" s="153" t="s">
        <v>90</v>
      </c>
      <c r="AV129" s="12" t="s">
        <v>90</v>
      </c>
      <c r="AW129" s="12" t="s">
        <v>4</v>
      </c>
      <c r="AX129" s="12" t="s">
        <v>88</v>
      </c>
      <c r="AY129" s="153" t="s">
        <v>239</v>
      </c>
    </row>
    <row r="130" spans="2:65" s="1" customFormat="1" ht="16.5" customHeight="1">
      <c r="B130" s="34"/>
      <c r="C130" s="180" t="s">
        <v>308</v>
      </c>
      <c r="D130" s="180" t="s">
        <v>373</v>
      </c>
      <c r="E130" s="181" t="s">
        <v>1152</v>
      </c>
      <c r="F130" s="182" t="s">
        <v>1387</v>
      </c>
      <c r="G130" s="183" t="s">
        <v>376</v>
      </c>
      <c r="H130" s="184">
        <v>7.3140000000000001</v>
      </c>
      <c r="I130" s="185"/>
      <c r="J130" s="186">
        <f>ROUND(I130*H130,2)</f>
        <v>0</v>
      </c>
      <c r="K130" s="182" t="s">
        <v>304</v>
      </c>
      <c r="L130" s="187"/>
      <c r="M130" s="188" t="s">
        <v>19</v>
      </c>
      <c r="N130" s="189" t="s">
        <v>52</v>
      </c>
      <c r="P130" s="143">
        <f>O130*H130</f>
        <v>0</v>
      </c>
      <c r="Q130" s="143">
        <v>1</v>
      </c>
      <c r="R130" s="143">
        <f>Q130*H130</f>
        <v>7.3140000000000001</v>
      </c>
      <c r="S130" s="143">
        <v>0</v>
      </c>
      <c r="T130" s="144">
        <f>S130*H130</f>
        <v>0</v>
      </c>
      <c r="AR130" s="145" t="s">
        <v>287</v>
      </c>
      <c r="AT130" s="145" t="s">
        <v>373</v>
      </c>
      <c r="AU130" s="145" t="s">
        <v>90</v>
      </c>
      <c r="AY130" s="18" t="s">
        <v>239</v>
      </c>
      <c r="BE130" s="146">
        <f>IF(N130="základní",J130,0)</f>
        <v>0</v>
      </c>
      <c r="BF130" s="146">
        <f>IF(N130="snížená",J130,0)</f>
        <v>0</v>
      </c>
      <c r="BG130" s="146">
        <f>IF(N130="zákl. přenesená",J130,0)</f>
        <v>0</v>
      </c>
      <c r="BH130" s="146">
        <f>IF(N130="sníž. přenesená",J130,0)</f>
        <v>0</v>
      </c>
      <c r="BI130" s="146">
        <f>IF(N130="nulová",J130,0)</f>
        <v>0</v>
      </c>
      <c r="BJ130" s="18" t="s">
        <v>88</v>
      </c>
      <c r="BK130" s="146">
        <f>ROUND(I130*H130,2)</f>
        <v>0</v>
      </c>
      <c r="BL130" s="18" t="s">
        <v>246</v>
      </c>
      <c r="BM130" s="145" t="s">
        <v>1388</v>
      </c>
    </row>
    <row r="131" spans="2:65" s="14" customFormat="1" ht="11.25">
      <c r="B131" s="167"/>
      <c r="D131" s="152" t="s">
        <v>258</v>
      </c>
      <c r="E131" s="168" t="s">
        <v>19</v>
      </c>
      <c r="F131" s="169" t="s">
        <v>1384</v>
      </c>
      <c r="H131" s="168" t="s">
        <v>19</v>
      </c>
      <c r="I131" s="170"/>
      <c r="L131" s="167"/>
      <c r="M131" s="171"/>
      <c r="T131" s="172"/>
      <c r="AT131" s="168" t="s">
        <v>258</v>
      </c>
      <c r="AU131" s="168" t="s">
        <v>90</v>
      </c>
      <c r="AV131" s="14" t="s">
        <v>88</v>
      </c>
      <c r="AW131" s="14" t="s">
        <v>42</v>
      </c>
      <c r="AX131" s="14" t="s">
        <v>81</v>
      </c>
      <c r="AY131" s="168" t="s">
        <v>239</v>
      </c>
    </row>
    <row r="132" spans="2:65" s="12" customFormat="1" ht="11.25">
      <c r="B132" s="151"/>
      <c r="D132" s="152" t="s">
        <v>258</v>
      </c>
      <c r="E132" s="153" t="s">
        <v>19</v>
      </c>
      <c r="F132" s="154" t="s">
        <v>1389</v>
      </c>
      <c r="H132" s="155">
        <v>6.36</v>
      </c>
      <c r="I132" s="156"/>
      <c r="L132" s="151"/>
      <c r="M132" s="157"/>
      <c r="T132" s="158"/>
      <c r="AT132" s="153" t="s">
        <v>258</v>
      </c>
      <c r="AU132" s="153" t="s">
        <v>90</v>
      </c>
      <c r="AV132" s="12" t="s">
        <v>90</v>
      </c>
      <c r="AW132" s="12" t="s">
        <v>42</v>
      </c>
      <c r="AX132" s="12" t="s">
        <v>88</v>
      </c>
      <c r="AY132" s="153" t="s">
        <v>239</v>
      </c>
    </row>
    <row r="133" spans="2:65" s="12" customFormat="1" ht="11.25">
      <c r="B133" s="151"/>
      <c r="D133" s="152" t="s">
        <v>258</v>
      </c>
      <c r="F133" s="154" t="s">
        <v>1390</v>
      </c>
      <c r="H133" s="155">
        <v>7.3140000000000001</v>
      </c>
      <c r="I133" s="156"/>
      <c r="L133" s="151"/>
      <c r="M133" s="157"/>
      <c r="T133" s="158"/>
      <c r="AT133" s="153" t="s">
        <v>258</v>
      </c>
      <c r="AU133" s="153" t="s">
        <v>90</v>
      </c>
      <c r="AV133" s="12" t="s">
        <v>90</v>
      </c>
      <c r="AW133" s="12" t="s">
        <v>4</v>
      </c>
      <c r="AX133" s="12" t="s">
        <v>88</v>
      </c>
      <c r="AY133" s="153" t="s">
        <v>239</v>
      </c>
    </row>
    <row r="134" spans="2:65" s="1" customFormat="1" ht="24.2" customHeight="1">
      <c r="B134" s="34"/>
      <c r="C134" s="134" t="s">
        <v>314</v>
      </c>
      <c r="D134" s="134" t="s">
        <v>241</v>
      </c>
      <c r="E134" s="135" t="s">
        <v>1391</v>
      </c>
      <c r="F134" s="136" t="s">
        <v>1392</v>
      </c>
      <c r="G134" s="137" t="s">
        <v>376</v>
      </c>
      <c r="H134" s="138">
        <v>9.484</v>
      </c>
      <c r="I134" s="139"/>
      <c r="J134" s="140">
        <f>ROUND(I134*H134,2)</f>
        <v>0</v>
      </c>
      <c r="K134" s="136" t="s">
        <v>245</v>
      </c>
      <c r="L134" s="34"/>
      <c r="M134" s="141" t="s">
        <v>19</v>
      </c>
      <c r="N134" s="142" t="s">
        <v>52</v>
      </c>
      <c r="P134" s="143">
        <f>O134*H134</f>
        <v>0</v>
      </c>
      <c r="Q134" s="143">
        <v>7.2000000000000005E-4</v>
      </c>
      <c r="R134" s="143">
        <f>Q134*H134</f>
        <v>6.8284800000000005E-3</v>
      </c>
      <c r="S134" s="143">
        <v>0</v>
      </c>
      <c r="T134" s="144">
        <f>S134*H134</f>
        <v>0</v>
      </c>
      <c r="AR134" s="145" t="s">
        <v>246</v>
      </c>
      <c r="AT134" s="145" t="s">
        <v>241</v>
      </c>
      <c r="AU134" s="145" t="s">
        <v>90</v>
      </c>
      <c r="AY134" s="18" t="s">
        <v>239</v>
      </c>
      <c r="BE134" s="146">
        <f>IF(N134="základní",J134,0)</f>
        <v>0</v>
      </c>
      <c r="BF134" s="146">
        <f>IF(N134="snížená",J134,0)</f>
        <v>0</v>
      </c>
      <c r="BG134" s="146">
        <f>IF(N134="zákl. přenesená",J134,0)</f>
        <v>0</v>
      </c>
      <c r="BH134" s="146">
        <f>IF(N134="sníž. přenesená",J134,0)</f>
        <v>0</v>
      </c>
      <c r="BI134" s="146">
        <f>IF(N134="nulová",J134,0)</f>
        <v>0</v>
      </c>
      <c r="BJ134" s="18" t="s">
        <v>88</v>
      </c>
      <c r="BK134" s="146">
        <f>ROUND(I134*H134,2)</f>
        <v>0</v>
      </c>
      <c r="BL134" s="18" t="s">
        <v>246</v>
      </c>
      <c r="BM134" s="145" t="s">
        <v>1393</v>
      </c>
    </row>
    <row r="135" spans="2:65" s="1" customFormat="1" ht="11.25">
      <c r="B135" s="34"/>
      <c r="D135" s="147" t="s">
        <v>248</v>
      </c>
      <c r="F135" s="148" t="s">
        <v>1394</v>
      </c>
      <c r="I135" s="149"/>
      <c r="L135" s="34"/>
      <c r="M135" s="150"/>
      <c r="T135" s="55"/>
      <c r="AT135" s="18" t="s">
        <v>248</v>
      </c>
      <c r="AU135" s="18" t="s">
        <v>90</v>
      </c>
    </row>
    <row r="136" spans="2:65" s="1" customFormat="1" ht="16.5" customHeight="1">
      <c r="B136" s="34"/>
      <c r="C136" s="134" t="s">
        <v>326</v>
      </c>
      <c r="D136" s="134" t="s">
        <v>241</v>
      </c>
      <c r="E136" s="135" t="s">
        <v>1276</v>
      </c>
      <c r="F136" s="136" t="s">
        <v>1395</v>
      </c>
      <c r="G136" s="137" t="s">
        <v>244</v>
      </c>
      <c r="H136" s="138">
        <v>4</v>
      </c>
      <c r="I136" s="139"/>
      <c r="J136" s="140">
        <f>ROUND(I136*H136,2)</f>
        <v>0</v>
      </c>
      <c r="K136" s="136" t="s">
        <v>304</v>
      </c>
      <c r="L136" s="34"/>
      <c r="M136" s="141" t="s">
        <v>19</v>
      </c>
      <c r="N136" s="142" t="s">
        <v>52</v>
      </c>
      <c r="P136" s="143">
        <f>O136*H136</f>
        <v>0</v>
      </c>
      <c r="Q136" s="143">
        <v>7.2000000000000005E-4</v>
      </c>
      <c r="R136" s="143">
        <f>Q136*H136</f>
        <v>2.8800000000000002E-3</v>
      </c>
      <c r="S136" s="143">
        <v>0</v>
      </c>
      <c r="T136" s="144">
        <f>S136*H136</f>
        <v>0</v>
      </c>
      <c r="AR136" s="145" t="s">
        <v>246</v>
      </c>
      <c r="AT136" s="145" t="s">
        <v>241</v>
      </c>
      <c r="AU136" s="145" t="s">
        <v>90</v>
      </c>
      <c r="AY136" s="18" t="s">
        <v>239</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246</v>
      </c>
      <c r="BM136" s="145" t="s">
        <v>1396</v>
      </c>
    </row>
    <row r="137" spans="2:65" s="1" customFormat="1" ht="29.25">
      <c r="B137" s="34"/>
      <c r="D137" s="152" t="s">
        <v>306</v>
      </c>
      <c r="F137" s="166" t="s">
        <v>1397</v>
      </c>
      <c r="I137" s="149"/>
      <c r="L137" s="34"/>
      <c r="M137" s="150"/>
      <c r="T137" s="55"/>
      <c r="AT137" s="18" t="s">
        <v>306</v>
      </c>
      <c r="AU137" s="18" t="s">
        <v>90</v>
      </c>
    </row>
    <row r="138" spans="2:65" s="12" customFormat="1" ht="11.25">
      <c r="B138" s="151"/>
      <c r="D138" s="152" t="s">
        <v>258</v>
      </c>
      <c r="E138" s="153" t="s">
        <v>19</v>
      </c>
      <c r="F138" s="154" t="s">
        <v>1398</v>
      </c>
      <c r="H138" s="155">
        <v>4</v>
      </c>
      <c r="I138" s="156"/>
      <c r="L138" s="151"/>
      <c r="M138" s="157"/>
      <c r="T138" s="158"/>
      <c r="AT138" s="153" t="s">
        <v>258</v>
      </c>
      <c r="AU138" s="153" t="s">
        <v>90</v>
      </c>
      <c r="AV138" s="12" t="s">
        <v>90</v>
      </c>
      <c r="AW138" s="12" t="s">
        <v>42</v>
      </c>
      <c r="AX138" s="12" t="s">
        <v>88</v>
      </c>
      <c r="AY138" s="153" t="s">
        <v>239</v>
      </c>
    </row>
    <row r="139" spans="2:65" s="1" customFormat="1" ht="21.75" customHeight="1">
      <c r="B139" s="34"/>
      <c r="C139" s="134" t="s">
        <v>333</v>
      </c>
      <c r="D139" s="134" t="s">
        <v>241</v>
      </c>
      <c r="E139" s="135" t="s">
        <v>1163</v>
      </c>
      <c r="F139" s="136" t="s">
        <v>1164</v>
      </c>
      <c r="G139" s="137" t="s">
        <v>163</v>
      </c>
      <c r="H139" s="138">
        <v>174</v>
      </c>
      <c r="I139" s="139"/>
      <c r="J139" s="140">
        <f>ROUND(I139*H139,2)</f>
        <v>0</v>
      </c>
      <c r="K139" s="136" t="s">
        <v>245</v>
      </c>
      <c r="L139" s="34"/>
      <c r="M139" s="141" t="s">
        <v>19</v>
      </c>
      <c r="N139" s="142" t="s">
        <v>52</v>
      </c>
      <c r="P139" s="143">
        <f>O139*H139</f>
        <v>0</v>
      </c>
      <c r="Q139" s="143">
        <v>5.5199999999999997E-3</v>
      </c>
      <c r="R139" s="143">
        <f>Q139*H139</f>
        <v>0.96048</v>
      </c>
      <c r="S139" s="143">
        <v>0</v>
      </c>
      <c r="T139" s="144">
        <f>S139*H139</f>
        <v>0</v>
      </c>
      <c r="AR139" s="145" t="s">
        <v>246</v>
      </c>
      <c r="AT139" s="145" t="s">
        <v>241</v>
      </c>
      <c r="AU139" s="145" t="s">
        <v>90</v>
      </c>
      <c r="AY139" s="18" t="s">
        <v>239</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246</v>
      </c>
      <c r="BM139" s="145" t="s">
        <v>1399</v>
      </c>
    </row>
    <row r="140" spans="2:65" s="1" customFormat="1" ht="11.25">
      <c r="B140" s="34"/>
      <c r="D140" s="147" t="s">
        <v>248</v>
      </c>
      <c r="F140" s="148" t="s">
        <v>1166</v>
      </c>
      <c r="I140" s="149"/>
      <c r="L140" s="34"/>
      <c r="M140" s="150"/>
      <c r="T140" s="55"/>
      <c r="AT140" s="18" t="s">
        <v>248</v>
      </c>
      <c r="AU140" s="18" t="s">
        <v>90</v>
      </c>
    </row>
    <row r="141" spans="2:65" s="1" customFormat="1" ht="16.5" customHeight="1">
      <c r="B141" s="34"/>
      <c r="C141" s="180" t="s">
        <v>8</v>
      </c>
      <c r="D141" s="180" t="s">
        <v>373</v>
      </c>
      <c r="E141" s="181" t="s">
        <v>1167</v>
      </c>
      <c r="F141" s="182" t="s">
        <v>1168</v>
      </c>
      <c r="G141" s="183" t="s">
        <v>163</v>
      </c>
      <c r="H141" s="184">
        <v>174</v>
      </c>
      <c r="I141" s="185"/>
      <c r="J141" s="186">
        <f>ROUND(I141*H141,2)</f>
        <v>0</v>
      </c>
      <c r="K141" s="182" t="s">
        <v>304</v>
      </c>
      <c r="L141" s="187"/>
      <c r="M141" s="188" t="s">
        <v>19</v>
      </c>
      <c r="N141" s="189" t="s">
        <v>52</v>
      </c>
      <c r="P141" s="143">
        <f>O141*H141</f>
        <v>0</v>
      </c>
      <c r="Q141" s="143">
        <v>0</v>
      </c>
      <c r="R141" s="143">
        <f>Q141*H141</f>
        <v>0</v>
      </c>
      <c r="S141" s="143">
        <v>0</v>
      </c>
      <c r="T141" s="144">
        <f>S141*H141</f>
        <v>0</v>
      </c>
      <c r="AR141" s="145" t="s">
        <v>287</v>
      </c>
      <c r="AT141" s="145" t="s">
        <v>373</v>
      </c>
      <c r="AU141" s="145" t="s">
        <v>90</v>
      </c>
      <c r="AY141" s="18" t="s">
        <v>239</v>
      </c>
      <c r="BE141" s="146">
        <f>IF(N141="základní",J141,0)</f>
        <v>0</v>
      </c>
      <c r="BF141" s="146">
        <f>IF(N141="snížená",J141,0)</f>
        <v>0</v>
      </c>
      <c r="BG141" s="146">
        <f>IF(N141="zákl. přenesená",J141,0)</f>
        <v>0</v>
      </c>
      <c r="BH141" s="146">
        <f>IF(N141="sníž. přenesená",J141,0)</f>
        <v>0</v>
      </c>
      <c r="BI141" s="146">
        <f>IF(N141="nulová",J141,0)</f>
        <v>0</v>
      </c>
      <c r="BJ141" s="18" t="s">
        <v>88</v>
      </c>
      <c r="BK141" s="146">
        <f>ROUND(I141*H141,2)</f>
        <v>0</v>
      </c>
      <c r="BL141" s="18" t="s">
        <v>246</v>
      </c>
      <c r="BM141" s="145" t="s">
        <v>1400</v>
      </c>
    </row>
    <row r="142" spans="2:65" s="12" customFormat="1" ht="11.25">
      <c r="B142" s="151"/>
      <c r="D142" s="152" t="s">
        <v>258</v>
      </c>
      <c r="E142" s="153" t="s">
        <v>19</v>
      </c>
      <c r="F142" s="154" t="s">
        <v>1401</v>
      </c>
      <c r="H142" s="155">
        <v>174</v>
      </c>
      <c r="I142" s="156"/>
      <c r="L142" s="151"/>
      <c r="M142" s="157"/>
      <c r="T142" s="158"/>
      <c r="AT142" s="153" t="s">
        <v>258</v>
      </c>
      <c r="AU142" s="153" t="s">
        <v>90</v>
      </c>
      <c r="AV142" s="12" t="s">
        <v>90</v>
      </c>
      <c r="AW142" s="12" t="s">
        <v>42</v>
      </c>
      <c r="AX142" s="12" t="s">
        <v>88</v>
      </c>
      <c r="AY142" s="153" t="s">
        <v>239</v>
      </c>
    </row>
    <row r="143" spans="2:65" s="1" customFormat="1" ht="16.5" customHeight="1">
      <c r="B143" s="34"/>
      <c r="C143" s="134" t="s">
        <v>344</v>
      </c>
      <c r="D143" s="134" t="s">
        <v>241</v>
      </c>
      <c r="E143" s="135" t="s">
        <v>1171</v>
      </c>
      <c r="F143" s="136" t="s">
        <v>1172</v>
      </c>
      <c r="G143" s="137" t="s">
        <v>244</v>
      </c>
      <c r="H143" s="138">
        <v>12</v>
      </c>
      <c r="I143" s="139"/>
      <c r="J143" s="140">
        <f>ROUND(I143*H143,2)</f>
        <v>0</v>
      </c>
      <c r="K143" s="136" t="s">
        <v>245</v>
      </c>
      <c r="L143" s="34"/>
      <c r="M143" s="141" t="s">
        <v>19</v>
      </c>
      <c r="N143" s="142" t="s">
        <v>52</v>
      </c>
      <c r="P143" s="143">
        <f>O143*H143</f>
        <v>0</v>
      </c>
      <c r="Q143" s="143">
        <v>4.0600000000000002E-3</v>
      </c>
      <c r="R143" s="143">
        <f>Q143*H143</f>
        <v>4.8719999999999999E-2</v>
      </c>
      <c r="S143" s="143">
        <v>0</v>
      </c>
      <c r="T143" s="144">
        <f>S143*H143</f>
        <v>0</v>
      </c>
      <c r="AR143" s="145" t="s">
        <v>246</v>
      </c>
      <c r="AT143" s="145" t="s">
        <v>241</v>
      </c>
      <c r="AU143" s="145" t="s">
        <v>90</v>
      </c>
      <c r="AY143" s="18" t="s">
        <v>239</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246</v>
      </c>
      <c r="BM143" s="145" t="s">
        <v>1402</v>
      </c>
    </row>
    <row r="144" spans="2:65" s="1" customFormat="1" ht="11.25">
      <c r="B144" s="34"/>
      <c r="D144" s="147" t="s">
        <v>248</v>
      </c>
      <c r="F144" s="148" t="s">
        <v>1174</v>
      </c>
      <c r="I144" s="149"/>
      <c r="L144" s="34"/>
      <c r="M144" s="150"/>
      <c r="T144" s="55"/>
      <c r="AT144" s="18" t="s">
        <v>248</v>
      </c>
      <c r="AU144" s="18" t="s">
        <v>90</v>
      </c>
    </row>
    <row r="145" spans="2:65" s="12" customFormat="1" ht="11.25">
      <c r="B145" s="151"/>
      <c r="D145" s="152" t="s">
        <v>258</v>
      </c>
      <c r="E145" s="153" t="s">
        <v>19</v>
      </c>
      <c r="F145" s="154" t="s">
        <v>1403</v>
      </c>
      <c r="H145" s="155">
        <v>12</v>
      </c>
      <c r="I145" s="156"/>
      <c r="L145" s="151"/>
      <c r="M145" s="157"/>
      <c r="T145" s="158"/>
      <c r="AT145" s="153" t="s">
        <v>258</v>
      </c>
      <c r="AU145" s="153" t="s">
        <v>90</v>
      </c>
      <c r="AV145" s="12" t="s">
        <v>90</v>
      </c>
      <c r="AW145" s="12" t="s">
        <v>42</v>
      </c>
      <c r="AX145" s="12" t="s">
        <v>88</v>
      </c>
      <c r="AY145" s="153" t="s">
        <v>239</v>
      </c>
    </row>
    <row r="146" spans="2:65" s="1" customFormat="1" ht="37.9" customHeight="1">
      <c r="B146" s="34"/>
      <c r="C146" s="134" t="s">
        <v>351</v>
      </c>
      <c r="D146" s="134" t="s">
        <v>241</v>
      </c>
      <c r="E146" s="135" t="s">
        <v>1176</v>
      </c>
      <c r="F146" s="136" t="s">
        <v>1177</v>
      </c>
      <c r="G146" s="137" t="s">
        <v>178</v>
      </c>
      <c r="H146" s="138">
        <v>391.34399999999999</v>
      </c>
      <c r="I146" s="139"/>
      <c r="J146" s="140">
        <f>ROUND(I146*H146,2)</f>
        <v>0</v>
      </c>
      <c r="K146" s="136" t="s">
        <v>245</v>
      </c>
      <c r="L146" s="34"/>
      <c r="M146" s="141" t="s">
        <v>19</v>
      </c>
      <c r="N146" s="142" t="s">
        <v>52</v>
      </c>
      <c r="P146" s="143">
        <f>O146*H146</f>
        <v>0</v>
      </c>
      <c r="Q146" s="143">
        <v>0</v>
      </c>
      <c r="R146" s="143">
        <f>Q146*H146</f>
        <v>0</v>
      </c>
      <c r="S146" s="143">
        <v>0</v>
      </c>
      <c r="T146" s="144">
        <f>S146*H146</f>
        <v>0</v>
      </c>
      <c r="AR146" s="145" t="s">
        <v>246</v>
      </c>
      <c r="AT146" s="145" t="s">
        <v>241</v>
      </c>
      <c r="AU146" s="145" t="s">
        <v>90</v>
      </c>
      <c r="AY146" s="18" t="s">
        <v>239</v>
      </c>
      <c r="BE146" s="146">
        <f>IF(N146="základní",J146,0)</f>
        <v>0</v>
      </c>
      <c r="BF146" s="146">
        <f>IF(N146="snížená",J146,0)</f>
        <v>0</v>
      </c>
      <c r="BG146" s="146">
        <f>IF(N146="zákl. přenesená",J146,0)</f>
        <v>0</v>
      </c>
      <c r="BH146" s="146">
        <f>IF(N146="sníž. přenesená",J146,0)</f>
        <v>0</v>
      </c>
      <c r="BI146" s="146">
        <f>IF(N146="nulová",J146,0)</f>
        <v>0</v>
      </c>
      <c r="BJ146" s="18" t="s">
        <v>88</v>
      </c>
      <c r="BK146" s="146">
        <f>ROUND(I146*H146,2)</f>
        <v>0</v>
      </c>
      <c r="BL146" s="18" t="s">
        <v>246</v>
      </c>
      <c r="BM146" s="145" t="s">
        <v>1404</v>
      </c>
    </row>
    <row r="147" spans="2:65" s="1" customFormat="1" ht="11.25">
      <c r="B147" s="34"/>
      <c r="D147" s="147" t="s">
        <v>248</v>
      </c>
      <c r="F147" s="148" t="s">
        <v>1179</v>
      </c>
      <c r="I147" s="149"/>
      <c r="L147" s="34"/>
      <c r="M147" s="150"/>
      <c r="T147" s="55"/>
      <c r="AT147" s="18" t="s">
        <v>248</v>
      </c>
      <c r="AU147" s="18" t="s">
        <v>90</v>
      </c>
    </row>
    <row r="148" spans="2:65" s="12" customFormat="1" ht="11.25">
      <c r="B148" s="151"/>
      <c r="D148" s="152" t="s">
        <v>258</v>
      </c>
      <c r="E148" s="153" t="s">
        <v>19</v>
      </c>
      <c r="F148" s="154" t="s">
        <v>1405</v>
      </c>
      <c r="H148" s="155">
        <v>391.34399999999999</v>
      </c>
      <c r="I148" s="156"/>
      <c r="L148" s="151"/>
      <c r="M148" s="157"/>
      <c r="T148" s="158"/>
      <c r="AT148" s="153" t="s">
        <v>258</v>
      </c>
      <c r="AU148" s="153" t="s">
        <v>90</v>
      </c>
      <c r="AV148" s="12" t="s">
        <v>90</v>
      </c>
      <c r="AW148" s="12" t="s">
        <v>42</v>
      </c>
      <c r="AX148" s="12" t="s">
        <v>88</v>
      </c>
      <c r="AY148" s="153" t="s">
        <v>239</v>
      </c>
    </row>
    <row r="149" spans="2:65" s="1" customFormat="1" ht="37.9" customHeight="1">
      <c r="B149" s="34"/>
      <c r="C149" s="134" t="s">
        <v>356</v>
      </c>
      <c r="D149" s="134" t="s">
        <v>241</v>
      </c>
      <c r="E149" s="135" t="s">
        <v>1182</v>
      </c>
      <c r="F149" s="136" t="s">
        <v>1183</v>
      </c>
      <c r="G149" s="137" t="s">
        <v>178</v>
      </c>
      <c r="H149" s="138">
        <v>1956.72</v>
      </c>
      <c r="I149" s="139"/>
      <c r="J149" s="140">
        <f>ROUND(I149*H149,2)</f>
        <v>0</v>
      </c>
      <c r="K149" s="136" t="s">
        <v>245</v>
      </c>
      <c r="L149" s="34"/>
      <c r="M149" s="141" t="s">
        <v>19</v>
      </c>
      <c r="N149" s="142" t="s">
        <v>52</v>
      </c>
      <c r="P149" s="143">
        <f>O149*H149</f>
        <v>0</v>
      </c>
      <c r="Q149" s="143">
        <v>0</v>
      </c>
      <c r="R149" s="143">
        <f>Q149*H149</f>
        <v>0</v>
      </c>
      <c r="S149" s="143">
        <v>0</v>
      </c>
      <c r="T149" s="144">
        <f>S149*H149</f>
        <v>0</v>
      </c>
      <c r="AR149" s="145" t="s">
        <v>246</v>
      </c>
      <c r="AT149" s="145" t="s">
        <v>241</v>
      </c>
      <c r="AU149" s="145" t="s">
        <v>90</v>
      </c>
      <c r="AY149" s="18" t="s">
        <v>239</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246</v>
      </c>
      <c r="BM149" s="145" t="s">
        <v>1406</v>
      </c>
    </row>
    <row r="150" spans="2:65" s="1" customFormat="1" ht="11.25">
      <c r="B150" s="34"/>
      <c r="D150" s="147" t="s">
        <v>248</v>
      </c>
      <c r="F150" s="148" t="s">
        <v>1185</v>
      </c>
      <c r="I150" s="149"/>
      <c r="L150" s="34"/>
      <c r="M150" s="150"/>
      <c r="T150" s="55"/>
      <c r="AT150" s="18" t="s">
        <v>248</v>
      </c>
      <c r="AU150" s="18" t="s">
        <v>90</v>
      </c>
    </row>
    <row r="151" spans="2:65" s="12" customFormat="1" ht="11.25">
      <c r="B151" s="151"/>
      <c r="D151" s="152" t="s">
        <v>258</v>
      </c>
      <c r="F151" s="154" t="s">
        <v>1407</v>
      </c>
      <c r="H151" s="155">
        <v>1956.72</v>
      </c>
      <c r="I151" s="156"/>
      <c r="L151" s="151"/>
      <c r="M151" s="157"/>
      <c r="T151" s="158"/>
      <c r="AT151" s="153" t="s">
        <v>258</v>
      </c>
      <c r="AU151" s="153" t="s">
        <v>90</v>
      </c>
      <c r="AV151" s="12" t="s">
        <v>90</v>
      </c>
      <c r="AW151" s="12" t="s">
        <v>4</v>
      </c>
      <c r="AX151" s="12" t="s">
        <v>88</v>
      </c>
      <c r="AY151" s="153" t="s">
        <v>239</v>
      </c>
    </row>
    <row r="152" spans="2:65" s="1" customFormat="1" ht="24.2" customHeight="1">
      <c r="B152" s="34"/>
      <c r="C152" s="134" t="s">
        <v>361</v>
      </c>
      <c r="D152" s="134" t="s">
        <v>241</v>
      </c>
      <c r="E152" s="135" t="s">
        <v>1187</v>
      </c>
      <c r="F152" s="136" t="s">
        <v>1188</v>
      </c>
      <c r="G152" s="137" t="s">
        <v>178</v>
      </c>
      <c r="H152" s="138">
        <v>391.34399999999999</v>
      </c>
      <c r="I152" s="139"/>
      <c r="J152" s="140">
        <f>ROUND(I152*H152,2)</f>
        <v>0</v>
      </c>
      <c r="K152" s="136" t="s">
        <v>245</v>
      </c>
      <c r="L152" s="34"/>
      <c r="M152" s="141" t="s">
        <v>19</v>
      </c>
      <c r="N152" s="142" t="s">
        <v>52</v>
      </c>
      <c r="P152" s="143">
        <f>O152*H152</f>
        <v>0</v>
      </c>
      <c r="Q152" s="143">
        <v>0</v>
      </c>
      <c r="R152" s="143">
        <f>Q152*H152</f>
        <v>0</v>
      </c>
      <c r="S152" s="143">
        <v>0</v>
      </c>
      <c r="T152" s="144">
        <f>S152*H152</f>
        <v>0</v>
      </c>
      <c r="AR152" s="145" t="s">
        <v>246</v>
      </c>
      <c r="AT152" s="145" t="s">
        <v>241</v>
      </c>
      <c r="AU152" s="145" t="s">
        <v>90</v>
      </c>
      <c r="AY152" s="18" t="s">
        <v>239</v>
      </c>
      <c r="BE152" s="146">
        <f>IF(N152="základní",J152,0)</f>
        <v>0</v>
      </c>
      <c r="BF152" s="146">
        <f>IF(N152="snížená",J152,0)</f>
        <v>0</v>
      </c>
      <c r="BG152" s="146">
        <f>IF(N152="zákl. přenesená",J152,0)</f>
        <v>0</v>
      </c>
      <c r="BH152" s="146">
        <f>IF(N152="sníž. přenesená",J152,0)</f>
        <v>0</v>
      </c>
      <c r="BI152" s="146">
        <f>IF(N152="nulová",J152,0)</f>
        <v>0</v>
      </c>
      <c r="BJ152" s="18" t="s">
        <v>88</v>
      </c>
      <c r="BK152" s="146">
        <f>ROUND(I152*H152,2)</f>
        <v>0</v>
      </c>
      <c r="BL152" s="18" t="s">
        <v>246</v>
      </c>
      <c r="BM152" s="145" t="s">
        <v>1408</v>
      </c>
    </row>
    <row r="153" spans="2:65" s="1" customFormat="1" ht="11.25">
      <c r="B153" s="34"/>
      <c r="D153" s="147" t="s">
        <v>248</v>
      </c>
      <c r="F153" s="148" t="s">
        <v>1190</v>
      </c>
      <c r="I153" s="149"/>
      <c r="L153" s="34"/>
      <c r="M153" s="150"/>
      <c r="T153" s="55"/>
      <c r="AT153" s="18" t="s">
        <v>248</v>
      </c>
      <c r="AU153" s="18" t="s">
        <v>90</v>
      </c>
    </row>
    <row r="154" spans="2:65" s="12" customFormat="1" ht="11.25">
      <c r="B154" s="151"/>
      <c r="D154" s="152" t="s">
        <v>258</v>
      </c>
      <c r="E154" s="153" t="s">
        <v>19</v>
      </c>
      <c r="F154" s="154" t="s">
        <v>1405</v>
      </c>
      <c r="H154" s="155">
        <v>391.34399999999999</v>
      </c>
      <c r="I154" s="156"/>
      <c r="L154" s="151"/>
      <c r="M154" s="157"/>
      <c r="T154" s="158"/>
      <c r="AT154" s="153" t="s">
        <v>258</v>
      </c>
      <c r="AU154" s="153" t="s">
        <v>90</v>
      </c>
      <c r="AV154" s="12" t="s">
        <v>90</v>
      </c>
      <c r="AW154" s="12" t="s">
        <v>42</v>
      </c>
      <c r="AX154" s="12" t="s">
        <v>88</v>
      </c>
      <c r="AY154" s="153" t="s">
        <v>239</v>
      </c>
    </row>
    <row r="155" spans="2:65" s="1" customFormat="1" ht="24.2" customHeight="1">
      <c r="B155" s="34"/>
      <c r="C155" s="134" t="s">
        <v>372</v>
      </c>
      <c r="D155" s="134" t="s">
        <v>241</v>
      </c>
      <c r="E155" s="135" t="s">
        <v>1191</v>
      </c>
      <c r="F155" s="136" t="s">
        <v>1192</v>
      </c>
      <c r="G155" s="137" t="s">
        <v>178</v>
      </c>
      <c r="H155" s="138">
        <v>391.34399999999999</v>
      </c>
      <c r="I155" s="139"/>
      <c r="J155" s="140">
        <f>ROUND(I155*H155,2)</f>
        <v>0</v>
      </c>
      <c r="K155" s="136" t="s">
        <v>245</v>
      </c>
      <c r="L155" s="34"/>
      <c r="M155" s="141" t="s">
        <v>19</v>
      </c>
      <c r="N155" s="142" t="s">
        <v>52</v>
      </c>
      <c r="P155" s="143">
        <f>O155*H155</f>
        <v>0</v>
      </c>
      <c r="Q155" s="143">
        <v>0</v>
      </c>
      <c r="R155" s="143">
        <f>Q155*H155</f>
        <v>0</v>
      </c>
      <c r="S155" s="143">
        <v>0</v>
      </c>
      <c r="T155" s="144">
        <f>S155*H155</f>
        <v>0</v>
      </c>
      <c r="AR155" s="145" t="s">
        <v>246</v>
      </c>
      <c r="AT155" s="145" t="s">
        <v>241</v>
      </c>
      <c r="AU155" s="145" t="s">
        <v>90</v>
      </c>
      <c r="AY155" s="18" t="s">
        <v>239</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246</v>
      </c>
      <c r="BM155" s="145" t="s">
        <v>1409</v>
      </c>
    </row>
    <row r="156" spans="2:65" s="1" customFormat="1" ht="11.25">
      <c r="B156" s="34"/>
      <c r="D156" s="147" t="s">
        <v>248</v>
      </c>
      <c r="F156" s="148" t="s">
        <v>1194</v>
      </c>
      <c r="I156" s="149"/>
      <c r="L156" s="34"/>
      <c r="M156" s="150"/>
      <c r="T156" s="55"/>
      <c r="AT156" s="18" t="s">
        <v>248</v>
      </c>
      <c r="AU156" s="18" t="s">
        <v>90</v>
      </c>
    </row>
    <row r="157" spans="2:65" s="12" customFormat="1" ht="11.25">
      <c r="B157" s="151"/>
      <c r="D157" s="152" t="s">
        <v>258</v>
      </c>
      <c r="E157" s="153" t="s">
        <v>19</v>
      </c>
      <c r="F157" s="154" t="s">
        <v>1405</v>
      </c>
      <c r="H157" s="155">
        <v>391.34399999999999</v>
      </c>
      <c r="I157" s="156"/>
      <c r="L157" s="151"/>
      <c r="M157" s="157"/>
      <c r="T157" s="158"/>
      <c r="AT157" s="153" t="s">
        <v>258</v>
      </c>
      <c r="AU157" s="153" t="s">
        <v>90</v>
      </c>
      <c r="AV157" s="12" t="s">
        <v>90</v>
      </c>
      <c r="AW157" s="12" t="s">
        <v>42</v>
      </c>
      <c r="AX157" s="12" t="s">
        <v>88</v>
      </c>
      <c r="AY157" s="153" t="s">
        <v>239</v>
      </c>
    </row>
    <row r="158" spans="2:65" s="1" customFormat="1" ht="33" customHeight="1">
      <c r="B158" s="34"/>
      <c r="C158" s="134" t="s">
        <v>7</v>
      </c>
      <c r="D158" s="134" t="s">
        <v>241</v>
      </c>
      <c r="E158" s="135" t="s">
        <v>1195</v>
      </c>
      <c r="F158" s="136" t="s">
        <v>1196</v>
      </c>
      <c r="G158" s="137" t="s">
        <v>178</v>
      </c>
      <c r="H158" s="138">
        <v>391.34399999999999</v>
      </c>
      <c r="I158" s="139"/>
      <c r="J158" s="140">
        <f>ROUND(I158*H158,2)</f>
        <v>0</v>
      </c>
      <c r="K158" s="136" t="s">
        <v>245</v>
      </c>
      <c r="L158" s="34"/>
      <c r="M158" s="141" t="s">
        <v>19</v>
      </c>
      <c r="N158" s="142" t="s">
        <v>52</v>
      </c>
      <c r="P158" s="143">
        <f>O158*H158</f>
        <v>0</v>
      </c>
      <c r="Q158" s="143">
        <v>0</v>
      </c>
      <c r="R158" s="143">
        <f>Q158*H158</f>
        <v>0</v>
      </c>
      <c r="S158" s="143">
        <v>0</v>
      </c>
      <c r="T158" s="144">
        <f>S158*H158</f>
        <v>0</v>
      </c>
      <c r="AR158" s="145" t="s">
        <v>246</v>
      </c>
      <c r="AT158" s="145" t="s">
        <v>241</v>
      </c>
      <c r="AU158" s="145" t="s">
        <v>90</v>
      </c>
      <c r="AY158" s="18" t="s">
        <v>239</v>
      </c>
      <c r="BE158" s="146">
        <f>IF(N158="základní",J158,0)</f>
        <v>0</v>
      </c>
      <c r="BF158" s="146">
        <f>IF(N158="snížená",J158,0)</f>
        <v>0</v>
      </c>
      <c r="BG158" s="146">
        <f>IF(N158="zákl. přenesená",J158,0)</f>
        <v>0</v>
      </c>
      <c r="BH158" s="146">
        <f>IF(N158="sníž. přenesená",J158,0)</f>
        <v>0</v>
      </c>
      <c r="BI158" s="146">
        <f>IF(N158="nulová",J158,0)</f>
        <v>0</v>
      </c>
      <c r="BJ158" s="18" t="s">
        <v>88</v>
      </c>
      <c r="BK158" s="146">
        <f>ROUND(I158*H158,2)</f>
        <v>0</v>
      </c>
      <c r="BL158" s="18" t="s">
        <v>246</v>
      </c>
      <c r="BM158" s="145" t="s">
        <v>1410</v>
      </c>
    </row>
    <row r="159" spans="2:65" s="1" customFormat="1" ht="11.25">
      <c r="B159" s="34"/>
      <c r="D159" s="147" t="s">
        <v>248</v>
      </c>
      <c r="F159" s="148" t="s">
        <v>1198</v>
      </c>
      <c r="I159" s="149"/>
      <c r="L159" s="34"/>
      <c r="M159" s="150"/>
      <c r="T159" s="55"/>
      <c r="AT159" s="18" t="s">
        <v>248</v>
      </c>
      <c r="AU159" s="18" t="s">
        <v>90</v>
      </c>
    </row>
    <row r="160" spans="2:65" s="12" customFormat="1" ht="11.25">
      <c r="B160" s="151"/>
      <c r="D160" s="152" t="s">
        <v>258</v>
      </c>
      <c r="E160" s="153" t="s">
        <v>19</v>
      </c>
      <c r="F160" s="154" t="s">
        <v>1405</v>
      </c>
      <c r="H160" s="155">
        <v>391.34399999999999</v>
      </c>
      <c r="I160" s="156"/>
      <c r="L160" s="151"/>
      <c r="M160" s="157"/>
      <c r="T160" s="158"/>
      <c r="AT160" s="153" t="s">
        <v>258</v>
      </c>
      <c r="AU160" s="153" t="s">
        <v>90</v>
      </c>
      <c r="AV160" s="12" t="s">
        <v>90</v>
      </c>
      <c r="AW160" s="12" t="s">
        <v>42</v>
      </c>
      <c r="AX160" s="12" t="s">
        <v>88</v>
      </c>
      <c r="AY160" s="153" t="s">
        <v>239</v>
      </c>
    </row>
    <row r="161" spans="2:65" s="1" customFormat="1" ht="24.2" customHeight="1">
      <c r="B161" s="34"/>
      <c r="C161" s="134" t="s">
        <v>385</v>
      </c>
      <c r="D161" s="134" t="s">
        <v>241</v>
      </c>
      <c r="E161" s="135" t="s">
        <v>724</v>
      </c>
      <c r="F161" s="136" t="s">
        <v>725</v>
      </c>
      <c r="G161" s="137" t="s">
        <v>376</v>
      </c>
      <c r="H161" s="138">
        <v>782.68799999999999</v>
      </c>
      <c r="I161" s="139"/>
      <c r="J161" s="140">
        <f>ROUND(I161*H161,2)</f>
        <v>0</v>
      </c>
      <c r="K161" s="136" t="s">
        <v>245</v>
      </c>
      <c r="L161" s="34"/>
      <c r="M161" s="141" t="s">
        <v>19</v>
      </c>
      <c r="N161" s="142" t="s">
        <v>52</v>
      </c>
      <c r="P161" s="143">
        <f>O161*H161</f>
        <v>0</v>
      </c>
      <c r="Q161" s="143">
        <v>0</v>
      </c>
      <c r="R161" s="143">
        <f>Q161*H161</f>
        <v>0</v>
      </c>
      <c r="S161" s="143">
        <v>0</v>
      </c>
      <c r="T161" s="144">
        <f>S161*H161</f>
        <v>0</v>
      </c>
      <c r="AR161" s="145" t="s">
        <v>246</v>
      </c>
      <c r="AT161" s="145" t="s">
        <v>241</v>
      </c>
      <c r="AU161" s="145" t="s">
        <v>90</v>
      </c>
      <c r="AY161" s="18" t="s">
        <v>239</v>
      </c>
      <c r="BE161" s="146">
        <f>IF(N161="základní",J161,0)</f>
        <v>0</v>
      </c>
      <c r="BF161" s="146">
        <f>IF(N161="snížená",J161,0)</f>
        <v>0</v>
      </c>
      <c r="BG161" s="146">
        <f>IF(N161="zákl. přenesená",J161,0)</f>
        <v>0</v>
      </c>
      <c r="BH161" s="146">
        <f>IF(N161="sníž. přenesená",J161,0)</f>
        <v>0</v>
      </c>
      <c r="BI161" s="146">
        <f>IF(N161="nulová",J161,0)</f>
        <v>0</v>
      </c>
      <c r="BJ161" s="18" t="s">
        <v>88</v>
      </c>
      <c r="BK161" s="146">
        <f>ROUND(I161*H161,2)</f>
        <v>0</v>
      </c>
      <c r="BL161" s="18" t="s">
        <v>246</v>
      </c>
      <c r="BM161" s="145" t="s">
        <v>1411</v>
      </c>
    </row>
    <row r="162" spans="2:65" s="1" customFormat="1" ht="11.25">
      <c r="B162" s="34"/>
      <c r="D162" s="147" t="s">
        <v>248</v>
      </c>
      <c r="F162" s="148" t="s">
        <v>727</v>
      </c>
      <c r="I162" s="149"/>
      <c r="L162" s="34"/>
      <c r="M162" s="150"/>
      <c r="T162" s="55"/>
      <c r="AT162" s="18" t="s">
        <v>248</v>
      </c>
      <c r="AU162" s="18" t="s">
        <v>90</v>
      </c>
    </row>
    <row r="163" spans="2:65" s="12" customFormat="1" ht="11.25">
      <c r="B163" s="151"/>
      <c r="D163" s="152" t="s">
        <v>258</v>
      </c>
      <c r="F163" s="154" t="s">
        <v>1412</v>
      </c>
      <c r="H163" s="155">
        <v>782.68799999999999</v>
      </c>
      <c r="I163" s="156"/>
      <c r="L163" s="151"/>
      <c r="M163" s="157"/>
      <c r="T163" s="158"/>
      <c r="AT163" s="153" t="s">
        <v>258</v>
      </c>
      <c r="AU163" s="153" t="s">
        <v>90</v>
      </c>
      <c r="AV163" s="12" t="s">
        <v>90</v>
      </c>
      <c r="AW163" s="12" t="s">
        <v>4</v>
      </c>
      <c r="AX163" s="12" t="s">
        <v>88</v>
      </c>
      <c r="AY163" s="153" t="s">
        <v>239</v>
      </c>
    </row>
    <row r="164" spans="2:65" s="1" customFormat="1" ht="24.2" customHeight="1">
      <c r="B164" s="34"/>
      <c r="C164" s="134" t="s">
        <v>389</v>
      </c>
      <c r="D164" s="134" t="s">
        <v>241</v>
      </c>
      <c r="E164" s="135" t="s">
        <v>357</v>
      </c>
      <c r="F164" s="136" t="s">
        <v>358</v>
      </c>
      <c r="G164" s="137" t="s">
        <v>178</v>
      </c>
      <c r="H164" s="138">
        <v>391.34399999999999</v>
      </c>
      <c r="I164" s="139"/>
      <c r="J164" s="140">
        <f>ROUND(I164*H164,2)</f>
        <v>0</v>
      </c>
      <c r="K164" s="136" t="s">
        <v>245</v>
      </c>
      <c r="L164" s="34"/>
      <c r="M164" s="141" t="s">
        <v>19</v>
      </c>
      <c r="N164" s="142" t="s">
        <v>52</v>
      </c>
      <c r="P164" s="143">
        <f>O164*H164</f>
        <v>0</v>
      </c>
      <c r="Q164" s="143">
        <v>0</v>
      </c>
      <c r="R164" s="143">
        <f>Q164*H164</f>
        <v>0</v>
      </c>
      <c r="S164" s="143">
        <v>0</v>
      </c>
      <c r="T164" s="144">
        <f>S164*H164</f>
        <v>0</v>
      </c>
      <c r="AR164" s="145" t="s">
        <v>246</v>
      </c>
      <c r="AT164" s="145" t="s">
        <v>241</v>
      </c>
      <c r="AU164" s="145" t="s">
        <v>90</v>
      </c>
      <c r="AY164" s="18" t="s">
        <v>239</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246</v>
      </c>
      <c r="BM164" s="145" t="s">
        <v>1413</v>
      </c>
    </row>
    <row r="165" spans="2:65" s="1" customFormat="1" ht="11.25">
      <c r="B165" s="34"/>
      <c r="D165" s="147" t="s">
        <v>248</v>
      </c>
      <c r="F165" s="148" t="s">
        <v>360</v>
      </c>
      <c r="I165" s="149"/>
      <c r="L165" s="34"/>
      <c r="M165" s="150"/>
      <c r="T165" s="55"/>
      <c r="AT165" s="18" t="s">
        <v>248</v>
      </c>
      <c r="AU165" s="18" t="s">
        <v>90</v>
      </c>
    </row>
    <row r="166" spans="2:65" s="11" customFormat="1" ht="22.9" customHeight="1">
      <c r="B166" s="122"/>
      <c r="D166" s="123" t="s">
        <v>80</v>
      </c>
      <c r="E166" s="132" t="s">
        <v>90</v>
      </c>
      <c r="F166" s="132" t="s">
        <v>403</v>
      </c>
      <c r="I166" s="125"/>
      <c r="J166" s="133">
        <f>BK166</f>
        <v>0</v>
      </c>
      <c r="L166" s="122"/>
      <c r="M166" s="127"/>
      <c r="P166" s="128">
        <f>SUM(P167:P182)</f>
        <v>0</v>
      </c>
      <c r="R166" s="128">
        <f>SUM(R167:R182)</f>
        <v>301.07743204000002</v>
      </c>
      <c r="T166" s="129">
        <f>SUM(T167:T182)</f>
        <v>0</v>
      </c>
      <c r="AR166" s="123" t="s">
        <v>88</v>
      </c>
      <c r="AT166" s="130" t="s">
        <v>80</v>
      </c>
      <c r="AU166" s="130" t="s">
        <v>88</v>
      </c>
      <c r="AY166" s="123" t="s">
        <v>239</v>
      </c>
      <c r="BK166" s="131">
        <f>SUM(BK167:BK182)</f>
        <v>0</v>
      </c>
    </row>
    <row r="167" spans="2:65" s="1" customFormat="1" ht="24.2" customHeight="1">
      <c r="B167" s="34"/>
      <c r="C167" s="134" t="s">
        <v>394</v>
      </c>
      <c r="D167" s="134" t="s">
        <v>241</v>
      </c>
      <c r="E167" s="135" t="s">
        <v>1202</v>
      </c>
      <c r="F167" s="136" t="s">
        <v>1203</v>
      </c>
      <c r="G167" s="137" t="s">
        <v>163</v>
      </c>
      <c r="H167" s="138">
        <v>143</v>
      </c>
      <c r="I167" s="139"/>
      <c r="J167" s="140">
        <f>ROUND(I167*H167,2)</f>
        <v>0</v>
      </c>
      <c r="K167" s="136" t="s">
        <v>245</v>
      </c>
      <c r="L167" s="34"/>
      <c r="M167" s="141" t="s">
        <v>19</v>
      </c>
      <c r="N167" s="142" t="s">
        <v>52</v>
      </c>
      <c r="P167" s="143">
        <f>O167*H167</f>
        <v>0</v>
      </c>
      <c r="Q167" s="143">
        <v>4.8000000000000001E-4</v>
      </c>
      <c r="R167" s="143">
        <f>Q167*H167</f>
        <v>6.8640000000000007E-2</v>
      </c>
      <c r="S167" s="143">
        <v>0</v>
      </c>
      <c r="T167" s="144">
        <f>S167*H167</f>
        <v>0</v>
      </c>
      <c r="AR167" s="145" t="s">
        <v>246</v>
      </c>
      <c r="AT167" s="145" t="s">
        <v>241</v>
      </c>
      <c r="AU167" s="145" t="s">
        <v>90</v>
      </c>
      <c r="AY167" s="18" t="s">
        <v>239</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246</v>
      </c>
      <c r="BM167" s="145" t="s">
        <v>1414</v>
      </c>
    </row>
    <row r="168" spans="2:65" s="1" customFormat="1" ht="11.25">
      <c r="B168" s="34"/>
      <c r="D168" s="147" t="s">
        <v>248</v>
      </c>
      <c r="F168" s="148" t="s">
        <v>1205</v>
      </c>
      <c r="I168" s="149"/>
      <c r="L168" s="34"/>
      <c r="M168" s="150"/>
      <c r="T168" s="55"/>
      <c r="AT168" s="18" t="s">
        <v>248</v>
      </c>
      <c r="AU168" s="18" t="s">
        <v>90</v>
      </c>
    </row>
    <row r="169" spans="2:65" s="14" customFormat="1" ht="11.25">
      <c r="B169" s="167"/>
      <c r="D169" s="152" t="s">
        <v>258</v>
      </c>
      <c r="E169" s="168" t="s">
        <v>19</v>
      </c>
      <c r="F169" s="169" t="s">
        <v>1206</v>
      </c>
      <c r="H169" s="168" t="s">
        <v>19</v>
      </c>
      <c r="I169" s="170"/>
      <c r="L169" s="167"/>
      <c r="M169" s="171"/>
      <c r="T169" s="172"/>
      <c r="AT169" s="168" t="s">
        <v>258</v>
      </c>
      <c r="AU169" s="168" t="s">
        <v>90</v>
      </c>
      <c r="AV169" s="14" t="s">
        <v>88</v>
      </c>
      <c r="AW169" s="14" t="s">
        <v>42</v>
      </c>
      <c r="AX169" s="14" t="s">
        <v>81</v>
      </c>
      <c r="AY169" s="168" t="s">
        <v>239</v>
      </c>
    </row>
    <row r="170" spans="2:65" s="12" customFormat="1" ht="11.25">
      <c r="B170" s="151"/>
      <c r="D170" s="152" t="s">
        <v>258</v>
      </c>
      <c r="E170" s="153" t="s">
        <v>19</v>
      </c>
      <c r="F170" s="154" t="s">
        <v>1415</v>
      </c>
      <c r="H170" s="155">
        <v>143</v>
      </c>
      <c r="I170" s="156"/>
      <c r="L170" s="151"/>
      <c r="M170" s="157"/>
      <c r="T170" s="158"/>
      <c r="AT170" s="153" t="s">
        <v>258</v>
      </c>
      <c r="AU170" s="153" t="s">
        <v>90</v>
      </c>
      <c r="AV170" s="12" t="s">
        <v>90</v>
      </c>
      <c r="AW170" s="12" t="s">
        <v>42</v>
      </c>
      <c r="AX170" s="12" t="s">
        <v>88</v>
      </c>
      <c r="AY170" s="153" t="s">
        <v>239</v>
      </c>
    </row>
    <row r="171" spans="2:65" s="1" customFormat="1" ht="24.2" customHeight="1">
      <c r="B171" s="34"/>
      <c r="C171" s="134" t="s">
        <v>398</v>
      </c>
      <c r="D171" s="134" t="s">
        <v>241</v>
      </c>
      <c r="E171" s="135" t="s">
        <v>1219</v>
      </c>
      <c r="F171" s="136" t="s">
        <v>1220</v>
      </c>
      <c r="G171" s="137" t="s">
        <v>163</v>
      </c>
      <c r="H171" s="138">
        <v>495.2</v>
      </c>
      <c r="I171" s="139"/>
      <c r="J171" s="140">
        <f>ROUND(I171*H171,2)</f>
        <v>0</v>
      </c>
      <c r="K171" s="136" t="s">
        <v>304</v>
      </c>
      <c r="L171" s="34"/>
      <c r="M171" s="141" t="s">
        <v>19</v>
      </c>
      <c r="N171" s="142" t="s">
        <v>52</v>
      </c>
      <c r="P171" s="143">
        <f>O171*H171</f>
        <v>0</v>
      </c>
      <c r="Q171" s="143">
        <v>1.4999999999999999E-4</v>
      </c>
      <c r="R171" s="143">
        <f>Q171*H171</f>
        <v>7.4279999999999985E-2</v>
      </c>
      <c r="S171" s="143">
        <v>0</v>
      </c>
      <c r="T171" s="144">
        <f>S171*H171</f>
        <v>0</v>
      </c>
      <c r="AR171" s="145" t="s">
        <v>246</v>
      </c>
      <c r="AT171" s="145" t="s">
        <v>241</v>
      </c>
      <c r="AU171" s="145" t="s">
        <v>90</v>
      </c>
      <c r="AY171" s="18" t="s">
        <v>239</v>
      </c>
      <c r="BE171" s="146">
        <f>IF(N171="základní",J171,0)</f>
        <v>0</v>
      </c>
      <c r="BF171" s="146">
        <f>IF(N171="snížená",J171,0)</f>
        <v>0</v>
      </c>
      <c r="BG171" s="146">
        <f>IF(N171="zákl. přenesená",J171,0)</f>
        <v>0</v>
      </c>
      <c r="BH171" s="146">
        <f>IF(N171="sníž. přenesená",J171,0)</f>
        <v>0</v>
      </c>
      <c r="BI171" s="146">
        <f>IF(N171="nulová",J171,0)</f>
        <v>0</v>
      </c>
      <c r="BJ171" s="18" t="s">
        <v>88</v>
      </c>
      <c r="BK171" s="146">
        <f>ROUND(I171*H171,2)</f>
        <v>0</v>
      </c>
      <c r="BL171" s="18" t="s">
        <v>246</v>
      </c>
      <c r="BM171" s="145" t="s">
        <v>1416</v>
      </c>
    </row>
    <row r="172" spans="2:65" s="1" customFormat="1" ht="29.25">
      <c r="B172" s="34"/>
      <c r="D172" s="152" t="s">
        <v>306</v>
      </c>
      <c r="F172" s="166" t="s">
        <v>1222</v>
      </c>
      <c r="I172" s="149"/>
      <c r="L172" s="34"/>
      <c r="M172" s="150"/>
      <c r="T172" s="55"/>
      <c r="AT172" s="18" t="s">
        <v>306</v>
      </c>
      <c r="AU172" s="18" t="s">
        <v>90</v>
      </c>
    </row>
    <row r="173" spans="2:65" s="12" customFormat="1" ht="11.25">
      <c r="B173" s="151"/>
      <c r="D173" s="152" t="s">
        <v>258</v>
      </c>
      <c r="E173" s="153" t="s">
        <v>19</v>
      </c>
      <c r="F173" s="154" t="s">
        <v>1417</v>
      </c>
      <c r="H173" s="155">
        <v>495.2</v>
      </c>
      <c r="I173" s="156"/>
      <c r="L173" s="151"/>
      <c r="M173" s="157"/>
      <c r="T173" s="158"/>
      <c r="AT173" s="153" t="s">
        <v>258</v>
      </c>
      <c r="AU173" s="153" t="s">
        <v>90</v>
      </c>
      <c r="AV173" s="12" t="s">
        <v>90</v>
      </c>
      <c r="AW173" s="12" t="s">
        <v>42</v>
      </c>
      <c r="AX173" s="12" t="s">
        <v>88</v>
      </c>
      <c r="AY173" s="153" t="s">
        <v>239</v>
      </c>
    </row>
    <row r="174" spans="2:65" s="1" customFormat="1" ht="16.5" customHeight="1">
      <c r="B174" s="34"/>
      <c r="C174" s="134" t="s">
        <v>404</v>
      </c>
      <c r="D174" s="134" t="s">
        <v>241</v>
      </c>
      <c r="E174" s="135" t="s">
        <v>1224</v>
      </c>
      <c r="F174" s="136" t="s">
        <v>1225</v>
      </c>
      <c r="G174" s="137" t="s">
        <v>178</v>
      </c>
      <c r="H174" s="138">
        <v>364.43599999999998</v>
      </c>
      <c r="I174" s="139"/>
      <c r="J174" s="140">
        <f>ROUND(I174*H174,2)</f>
        <v>0</v>
      </c>
      <c r="K174" s="136" t="s">
        <v>304</v>
      </c>
      <c r="L174" s="34"/>
      <c r="M174" s="141" t="s">
        <v>19</v>
      </c>
      <c r="N174" s="142" t="s">
        <v>52</v>
      </c>
      <c r="P174" s="143">
        <f>O174*H174</f>
        <v>0</v>
      </c>
      <c r="Q174" s="143">
        <v>0.76863999999999999</v>
      </c>
      <c r="R174" s="143">
        <f>Q174*H174</f>
        <v>280.12008703999999</v>
      </c>
      <c r="S174" s="143">
        <v>0</v>
      </c>
      <c r="T174" s="144">
        <f>S174*H174</f>
        <v>0</v>
      </c>
      <c r="AR174" s="145" t="s">
        <v>246</v>
      </c>
      <c r="AT174" s="145" t="s">
        <v>241</v>
      </c>
      <c r="AU174" s="145" t="s">
        <v>90</v>
      </c>
      <c r="AY174" s="18" t="s">
        <v>239</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246</v>
      </c>
      <c r="BM174" s="145" t="s">
        <v>1418</v>
      </c>
    </row>
    <row r="175" spans="2:65" s="1" customFormat="1" ht="29.25">
      <c r="B175" s="34"/>
      <c r="D175" s="152" t="s">
        <v>306</v>
      </c>
      <c r="F175" s="166" t="s">
        <v>1227</v>
      </c>
      <c r="I175" s="149"/>
      <c r="L175" s="34"/>
      <c r="M175" s="150"/>
      <c r="T175" s="55"/>
      <c r="AT175" s="18" t="s">
        <v>306</v>
      </c>
      <c r="AU175" s="18" t="s">
        <v>90</v>
      </c>
    </row>
    <row r="176" spans="2:65" s="12" customFormat="1" ht="11.25">
      <c r="B176" s="151"/>
      <c r="D176" s="152" t="s">
        <v>258</v>
      </c>
      <c r="E176" s="153" t="s">
        <v>19</v>
      </c>
      <c r="F176" s="154" t="s">
        <v>1419</v>
      </c>
      <c r="H176" s="155">
        <v>331.30500000000001</v>
      </c>
      <c r="I176" s="156"/>
      <c r="L176" s="151"/>
      <c r="M176" s="157"/>
      <c r="T176" s="158"/>
      <c r="AT176" s="153" t="s">
        <v>258</v>
      </c>
      <c r="AU176" s="153" t="s">
        <v>90</v>
      </c>
      <c r="AV176" s="12" t="s">
        <v>90</v>
      </c>
      <c r="AW176" s="12" t="s">
        <v>42</v>
      </c>
      <c r="AX176" s="12" t="s">
        <v>88</v>
      </c>
      <c r="AY176" s="153" t="s">
        <v>239</v>
      </c>
    </row>
    <row r="177" spans="2:65" s="12" customFormat="1" ht="11.25">
      <c r="B177" s="151"/>
      <c r="D177" s="152" t="s">
        <v>258</v>
      </c>
      <c r="F177" s="154" t="s">
        <v>1420</v>
      </c>
      <c r="H177" s="155">
        <v>364.43599999999998</v>
      </c>
      <c r="I177" s="156"/>
      <c r="L177" s="151"/>
      <c r="M177" s="157"/>
      <c r="T177" s="158"/>
      <c r="AT177" s="153" t="s">
        <v>258</v>
      </c>
      <c r="AU177" s="153" t="s">
        <v>90</v>
      </c>
      <c r="AV177" s="12" t="s">
        <v>90</v>
      </c>
      <c r="AW177" s="12" t="s">
        <v>4</v>
      </c>
      <c r="AX177" s="12" t="s">
        <v>88</v>
      </c>
      <c r="AY177" s="153" t="s">
        <v>239</v>
      </c>
    </row>
    <row r="178" spans="2:65" s="1" customFormat="1" ht="16.5" customHeight="1">
      <c r="B178" s="34"/>
      <c r="C178" s="134" t="s">
        <v>410</v>
      </c>
      <c r="D178" s="134" t="s">
        <v>241</v>
      </c>
      <c r="E178" s="135" t="s">
        <v>1230</v>
      </c>
      <c r="F178" s="136" t="s">
        <v>1231</v>
      </c>
      <c r="G178" s="137" t="s">
        <v>277</v>
      </c>
      <c r="H178" s="138">
        <v>49.5</v>
      </c>
      <c r="I178" s="139"/>
      <c r="J178" s="140">
        <f>ROUND(I178*H178,2)</f>
        <v>0</v>
      </c>
      <c r="K178" s="136" t="s">
        <v>245</v>
      </c>
      <c r="L178" s="34"/>
      <c r="M178" s="141" t="s">
        <v>19</v>
      </c>
      <c r="N178" s="142" t="s">
        <v>52</v>
      </c>
      <c r="P178" s="143">
        <f>O178*H178</f>
        <v>0</v>
      </c>
      <c r="Q178" s="143">
        <v>1.4999999999999999E-4</v>
      </c>
      <c r="R178" s="143">
        <f>Q178*H178</f>
        <v>7.4249999999999993E-3</v>
      </c>
      <c r="S178" s="143">
        <v>0</v>
      </c>
      <c r="T178" s="144">
        <f>S178*H178</f>
        <v>0</v>
      </c>
      <c r="AR178" s="145" t="s">
        <v>246</v>
      </c>
      <c r="AT178" s="145" t="s">
        <v>241</v>
      </c>
      <c r="AU178" s="145" t="s">
        <v>90</v>
      </c>
      <c r="AY178" s="18" t="s">
        <v>239</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246</v>
      </c>
      <c r="BM178" s="145" t="s">
        <v>1421</v>
      </c>
    </row>
    <row r="179" spans="2:65" s="1" customFormat="1" ht="11.25">
      <c r="B179" s="34"/>
      <c r="D179" s="147" t="s">
        <v>248</v>
      </c>
      <c r="F179" s="148" t="s">
        <v>1233</v>
      </c>
      <c r="I179" s="149"/>
      <c r="L179" s="34"/>
      <c r="M179" s="150"/>
      <c r="T179" s="55"/>
      <c r="AT179" s="18" t="s">
        <v>248</v>
      </c>
      <c r="AU179" s="18" t="s">
        <v>90</v>
      </c>
    </row>
    <row r="180" spans="2:65" s="12" customFormat="1" ht="11.25">
      <c r="B180" s="151"/>
      <c r="D180" s="152" t="s">
        <v>258</v>
      </c>
      <c r="E180" s="153" t="s">
        <v>19</v>
      </c>
      <c r="F180" s="154" t="s">
        <v>1422</v>
      </c>
      <c r="H180" s="155">
        <v>49.5</v>
      </c>
      <c r="I180" s="156"/>
      <c r="L180" s="151"/>
      <c r="M180" s="157"/>
      <c r="T180" s="158"/>
      <c r="AT180" s="153" t="s">
        <v>258</v>
      </c>
      <c r="AU180" s="153" t="s">
        <v>90</v>
      </c>
      <c r="AV180" s="12" t="s">
        <v>90</v>
      </c>
      <c r="AW180" s="12" t="s">
        <v>42</v>
      </c>
      <c r="AX180" s="12" t="s">
        <v>88</v>
      </c>
      <c r="AY180" s="153" t="s">
        <v>239</v>
      </c>
    </row>
    <row r="181" spans="2:65" s="1" customFormat="1" ht="16.5" customHeight="1">
      <c r="B181" s="34"/>
      <c r="C181" s="180" t="s">
        <v>415</v>
      </c>
      <c r="D181" s="180" t="s">
        <v>373</v>
      </c>
      <c r="E181" s="181" t="s">
        <v>1235</v>
      </c>
      <c r="F181" s="182" t="s">
        <v>1236</v>
      </c>
      <c r="G181" s="183" t="s">
        <v>376</v>
      </c>
      <c r="H181" s="184">
        <v>20.806999999999999</v>
      </c>
      <c r="I181" s="185"/>
      <c r="J181" s="186">
        <f>ROUND(I181*H181,2)</f>
        <v>0</v>
      </c>
      <c r="K181" s="182" t="s">
        <v>245</v>
      </c>
      <c r="L181" s="187"/>
      <c r="M181" s="188" t="s">
        <v>19</v>
      </c>
      <c r="N181" s="189" t="s">
        <v>52</v>
      </c>
      <c r="P181" s="143">
        <f>O181*H181</f>
        <v>0</v>
      </c>
      <c r="Q181" s="143">
        <v>1</v>
      </c>
      <c r="R181" s="143">
        <f>Q181*H181</f>
        <v>20.806999999999999</v>
      </c>
      <c r="S181" s="143">
        <v>0</v>
      </c>
      <c r="T181" s="144">
        <f>S181*H181</f>
        <v>0</v>
      </c>
      <c r="AR181" s="145" t="s">
        <v>287</v>
      </c>
      <c r="AT181" s="145" t="s">
        <v>373</v>
      </c>
      <c r="AU181" s="145" t="s">
        <v>90</v>
      </c>
      <c r="AY181" s="18" t="s">
        <v>239</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246</v>
      </c>
      <c r="BM181" s="145" t="s">
        <v>1423</v>
      </c>
    </row>
    <row r="182" spans="2:65" s="12" customFormat="1" ht="11.25">
      <c r="B182" s="151"/>
      <c r="D182" s="152" t="s">
        <v>258</v>
      </c>
      <c r="E182" s="153" t="s">
        <v>19</v>
      </c>
      <c r="F182" s="154" t="s">
        <v>1424</v>
      </c>
      <c r="H182" s="155">
        <v>20.806999999999999</v>
      </c>
      <c r="I182" s="156"/>
      <c r="L182" s="151"/>
      <c r="M182" s="157"/>
      <c r="T182" s="158"/>
      <c r="AT182" s="153" t="s">
        <v>258</v>
      </c>
      <c r="AU182" s="153" t="s">
        <v>90</v>
      </c>
      <c r="AV182" s="12" t="s">
        <v>90</v>
      </c>
      <c r="AW182" s="12" t="s">
        <v>42</v>
      </c>
      <c r="AX182" s="12" t="s">
        <v>88</v>
      </c>
      <c r="AY182" s="153" t="s">
        <v>239</v>
      </c>
    </row>
    <row r="183" spans="2:65" s="11" customFormat="1" ht="22.9" customHeight="1">
      <c r="B183" s="122"/>
      <c r="D183" s="123" t="s">
        <v>80</v>
      </c>
      <c r="E183" s="132" t="s">
        <v>740</v>
      </c>
      <c r="F183" s="132" t="s">
        <v>741</v>
      </c>
      <c r="I183" s="125"/>
      <c r="J183" s="133">
        <f>BK183</f>
        <v>0</v>
      </c>
      <c r="L183" s="122"/>
      <c r="M183" s="127"/>
      <c r="P183" s="128">
        <f>SUM(P184:P185)</f>
        <v>0</v>
      </c>
      <c r="R183" s="128">
        <f>SUM(R184:R185)</f>
        <v>0</v>
      </c>
      <c r="T183" s="129">
        <f>SUM(T184:T185)</f>
        <v>0</v>
      </c>
      <c r="AR183" s="123" t="s">
        <v>88</v>
      </c>
      <c r="AT183" s="130" t="s">
        <v>80</v>
      </c>
      <c r="AU183" s="130" t="s">
        <v>88</v>
      </c>
      <c r="AY183" s="123" t="s">
        <v>239</v>
      </c>
      <c r="BK183" s="131">
        <f>SUM(BK184:BK185)</f>
        <v>0</v>
      </c>
    </row>
    <row r="184" spans="2:65" s="1" customFormat="1" ht="21.75" customHeight="1">
      <c r="B184" s="34"/>
      <c r="C184" s="134" t="s">
        <v>420</v>
      </c>
      <c r="D184" s="134" t="s">
        <v>241</v>
      </c>
      <c r="E184" s="135" t="s">
        <v>1239</v>
      </c>
      <c r="F184" s="136" t="s">
        <v>1240</v>
      </c>
      <c r="G184" s="137" t="s">
        <v>376</v>
      </c>
      <c r="H184" s="138">
        <v>383.24400000000003</v>
      </c>
      <c r="I184" s="139"/>
      <c r="J184" s="140">
        <f>ROUND(I184*H184,2)</f>
        <v>0</v>
      </c>
      <c r="K184" s="136" t="s">
        <v>245</v>
      </c>
      <c r="L184" s="34"/>
      <c r="M184" s="141" t="s">
        <v>19</v>
      </c>
      <c r="N184" s="142" t="s">
        <v>52</v>
      </c>
      <c r="P184" s="143">
        <f>O184*H184</f>
        <v>0</v>
      </c>
      <c r="Q184" s="143">
        <v>0</v>
      </c>
      <c r="R184" s="143">
        <f>Q184*H184</f>
        <v>0</v>
      </c>
      <c r="S184" s="143">
        <v>0</v>
      </c>
      <c r="T184" s="144">
        <f>S184*H184</f>
        <v>0</v>
      </c>
      <c r="AR184" s="145" t="s">
        <v>246</v>
      </c>
      <c r="AT184" s="145" t="s">
        <v>241</v>
      </c>
      <c r="AU184" s="145" t="s">
        <v>90</v>
      </c>
      <c r="AY184" s="18" t="s">
        <v>239</v>
      </c>
      <c r="BE184" s="146">
        <f>IF(N184="základní",J184,0)</f>
        <v>0</v>
      </c>
      <c r="BF184" s="146">
        <f>IF(N184="snížená",J184,0)</f>
        <v>0</v>
      </c>
      <c r="BG184" s="146">
        <f>IF(N184="zákl. přenesená",J184,0)</f>
        <v>0</v>
      </c>
      <c r="BH184" s="146">
        <f>IF(N184="sníž. přenesená",J184,0)</f>
        <v>0</v>
      </c>
      <c r="BI184" s="146">
        <f>IF(N184="nulová",J184,0)</f>
        <v>0</v>
      </c>
      <c r="BJ184" s="18" t="s">
        <v>88</v>
      </c>
      <c r="BK184" s="146">
        <f>ROUND(I184*H184,2)</f>
        <v>0</v>
      </c>
      <c r="BL184" s="18" t="s">
        <v>246</v>
      </c>
      <c r="BM184" s="145" t="s">
        <v>1425</v>
      </c>
    </row>
    <row r="185" spans="2:65" s="1" customFormat="1" ht="11.25">
      <c r="B185" s="34"/>
      <c r="D185" s="147" t="s">
        <v>248</v>
      </c>
      <c r="F185" s="148" t="s">
        <v>1242</v>
      </c>
      <c r="I185" s="149"/>
      <c r="L185" s="34"/>
      <c r="M185" s="191"/>
      <c r="N185" s="192"/>
      <c r="O185" s="192"/>
      <c r="P185" s="192"/>
      <c r="Q185" s="192"/>
      <c r="R185" s="192"/>
      <c r="S185" s="192"/>
      <c r="T185" s="193"/>
      <c r="AT185" s="18" t="s">
        <v>248</v>
      </c>
      <c r="AU185" s="18" t="s">
        <v>90</v>
      </c>
    </row>
    <row r="186" spans="2:65" s="1" customFormat="1" ht="6.95" customHeight="1">
      <c r="B186" s="43"/>
      <c r="C186" s="44"/>
      <c r="D186" s="44"/>
      <c r="E186" s="44"/>
      <c r="F186" s="44"/>
      <c r="G186" s="44"/>
      <c r="H186" s="44"/>
      <c r="I186" s="44"/>
      <c r="J186" s="44"/>
      <c r="K186" s="44"/>
      <c r="L186" s="34"/>
    </row>
  </sheetData>
  <sheetProtection algorithmName="SHA-512" hashValue="ZjRWwiLdnjZnrMZmLJzrSYZicX80E02WW7ySOxQoRjd7kpyzGTt9rKd/MJpbLFHYhnrEgyZK7/BEfMvR3l+7Rg==" saltValue="X8kibBocjdkNLD9UGkFX6f3SnJA2O/mPXjvWkWF9Bh3NO2NWoUVYM4ZOGlT95LyCAkkY7jGX1cCZ5ZHUuFZTLw==" spinCount="100000" sheet="1" objects="1" scenarios="1" formatColumns="0" formatRows="0" autoFilter="0"/>
  <autoFilter ref="C94:K185"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700-000000000000}"/>
    <hyperlink ref="F102" r:id="rId2" xr:uid="{00000000-0004-0000-0700-000001000000}"/>
    <hyperlink ref="F107" r:id="rId3" xr:uid="{00000000-0004-0000-0700-000002000000}"/>
    <hyperlink ref="F114" r:id="rId4" xr:uid="{00000000-0004-0000-0700-000003000000}"/>
    <hyperlink ref="F117" r:id="rId5" xr:uid="{00000000-0004-0000-0700-000004000000}"/>
    <hyperlink ref="F119" r:id="rId6" xr:uid="{00000000-0004-0000-0700-000005000000}"/>
    <hyperlink ref="F125" r:id="rId7" xr:uid="{00000000-0004-0000-0700-000006000000}"/>
    <hyperlink ref="F135" r:id="rId8" xr:uid="{00000000-0004-0000-0700-000007000000}"/>
    <hyperlink ref="F140" r:id="rId9" xr:uid="{00000000-0004-0000-0700-000008000000}"/>
    <hyperlink ref="F144" r:id="rId10" xr:uid="{00000000-0004-0000-0700-000009000000}"/>
    <hyperlink ref="F147" r:id="rId11" xr:uid="{00000000-0004-0000-0700-00000A000000}"/>
    <hyperlink ref="F150" r:id="rId12" xr:uid="{00000000-0004-0000-0700-00000B000000}"/>
    <hyperlink ref="F153" r:id="rId13" xr:uid="{00000000-0004-0000-0700-00000C000000}"/>
    <hyperlink ref="F156" r:id="rId14" xr:uid="{00000000-0004-0000-0700-00000D000000}"/>
    <hyperlink ref="F159" r:id="rId15" xr:uid="{00000000-0004-0000-0700-00000E000000}"/>
    <hyperlink ref="F162" r:id="rId16" xr:uid="{00000000-0004-0000-0700-00000F000000}"/>
    <hyperlink ref="F165" r:id="rId17" xr:uid="{00000000-0004-0000-0700-000010000000}"/>
    <hyperlink ref="F168" r:id="rId18" xr:uid="{00000000-0004-0000-0700-000011000000}"/>
    <hyperlink ref="F179" r:id="rId19" xr:uid="{00000000-0004-0000-0700-000012000000}"/>
    <hyperlink ref="F185" r:id="rId20" xr:uid="{00000000-0004-0000-07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1"/>
  <sheetViews>
    <sheetView showGridLines="0" topLeftCell="A111"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120</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 customHeight="1">
      <c r="B8" s="21"/>
      <c r="D8" s="28" t="s">
        <v>183</v>
      </c>
      <c r="L8" s="21"/>
    </row>
    <row r="9" spans="2:46" s="1" customFormat="1" ht="16.5" customHeight="1">
      <c r="B9" s="34"/>
      <c r="E9" s="329" t="s">
        <v>187</v>
      </c>
      <c r="F9" s="328"/>
      <c r="G9" s="328"/>
      <c r="H9" s="328"/>
      <c r="L9" s="34"/>
    </row>
    <row r="10" spans="2:46" s="1" customFormat="1" ht="12" customHeight="1">
      <c r="B10" s="34"/>
      <c r="D10" s="28" t="s">
        <v>191</v>
      </c>
      <c r="L10" s="34"/>
    </row>
    <row r="11" spans="2:46" s="1" customFormat="1" ht="16.5" customHeight="1">
      <c r="B11" s="34"/>
      <c r="E11" s="324" t="s">
        <v>1426</v>
      </c>
      <c r="F11" s="328"/>
      <c r="G11" s="328"/>
      <c r="H11" s="328"/>
      <c r="L11" s="34"/>
    </row>
    <row r="12" spans="2:46" s="1" customFormat="1" ht="11.25">
      <c r="B12" s="34"/>
      <c r="L12" s="34"/>
    </row>
    <row r="13" spans="2:46" s="1" customFormat="1" ht="12" customHeight="1">
      <c r="B13" s="34"/>
      <c r="D13" s="28" t="s">
        <v>18</v>
      </c>
      <c r="F13" s="26" t="s">
        <v>19</v>
      </c>
      <c r="I13" s="28" t="s">
        <v>20</v>
      </c>
      <c r="J13" s="26" t="s">
        <v>19</v>
      </c>
      <c r="L13" s="34"/>
    </row>
    <row r="14" spans="2:46" s="1" customFormat="1" ht="12" customHeight="1">
      <c r="B14" s="34"/>
      <c r="D14" s="28" t="s">
        <v>22</v>
      </c>
      <c r="F14" s="26" t="s">
        <v>23</v>
      </c>
      <c r="I14" s="28" t="s">
        <v>24</v>
      </c>
      <c r="J14" s="51" t="str">
        <f>'Rekapitulace stavby'!AN8</f>
        <v>19. 8. 2022</v>
      </c>
      <c r="L14" s="34"/>
    </row>
    <row r="15" spans="2:46" s="1" customFormat="1" ht="10.9" customHeight="1">
      <c r="B15" s="34"/>
      <c r="L15" s="34"/>
    </row>
    <row r="16" spans="2:46" s="1" customFormat="1" ht="12" customHeight="1">
      <c r="B16" s="34"/>
      <c r="D16" s="28" t="s">
        <v>30</v>
      </c>
      <c r="I16" s="28" t="s">
        <v>31</v>
      </c>
      <c r="J16" s="26" t="s">
        <v>32</v>
      </c>
      <c r="L16" s="34"/>
    </row>
    <row r="17" spans="2:12" s="1" customFormat="1" ht="18" customHeight="1">
      <c r="B17" s="34"/>
      <c r="E17" s="26" t="s">
        <v>33</v>
      </c>
      <c r="I17" s="28" t="s">
        <v>34</v>
      </c>
      <c r="J17" s="26" t="s">
        <v>35</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
        <v>39</v>
      </c>
      <c r="L22" s="34"/>
    </row>
    <row r="23" spans="2:12" s="1" customFormat="1" ht="18" customHeight="1">
      <c r="B23" s="34"/>
      <c r="E23" s="26" t="s">
        <v>40</v>
      </c>
      <c r="I23" s="28" t="s">
        <v>34</v>
      </c>
      <c r="J23" s="26" t="s">
        <v>41</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ROUND(J91,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ROUND((SUM(BE91:BE130)),  2)</f>
        <v>0</v>
      </c>
      <c r="I35" s="96">
        <v>0.21</v>
      </c>
      <c r="J35" s="84">
        <f>ROUND(((SUM(BE91:BE130))*I35),  2)</f>
        <v>0</v>
      </c>
      <c r="L35" s="34"/>
    </row>
    <row r="36" spans="2:12" s="1" customFormat="1" ht="14.45" customHeight="1">
      <c r="B36" s="34"/>
      <c r="E36" s="28" t="s">
        <v>53</v>
      </c>
      <c r="F36" s="84">
        <f>ROUND((SUM(BF91:BF130)),  2)</f>
        <v>0</v>
      </c>
      <c r="I36" s="96">
        <v>0.15</v>
      </c>
      <c r="J36" s="84">
        <f>ROUND(((SUM(BF91:BF130))*I36),  2)</f>
        <v>0</v>
      </c>
      <c r="L36" s="34"/>
    </row>
    <row r="37" spans="2:12" s="1" customFormat="1" ht="14.45" hidden="1" customHeight="1">
      <c r="B37" s="34"/>
      <c r="E37" s="28" t="s">
        <v>54</v>
      </c>
      <c r="F37" s="84">
        <f>ROUND((SUM(BG91:BG130)),  2)</f>
        <v>0</v>
      </c>
      <c r="I37" s="96">
        <v>0.21</v>
      </c>
      <c r="J37" s="84">
        <f>0</f>
        <v>0</v>
      </c>
      <c r="L37" s="34"/>
    </row>
    <row r="38" spans="2:12" s="1" customFormat="1" ht="14.45" hidden="1" customHeight="1">
      <c r="B38" s="34"/>
      <c r="E38" s="28" t="s">
        <v>55</v>
      </c>
      <c r="F38" s="84">
        <f>ROUND((SUM(BH91:BH130)),  2)</f>
        <v>0</v>
      </c>
      <c r="I38" s="96">
        <v>0.15</v>
      </c>
      <c r="J38" s="84">
        <f>0</f>
        <v>0</v>
      </c>
      <c r="L38" s="34"/>
    </row>
    <row r="39" spans="2:12" s="1" customFormat="1" ht="14.45" hidden="1" customHeight="1">
      <c r="B39" s="34"/>
      <c r="E39" s="28" t="s">
        <v>56</v>
      </c>
      <c r="F39" s="84">
        <f>ROUND((SUM(BI91:BI130)),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187</v>
      </c>
      <c r="F52" s="328"/>
      <c r="G52" s="328"/>
      <c r="H52" s="328"/>
      <c r="L52" s="34"/>
    </row>
    <row r="53" spans="2:47" s="1" customFormat="1" ht="12" customHeight="1">
      <c r="B53" s="34"/>
      <c r="C53" s="28" t="s">
        <v>191</v>
      </c>
      <c r="L53" s="34"/>
    </row>
    <row r="54" spans="2:47" s="1" customFormat="1" ht="16.5" customHeight="1">
      <c r="B54" s="34"/>
      <c r="E54" s="324" t="str">
        <f>E11</f>
        <v>SO05 - Přípojky a areálové rozvody</v>
      </c>
      <c r="F54" s="328"/>
      <c r="G54" s="328"/>
      <c r="H54" s="328"/>
      <c r="L54" s="34"/>
    </row>
    <row r="55" spans="2:47" s="1" customFormat="1" ht="6.95" customHeight="1">
      <c r="B55" s="34"/>
      <c r="L55" s="34"/>
    </row>
    <row r="56" spans="2:47" s="1" customFormat="1" ht="12" customHeight="1">
      <c r="B56" s="34"/>
      <c r="C56" s="28" t="s">
        <v>22</v>
      </c>
      <c r="F56" s="26" t="str">
        <f>F14</f>
        <v>Praha</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J91</f>
        <v>0</v>
      </c>
      <c r="L63" s="34"/>
      <c r="AU63" s="18" t="s">
        <v>208</v>
      </c>
    </row>
    <row r="64" spans="2:47" s="8" customFormat="1" ht="24.95" customHeight="1">
      <c r="B64" s="106"/>
      <c r="D64" s="107" t="s">
        <v>1427</v>
      </c>
      <c r="E64" s="108"/>
      <c r="F64" s="108"/>
      <c r="G64" s="108"/>
      <c r="H64" s="108"/>
      <c r="I64" s="108"/>
      <c r="J64" s="109">
        <f>J92</f>
        <v>0</v>
      </c>
      <c r="L64" s="106"/>
    </row>
    <row r="65" spans="2:12" s="9" customFormat="1" ht="19.899999999999999" customHeight="1">
      <c r="B65" s="110"/>
      <c r="D65" s="111" t="s">
        <v>877</v>
      </c>
      <c r="E65" s="112"/>
      <c r="F65" s="112"/>
      <c r="G65" s="112"/>
      <c r="H65" s="112"/>
      <c r="I65" s="112"/>
      <c r="J65" s="113">
        <f>J93</f>
        <v>0</v>
      </c>
      <c r="L65" s="110"/>
    </row>
    <row r="66" spans="2:12" s="9" customFormat="1" ht="19.899999999999999" customHeight="1">
      <c r="B66" s="110"/>
      <c r="D66" s="111" t="s">
        <v>1428</v>
      </c>
      <c r="E66" s="112"/>
      <c r="F66" s="112"/>
      <c r="G66" s="112"/>
      <c r="H66" s="112"/>
      <c r="I66" s="112"/>
      <c r="J66" s="113">
        <f>J98</f>
        <v>0</v>
      </c>
      <c r="L66" s="110"/>
    </row>
    <row r="67" spans="2:12" s="9" customFormat="1" ht="19.899999999999999" customHeight="1">
      <c r="B67" s="110"/>
      <c r="D67" s="111" t="s">
        <v>1429</v>
      </c>
      <c r="E67" s="112"/>
      <c r="F67" s="112"/>
      <c r="G67" s="112"/>
      <c r="H67" s="112"/>
      <c r="I67" s="112"/>
      <c r="J67" s="113">
        <f>J105</f>
        <v>0</v>
      </c>
      <c r="L67" s="110"/>
    </row>
    <row r="68" spans="2:12" s="9" customFormat="1" ht="19.899999999999999" customHeight="1">
      <c r="B68" s="110"/>
      <c r="D68" s="111" t="s">
        <v>1430</v>
      </c>
      <c r="E68" s="112"/>
      <c r="F68" s="112"/>
      <c r="G68" s="112"/>
      <c r="H68" s="112"/>
      <c r="I68" s="112"/>
      <c r="J68" s="113">
        <f>J115</f>
        <v>0</v>
      </c>
      <c r="L68" s="110"/>
    </row>
    <row r="69" spans="2:12" s="9" customFormat="1" ht="19.899999999999999" customHeight="1">
      <c r="B69" s="110"/>
      <c r="D69" s="111" t="s">
        <v>1431</v>
      </c>
      <c r="E69" s="112"/>
      <c r="F69" s="112"/>
      <c r="G69" s="112"/>
      <c r="H69" s="112"/>
      <c r="I69" s="112"/>
      <c r="J69" s="113">
        <f>J123</f>
        <v>0</v>
      </c>
      <c r="L69" s="110"/>
    </row>
    <row r="70" spans="2:12" s="1" customFormat="1" ht="21.75" customHeight="1">
      <c r="B70" s="34"/>
      <c r="L70" s="34"/>
    </row>
    <row r="71" spans="2:12" s="1" customFormat="1" ht="6.95" customHeight="1">
      <c r="B71" s="43"/>
      <c r="C71" s="44"/>
      <c r="D71" s="44"/>
      <c r="E71" s="44"/>
      <c r="F71" s="44"/>
      <c r="G71" s="44"/>
      <c r="H71" s="44"/>
      <c r="I71" s="44"/>
      <c r="J71" s="44"/>
      <c r="K71" s="44"/>
      <c r="L71" s="34"/>
    </row>
    <row r="75" spans="2:12" s="1" customFormat="1" ht="6.95" customHeight="1">
      <c r="B75" s="45"/>
      <c r="C75" s="46"/>
      <c r="D75" s="46"/>
      <c r="E75" s="46"/>
      <c r="F75" s="46"/>
      <c r="G75" s="46"/>
      <c r="H75" s="46"/>
      <c r="I75" s="46"/>
      <c r="J75" s="46"/>
      <c r="K75" s="46"/>
      <c r="L75" s="34"/>
    </row>
    <row r="76" spans="2:12" s="1" customFormat="1" ht="24.95" customHeight="1">
      <c r="B76" s="34"/>
      <c r="C76" s="22" t="s">
        <v>224</v>
      </c>
      <c r="L76" s="34"/>
    </row>
    <row r="77" spans="2:12" s="1" customFormat="1" ht="6.95" customHeight="1">
      <c r="B77" s="34"/>
      <c r="L77" s="34"/>
    </row>
    <row r="78" spans="2:12" s="1" customFormat="1" ht="12" customHeight="1">
      <c r="B78" s="34"/>
      <c r="C78" s="28" t="s">
        <v>16</v>
      </c>
      <c r="L78" s="34"/>
    </row>
    <row r="79" spans="2:12" s="1" customFormat="1" ht="16.5" customHeight="1">
      <c r="B79" s="34"/>
      <c r="E79" s="329" t="str">
        <f>E7</f>
        <v>Stavba č. 6963, etapa č. 0008 – Kompenzační opatření, Definitivní uzávěr plavebního kanálu Troja</v>
      </c>
      <c r="F79" s="330"/>
      <c r="G79" s="330"/>
      <c r="H79" s="330"/>
      <c r="L79" s="34"/>
    </row>
    <row r="80" spans="2:12" ht="12" customHeight="1">
      <c r="B80" s="21"/>
      <c r="C80" s="28" t="s">
        <v>183</v>
      </c>
      <c r="L80" s="21"/>
    </row>
    <row r="81" spans="2:65" s="1" customFormat="1" ht="16.5" customHeight="1">
      <c r="B81" s="34"/>
      <c r="E81" s="329" t="s">
        <v>187</v>
      </c>
      <c r="F81" s="328"/>
      <c r="G81" s="328"/>
      <c r="H81" s="328"/>
      <c r="L81" s="34"/>
    </row>
    <row r="82" spans="2:65" s="1" customFormat="1" ht="12" customHeight="1">
      <c r="B82" s="34"/>
      <c r="C82" s="28" t="s">
        <v>191</v>
      </c>
      <c r="L82" s="34"/>
    </row>
    <row r="83" spans="2:65" s="1" customFormat="1" ht="16.5" customHeight="1">
      <c r="B83" s="34"/>
      <c r="E83" s="324" t="str">
        <f>E11</f>
        <v>SO05 - Přípojky a areálové rozvody</v>
      </c>
      <c r="F83" s="328"/>
      <c r="G83" s="328"/>
      <c r="H83" s="328"/>
      <c r="L83" s="34"/>
    </row>
    <row r="84" spans="2:65" s="1" customFormat="1" ht="6.95" customHeight="1">
      <c r="B84" s="34"/>
      <c r="L84" s="34"/>
    </row>
    <row r="85" spans="2:65" s="1" customFormat="1" ht="12" customHeight="1">
      <c r="B85" s="34"/>
      <c r="C85" s="28" t="s">
        <v>22</v>
      </c>
      <c r="F85" s="26" t="str">
        <f>F14</f>
        <v>Praha</v>
      </c>
      <c r="I85" s="28" t="s">
        <v>24</v>
      </c>
      <c r="J85" s="51" t="str">
        <f>IF(J14="","",J14)</f>
        <v>19. 8. 2022</v>
      </c>
      <c r="L85" s="34"/>
    </row>
    <row r="86" spans="2:65" s="1" customFormat="1" ht="6.95" customHeight="1">
      <c r="B86" s="34"/>
      <c r="L86" s="34"/>
    </row>
    <row r="87" spans="2:65" s="1" customFormat="1" ht="25.7" customHeight="1">
      <c r="B87" s="34"/>
      <c r="C87" s="28" t="s">
        <v>30</v>
      </c>
      <c r="F87" s="26" t="str">
        <f>E17</f>
        <v>Hlavní město Praha</v>
      </c>
      <c r="I87" s="28" t="s">
        <v>38</v>
      </c>
      <c r="J87" s="32" t="str">
        <f>E23</f>
        <v>d plus projektová a inženýrská a.s.</v>
      </c>
      <c r="L87" s="34"/>
    </row>
    <row r="88" spans="2:65" s="1" customFormat="1" ht="15.2" customHeight="1">
      <c r="B88" s="34"/>
      <c r="C88" s="28" t="s">
        <v>36</v>
      </c>
      <c r="F88" s="26" t="str">
        <f>IF(E20="","",E20)</f>
        <v>Vyplň údaj</v>
      </c>
      <c r="I88" s="28" t="s">
        <v>43</v>
      </c>
      <c r="J88" s="32" t="str">
        <f>E26</f>
        <v xml:space="preserve"> </v>
      </c>
      <c r="L88" s="34"/>
    </row>
    <row r="89" spans="2:65" s="1" customFormat="1" ht="10.35" customHeight="1">
      <c r="B89" s="34"/>
      <c r="L89" s="34"/>
    </row>
    <row r="90" spans="2:65" s="10" customFormat="1" ht="29.25" customHeight="1">
      <c r="B90" s="114"/>
      <c r="C90" s="115" t="s">
        <v>225</v>
      </c>
      <c r="D90" s="116" t="s">
        <v>66</v>
      </c>
      <c r="E90" s="116" t="s">
        <v>62</v>
      </c>
      <c r="F90" s="116" t="s">
        <v>63</v>
      </c>
      <c r="G90" s="116" t="s">
        <v>226</v>
      </c>
      <c r="H90" s="116" t="s">
        <v>227</v>
      </c>
      <c r="I90" s="116" t="s">
        <v>228</v>
      </c>
      <c r="J90" s="116" t="s">
        <v>207</v>
      </c>
      <c r="K90" s="117" t="s">
        <v>229</v>
      </c>
      <c r="L90" s="114"/>
      <c r="M90" s="58" t="s">
        <v>19</v>
      </c>
      <c r="N90" s="59" t="s">
        <v>51</v>
      </c>
      <c r="O90" s="59" t="s">
        <v>230</v>
      </c>
      <c r="P90" s="59" t="s">
        <v>231</v>
      </c>
      <c r="Q90" s="59" t="s">
        <v>232</v>
      </c>
      <c r="R90" s="59" t="s">
        <v>233</v>
      </c>
      <c r="S90" s="59" t="s">
        <v>234</v>
      </c>
      <c r="T90" s="60" t="s">
        <v>235</v>
      </c>
    </row>
    <row r="91" spans="2:65" s="1" customFormat="1" ht="22.9" customHeight="1">
      <c r="B91" s="34"/>
      <c r="C91" s="63" t="s">
        <v>236</v>
      </c>
      <c r="J91" s="118">
        <f>BK91</f>
        <v>0</v>
      </c>
      <c r="L91" s="34"/>
      <c r="M91" s="61"/>
      <c r="N91" s="52"/>
      <c r="O91" s="52"/>
      <c r="P91" s="119">
        <f>P92</f>
        <v>0</v>
      </c>
      <c r="Q91" s="52"/>
      <c r="R91" s="119">
        <f>R92</f>
        <v>0</v>
      </c>
      <c r="S91" s="52"/>
      <c r="T91" s="120">
        <f>T92</f>
        <v>0</v>
      </c>
      <c r="AT91" s="18" t="s">
        <v>80</v>
      </c>
      <c r="AU91" s="18" t="s">
        <v>208</v>
      </c>
      <c r="BK91" s="121">
        <f>BK92</f>
        <v>0</v>
      </c>
    </row>
    <row r="92" spans="2:65" s="11" customFormat="1" ht="25.9" customHeight="1">
      <c r="B92" s="122"/>
      <c r="D92" s="123" t="s">
        <v>80</v>
      </c>
      <c r="E92" s="124" t="s">
        <v>85</v>
      </c>
      <c r="F92" s="124" t="s">
        <v>1432</v>
      </c>
      <c r="I92" s="125"/>
      <c r="J92" s="126">
        <f>BK92</f>
        <v>0</v>
      </c>
      <c r="L92" s="122"/>
      <c r="M92" s="127"/>
      <c r="P92" s="128">
        <f>P93+P98+P105+P115+P123</f>
        <v>0</v>
      </c>
      <c r="R92" s="128">
        <f>R93+R98+R105+R115+R123</f>
        <v>0</v>
      </c>
      <c r="T92" s="129">
        <f>T93+T98+T105+T115+T123</f>
        <v>0</v>
      </c>
      <c r="AR92" s="123" t="s">
        <v>88</v>
      </c>
      <c r="AT92" s="130" t="s">
        <v>80</v>
      </c>
      <c r="AU92" s="130" t="s">
        <v>81</v>
      </c>
      <c r="AY92" s="123" t="s">
        <v>239</v>
      </c>
      <c r="BK92" s="131">
        <f>BK93+BK98+BK105+BK115+BK123</f>
        <v>0</v>
      </c>
    </row>
    <row r="93" spans="2:65" s="11" customFormat="1" ht="22.9" customHeight="1">
      <c r="B93" s="122"/>
      <c r="D93" s="123" t="s">
        <v>80</v>
      </c>
      <c r="E93" s="132" t="s">
        <v>88</v>
      </c>
      <c r="F93" s="132" t="s">
        <v>887</v>
      </c>
      <c r="I93" s="125"/>
      <c r="J93" s="133">
        <f>BK93</f>
        <v>0</v>
      </c>
      <c r="L93" s="122"/>
      <c r="M93" s="127"/>
      <c r="P93" s="128">
        <f>SUM(P94:P97)</f>
        <v>0</v>
      </c>
      <c r="R93" s="128">
        <f>SUM(R94:R97)</f>
        <v>0</v>
      </c>
      <c r="T93" s="129">
        <f>SUM(T94:T97)</f>
        <v>0</v>
      </c>
      <c r="AR93" s="123" t="s">
        <v>88</v>
      </c>
      <c r="AT93" s="130" t="s">
        <v>80</v>
      </c>
      <c r="AU93" s="130" t="s">
        <v>88</v>
      </c>
      <c r="AY93" s="123" t="s">
        <v>239</v>
      </c>
      <c r="BK93" s="131">
        <f>SUM(BK94:BK97)</f>
        <v>0</v>
      </c>
    </row>
    <row r="94" spans="2:65" s="1" customFormat="1" ht="16.5" customHeight="1">
      <c r="B94" s="34"/>
      <c r="C94" s="134" t="s">
        <v>88</v>
      </c>
      <c r="D94" s="134" t="s">
        <v>241</v>
      </c>
      <c r="E94" s="135" t="s">
        <v>890</v>
      </c>
      <c r="F94" s="136" t="s">
        <v>1433</v>
      </c>
      <c r="G94" s="137" t="s">
        <v>900</v>
      </c>
      <c r="H94" s="138">
        <v>1</v>
      </c>
      <c r="I94" s="139"/>
      <c r="J94" s="140">
        <f>ROUND(I94*H94,2)</f>
        <v>0</v>
      </c>
      <c r="K94" s="136" t="s">
        <v>304</v>
      </c>
      <c r="L94" s="34"/>
      <c r="M94" s="141" t="s">
        <v>19</v>
      </c>
      <c r="N94" s="142" t="s">
        <v>52</v>
      </c>
      <c r="P94" s="143">
        <f>O94*H94</f>
        <v>0</v>
      </c>
      <c r="Q94" s="143">
        <v>0</v>
      </c>
      <c r="R94" s="143">
        <f>Q94*H94</f>
        <v>0</v>
      </c>
      <c r="S94" s="143">
        <v>0</v>
      </c>
      <c r="T94" s="144">
        <f>S94*H94</f>
        <v>0</v>
      </c>
      <c r="AR94" s="145" t="s">
        <v>246</v>
      </c>
      <c r="AT94" s="145" t="s">
        <v>241</v>
      </c>
      <c r="AU94" s="145" t="s">
        <v>90</v>
      </c>
      <c r="AY94" s="18" t="s">
        <v>239</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246</v>
      </c>
      <c r="BM94" s="145" t="s">
        <v>1434</v>
      </c>
    </row>
    <row r="95" spans="2:65" s="1" customFormat="1" ht="68.25">
      <c r="B95" s="34"/>
      <c r="D95" s="152" t="s">
        <v>306</v>
      </c>
      <c r="F95" s="166" t="s">
        <v>1435</v>
      </c>
      <c r="I95" s="149"/>
      <c r="L95" s="34"/>
      <c r="M95" s="150"/>
      <c r="T95" s="55"/>
      <c r="AT95" s="18" t="s">
        <v>306</v>
      </c>
      <c r="AU95" s="18" t="s">
        <v>90</v>
      </c>
    </row>
    <row r="96" spans="2:65" s="1" customFormat="1" ht="16.5" customHeight="1">
      <c r="B96" s="34"/>
      <c r="C96" s="134" t="s">
        <v>90</v>
      </c>
      <c r="D96" s="134" t="s">
        <v>241</v>
      </c>
      <c r="E96" s="135" t="s">
        <v>896</v>
      </c>
      <c r="F96" s="136" t="s">
        <v>1436</v>
      </c>
      <c r="G96" s="137" t="s">
        <v>900</v>
      </c>
      <c r="H96" s="138">
        <v>1</v>
      </c>
      <c r="I96" s="139"/>
      <c r="J96" s="140">
        <f>ROUND(I96*H96,2)</f>
        <v>0</v>
      </c>
      <c r="K96" s="136" t="s">
        <v>304</v>
      </c>
      <c r="L96" s="34"/>
      <c r="M96" s="141" t="s">
        <v>19</v>
      </c>
      <c r="N96" s="142" t="s">
        <v>52</v>
      </c>
      <c r="P96" s="143">
        <f>O96*H96</f>
        <v>0</v>
      </c>
      <c r="Q96" s="143">
        <v>0</v>
      </c>
      <c r="R96" s="143">
        <f>Q96*H96</f>
        <v>0</v>
      </c>
      <c r="S96" s="143">
        <v>0</v>
      </c>
      <c r="T96" s="144">
        <f>S96*H96</f>
        <v>0</v>
      </c>
      <c r="AR96" s="145" t="s">
        <v>246</v>
      </c>
      <c r="AT96" s="145" t="s">
        <v>241</v>
      </c>
      <c r="AU96" s="145" t="s">
        <v>90</v>
      </c>
      <c r="AY96" s="18" t="s">
        <v>239</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246</v>
      </c>
      <c r="BM96" s="145" t="s">
        <v>1437</v>
      </c>
    </row>
    <row r="97" spans="2:65" s="1" customFormat="1" ht="29.25">
      <c r="B97" s="34"/>
      <c r="D97" s="152" t="s">
        <v>306</v>
      </c>
      <c r="F97" s="166" t="s">
        <v>1438</v>
      </c>
      <c r="I97" s="149"/>
      <c r="L97" s="34"/>
      <c r="M97" s="150"/>
      <c r="T97" s="55"/>
      <c r="AT97" s="18" t="s">
        <v>306</v>
      </c>
      <c r="AU97" s="18" t="s">
        <v>90</v>
      </c>
    </row>
    <row r="98" spans="2:65" s="11" customFormat="1" ht="22.9" customHeight="1">
      <c r="B98" s="122"/>
      <c r="D98" s="123" t="s">
        <v>80</v>
      </c>
      <c r="E98" s="132" t="s">
        <v>90</v>
      </c>
      <c r="F98" s="132" t="s">
        <v>954</v>
      </c>
      <c r="I98" s="125"/>
      <c r="J98" s="133">
        <f>BK98</f>
        <v>0</v>
      </c>
      <c r="L98" s="122"/>
      <c r="M98" s="127"/>
      <c r="P98" s="128">
        <f>SUM(P99:P104)</f>
        <v>0</v>
      </c>
      <c r="R98" s="128">
        <f>SUM(R99:R104)</f>
        <v>0</v>
      </c>
      <c r="T98" s="129">
        <f>SUM(T99:T104)</f>
        <v>0</v>
      </c>
      <c r="AR98" s="123" t="s">
        <v>88</v>
      </c>
      <c r="AT98" s="130" t="s">
        <v>80</v>
      </c>
      <c r="AU98" s="130" t="s">
        <v>88</v>
      </c>
      <c r="AY98" s="123" t="s">
        <v>239</v>
      </c>
      <c r="BK98" s="131">
        <f>SUM(BK99:BK104)</f>
        <v>0</v>
      </c>
    </row>
    <row r="99" spans="2:65" s="1" customFormat="1" ht="16.5" customHeight="1">
      <c r="B99" s="34"/>
      <c r="C99" s="134" t="s">
        <v>96</v>
      </c>
      <c r="D99" s="134" t="s">
        <v>241</v>
      </c>
      <c r="E99" s="135" t="s">
        <v>943</v>
      </c>
      <c r="F99" s="136" t="s">
        <v>1439</v>
      </c>
      <c r="G99" s="137" t="s">
        <v>892</v>
      </c>
      <c r="H99" s="138">
        <v>4</v>
      </c>
      <c r="I99" s="139"/>
      <c r="J99" s="140">
        <f>ROUND(I99*H99,2)</f>
        <v>0</v>
      </c>
      <c r="K99" s="136" t="s">
        <v>304</v>
      </c>
      <c r="L99" s="34"/>
      <c r="M99" s="141" t="s">
        <v>19</v>
      </c>
      <c r="N99" s="142" t="s">
        <v>52</v>
      </c>
      <c r="P99" s="143">
        <f>O99*H99</f>
        <v>0</v>
      </c>
      <c r="Q99" s="143">
        <v>0</v>
      </c>
      <c r="R99" s="143">
        <f>Q99*H99</f>
        <v>0</v>
      </c>
      <c r="S99" s="143">
        <v>0</v>
      </c>
      <c r="T99" s="144">
        <f>S99*H99</f>
        <v>0</v>
      </c>
      <c r="AR99" s="145" t="s">
        <v>246</v>
      </c>
      <c r="AT99" s="145" t="s">
        <v>241</v>
      </c>
      <c r="AU99" s="145" t="s">
        <v>90</v>
      </c>
      <c r="AY99" s="18" t="s">
        <v>239</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246</v>
      </c>
      <c r="BM99" s="145" t="s">
        <v>1440</v>
      </c>
    </row>
    <row r="100" spans="2:65" s="1" customFormat="1" ht="29.25">
      <c r="B100" s="34"/>
      <c r="D100" s="152" t="s">
        <v>306</v>
      </c>
      <c r="F100" s="166" t="s">
        <v>1441</v>
      </c>
      <c r="I100" s="149"/>
      <c r="L100" s="34"/>
      <c r="M100" s="150"/>
      <c r="T100" s="55"/>
      <c r="AT100" s="18" t="s">
        <v>306</v>
      </c>
      <c r="AU100" s="18" t="s">
        <v>90</v>
      </c>
    </row>
    <row r="101" spans="2:65" s="1" customFormat="1" ht="16.5" customHeight="1">
      <c r="B101" s="34"/>
      <c r="C101" s="134" t="s">
        <v>246</v>
      </c>
      <c r="D101" s="134" t="s">
        <v>241</v>
      </c>
      <c r="E101" s="135" t="s">
        <v>945</v>
      </c>
      <c r="F101" s="136" t="s">
        <v>1442</v>
      </c>
      <c r="G101" s="137" t="s">
        <v>892</v>
      </c>
      <c r="H101" s="138">
        <v>2</v>
      </c>
      <c r="I101" s="139"/>
      <c r="J101" s="140">
        <f>ROUND(I101*H101,2)</f>
        <v>0</v>
      </c>
      <c r="K101" s="136" t="s">
        <v>304</v>
      </c>
      <c r="L101" s="34"/>
      <c r="M101" s="141" t="s">
        <v>19</v>
      </c>
      <c r="N101" s="142" t="s">
        <v>52</v>
      </c>
      <c r="P101" s="143">
        <f>O101*H101</f>
        <v>0</v>
      </c>
      <c r="Q101" s="143">
        <v>0</v>
      </c>
      <c r="R101" s="143">
        <f>Q101*H101</f>
        <v>0</v>
      </c>
      <c r="S101" s="143">
        <v>0</v>
      </c>
      <c r="T101" s="144">
        <f>S101*H101</f>
        <v>0</v>
      </c>
      <c r="AR101" s="145" t="s">
        <v>246</v>
      </c>
      <c r="AT101" s="145" t="s">
        <v>241</v>
      </c>
      <c r="AU101" s="145" t="s">
        <v>90</v>
      </c>
      <c r="AY101" s="18" t="s">
        <v>239</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246</v>
      </c>
      <c r="BM101" s="145" t="s">
        <v>1443</v>
      </c>
    </row>
    <row r="102" spans="2:65" s="1" customFormat="1" ht="19.5">
      <c r="B102" s="34"/>
      <c r="D102" s="152" t="s">
        <v>306</v>
      </c>
      <c r="F102" s="166" t="s">
        <v>1444</v>
      </c>
      <c r="I102" s="149"/>
      <c r="L102" s="34"/>
      <c r="M102" s="150"/>
      <c r="T102" s="55"/>
      <c r="AT102" s="18" t="s">
        <v>306</v>
      </c>
      <c r="AU102" s="18" t="s">
        <v>90</v>
      </c>
    </row>
    <row r="103" spans="2:65" s="1" customFormat="1" ht="16.5" customHeight="1">
      <c r="B103" s="34"/>
      <c r="C103" s="134" t="s">
        <v>268</v>
      </c>
      <c r="D103" s="134" t="s">
        <v>241</v>
      </c>
      <c r="E103" s="135" t="s">
        <v>947</v>
      </c>
      <c r="F103" s="136" t="s">
        <v>962</v>
      </c>
      <c r="G103" s="137" t="s">
        <v>892</v>
      </c>
      <c r="H103" s="138">
        <v>8</v>
      </c>
      <c r="I103" s="139"/>
      <c r="J103" s="140">
        <f>ROUND(I103*H103,2)</f>
        <v>0</v>
      </c>
      <c r="K103" s="136" t="s">
        <v>304</v>
      </c>
      <c r="L103" s="34"/>
      <c r="M103" s="141" t="s">
        <v>19</v>
      </c>
      <c r="N103" s="142" t="s">
        <v>52</v>
      </c>
      <c r="P103" s="143">
        <f>O103*H103</f>
        <v>0</v>
      </c>
      <c r="Q103" s="143">
        <v>0</v>
      </c>
      <c r="R103" s="143">
        <f>Q103*H103</f>
        <v>0</v>
      </c>
      <c r="S103" s="143">
        <v>0</v>
      </c>
      <c r="T103" s="144">
        <f>S103*H103</f>
        <v>0</v>
      </c>
      <c r="AR103" s="145" t="s">
        <v>246</v>
      </c>
      <c r="AT103" s="145" t="s">
        <v>241</v>
      </c>
      <c r="AU103" s="145" t="s">
        <v>90</v>
      </c>
      <c r="AY103" s="18" t="s">
        <v>239</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246</v>
      </c>
      <c r="BM103" s="145" t="s">
        <v>1445</v>
      </c>
    </row>
    <row r="104" spans="2:65" s="1" customFormat="1" ht="16.5" customHeight="1">
      <c r="B104" s="34"/>
      <c r="C104" s="134" t="s">
        <v>274</v>
      </c>
      <c r="D104" s="134" t="s">
        <v>241</v>
      </c>
      <c r="E104" s="135" t="s">
        <v>950</v>
      </c>
      <c r="F104" s="136" t="s">
        <v>953</v>
      </c>
      <c r="G104" s="137" t="s">
        <v>900</v>
      </c>
      <c r="H104" s="138">
        <v>1</v>
      </c>
      <c r="I104" s="139"/>
      <c r="J104" s="140">
        <f>ROUND(I104*H104,2)</f>
        <v>0</v>
      </c>
      <c r="K104" s="136" t="s">
        <v>304</v>
      </c>
      <c r="L104" s="34"/>
      <c r="M104" s="141" t="s">
        <v>19</v>
      </c>
      <c r="N104" s="142" t="s">
        <v>52</v>
      </c>
      <c r="P104" s="143">
        <f>O104*H104</f>
        <v>0</v>
      </c>
      <c r="Q104" s="143">
        <v>0</v>
      </c>
      <c r="R104" s="143">
        <f>Q104*H104</f>
        <v>0</v>
      </c>
      <c r="S104" s="143">
        <v>0</v>
      </c>
      <c r="T104" s="144">
        <f>S104*H104</f>
        <v>0</v>
      </c>
      <c r="AR104" s="145" t="s">
        <v>246</v>
      </c>
      <c r="AT104" s="145" t="s">
        <v>241</v>
      </c>
      <c r="AU104" s="145" t="s">
        <v>90</v>
      </c>
      <c r="AY104" s="18" t="s">
        <v>239</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246</v>
      </c>
      <c r="BM104" s="145" t="s">
        <v>1446</v>
      </c>
    </row>
    <row r="105" spans="2:65" s="11" customFormat="1" ht="22.9" customHeight="1">
      <c r="B105" s="122"/>
      <c r="D105" s="123" t="s">
        <v>80</v>
      </c>
      <c r="E105" s="132" t="s">
        <v>96</v>
      </c>
      <c r="F105" s="132" t="s">
        <v>964</v>
      </c>
      <c r="I105" s="125"/>
      <c r="J105" s="133">
        <f>BK105</f>
        <v>0</v>
      </c>
      <c r="L105" s="122"/>
      <c r="M105" s="127"/>
      <c r="P105" s="128">
        <f>SUM(P106:P114)</f>
        <v>0</v>
      </c>
      <c r="R105" s="128">
        <f>SUM(R106:R114)</f>
        <v>0</v>
      </c>
      <c r="T105" s="129">
        <f>SUM(T106:T114)</f>
        <v>0</v>
      </c>
      <c r="AR105" s="123" t="s">
        <v>88</v>
      </c>
      <c r="AT105" s="130" t="s">
        <v>80</v>
      </c>
      <c r="AU105" s="130" t="s">
        <v>88</v>
      </c>
      <c r="AY105" s="123" t="s">
        <v>239</v>
      </c>
      <c r="BK105" s="131">
        <f>SUM(BK106:BK114)</f>
        <v>0</v>
      </c>
    </row>
    <row r="106" spans="2:65" s="1" customFormat="1" ht="16.5" customHeight="1">
      <c r="B106" s="34"/>
      <c r="C106" s="134" t="s">
        <v>281</v>
      </c>
      <c r="D106" s="134" t="s">
        <v>241</v>
      </c>
      <c r="E106" s="135" t="s">
        <v>955</v>
      </c>
      <c r="F106" s="136" t="s">
        <v>1447</v>
      </c>
      <c r="G106" s="137" t="s">
        <v>163</v>
      </c>
      <c r="H106" s="138">
        <v>300</v>
      </c>
      <c r="I106" s="139"/>
      <c r="J106" s="140">
        <f t="shared" ref="J106:J114" si="0">ROUND(I106*H106,2)</f>
        <v>0</v>
      </c>
      <c r="K106" s="136" t="s">
        <v>304</v>
      </c>
      <c r="L106" s="34"/>
      <c r="M106" s="141" t="s">
        <v>19</v>
      </c>
      <c r="N106" s="142" t="s">
        <v>52</v>
      </c>
      <c r="P106" s="143">
        <f t="shared" ref="P106:P114" si="1">O106*H106</f>
        <v>0</v>
      </c>
      <c r="Q106" s="143">
        <v>0</v>
      </c>
      <c r="R106" s="143">
        <f t="shared" ref="R106:R114" si="2">Q106*H106</f>
        <v>0</v>
      </c>
      <c r="S106" s="143">
        <v>0</v>
      </c>
      <c r="T106" s="144">
        <f t="shared" ref="T106:T114" si="3">S106*H106</f>
        <v>0</v>
      </c>
      <c r="AR106" s="145" t="s">
        <v>246</v>
      </c>
      <c r="AT106" s="145" t="s">
        <v>241</v>
      </c>
      <c r="AU106" s="145" t="s">
        <v>90</v>
      </c>
      <c r="AY106" s="18" t="s">
        <v>239</v>
      </c>
      <c r="BE106" s="146">
        <f t="shared" ref="BE106:BE114" si="4">IF(N106="základní",J106,0)</f>
        <v>0</v>
      </c>
      <c r="BF106" s="146">
        <f t="shared" ref="BF106:BF114" si="5">IF(N106="snížená",J106,0)</f>
        <v>0</v>
      </c>
      <c r="BG106" s="146">
        <f t="shared" ref="BG106:BG114" si="6">IF(N106="zákl. přenesená",J106,0)</f>
        <v>0</v>
      </c>
      <c r="BH106" s="146">
        <f t="shared" ref="BH106:BH114" si="7">IF(N106="sníž. přenesená",J106,0)</f>
        <v>0</v>
      </c>
      <c r="BI106" s="146">
        <f t="shared" ref="BI106:BI114" si="8">IF(N106="nulová",J106,0)</f>
        <v>0</v>
      </c>
      <c r="BJ106" s="18" t="s">
        <v>88</v>
      </c>
      <c r="BK106" s="146">
        <f t="shared" ref="BK106:BK114" si="9">ROUND(I106*H106,2)</f>
        <v>0</v>
      </c>
      <c r="BL106" s="18" t="s">
        <v>246</v>
      </c>
      <c r="BM106" s="145" t="s">
        <v>1448</v>
      </c>
    </row>
    <row r="107" spans="2:65" s="1" customFormat="1" ht="16.5" customHeight="1">
      <c r="B107" s="34"/>
      <c r="C107" s="134" t="s">
        <v>287</v>
      </c>
      <c r="D107" s="134" t="s">
        <v>241</v>
      </c>
      <c r="E107" s="135" t="s">
        <v>958</v>
      </c>
      <c r="F107" s="136" t="s">
        <v>1449</v>
      </c>
      <c r="G107" s="137" t="s">
        <v>163</v>
      </c>
      <c r="H107" s="138">
        <v>100</v>
      </c>
      <c r="I107" s="139"/>
      <c r="J107" s="140">
        <f t="shared" si="0"/>
        <v>0</v>
      </c>
      <c r="K107" s="136" t="s">
        <v>304</v>
      </c>
      <c r="L107" s="34"/>
      <c r="M107" s="141" t="s">
        <v>19</v>
      </c>
      <c r="N107" s="142" t="s">
        <v>52</v>
      </c>
      <c r="P107" s="143">
        <f t="shared" si="1"/>
        <v>0</v>
      </c>
      <c r="Q107" s="143">
        <v>0</v>
      </c>
      <c r="R107" s="143">
        <f t="shared" si="2"/>
        <v>0</v>
      </c>
      <c r="S107" s="143">
        <v>0</v>
      </c>
      <c r="T107" s="144">
        <f t="shared" si="3"/>
        <v>0</v>
      </c>
      <c r="AR107" s="145" t="s">
        <v>246</v>
      </c>
      <c r="AT107" s="145" t="s">
        <v>241</v>
      </c>
      <c r="AU107" s="145" t="s">
        <v>90</v>
      </c>
      <c r="AY107" s="18" t="s">
        <v>239</v>
      </c>
      <c r="BE107" s="146">
        <f t="shared" si="4"/>
        <v>0</v>
      </c>
      <c r="BF107" s="146">
        <f t="shared" si="5"/>
        <v>0</v>
      </c>
      <c r="BG107" s="146">
        <f t="shared" si="6"/>
        <v>0</v>
      </c>
      <c r="BH107" s="146">
        <f t="shared" si="7"/>
        <v>0</v>
      </c>
      <c r="BI107" s="146">
        <f t="shared" si="8"/>
        <v>0</v>
      </c>
      <c r="BJ107" s="18" t="s">
        <v>88</v>
      </c>
      <c r="BK107" s="146">
        <f t="shared" si="9"/>
        <v>0</v>
      </c>
      <c r="BL107" s="18" t="s">
        <v>246</v>
      </c>
      <c r="BM107" s="145" t="s">
        <v>1450</v>
      </c>
    </row>
    <row r="108" spans="2:65" s="1" customFormat="1" ht="16.5" customHeight="1">
      <c r="B108" s="34"/>
      <c r="C108" s="134" t="s">
        <v>294</v>
      </c>
      <c r="D108" s="134" t="s">
        <v>241</v>
      </c>
      <c r="E108" s="135" t="s">
        <v>961</v>
      </c>
      <c r="F108" s="136" t="s">
        <v>1451</v>
      </c>
      <c r="G108" s="137" t="s">
        <v>163</v>
      </c>
      <c r="H108" s="138">
        <v>500</v>
      </c>
      <c r="I108" s="139"/>
      <c r="J108" s="140">
        <f t="shared" si="0"/>
        <v>0</v>
      </c>
      <c r="K108" s="136" t="s">
        <v>304</v>
      </c>
      <c r="L108" s="34"/>
      <c r="M108" s="141" t="s">
        <v>19</v>
      </c>
      <c r="N108" s="142" t="s">
        <v>52</v>
      </c>
      <c r="P108" s="143">
        <f t="shared" si="1"/>
        <v>0</v>
      </c>
      <c r="Q108" s="143">
        <v>0</v>
      </c>
      <c r="R108" s="143">
        <f t="shared" si="2"/>
        <v>0</v>
      </c>
      <c r="S108" s="143">
        <v>0</v>
      </c>
      <c r="T108" s="144">
        <f t="shared" si="3"/>
        <v>0</v>
      </c>
      <c r="AR108" s="145" t="s">
        <v>246</v>
      </c>
      <c r="AT108" s="145" t="s">
        <v>241</v>
      </c>
      <c r="AU108" s="145" t="s">
        <v>90</v>
      </c>
      <c r="AY108" s="18" t="s">
        <v>239</v>
      </c>
      <c r="BE108" s="146">
        <f t="shared" si="4"/>
        <v>0</v>
      </c>
      <c r="BF108" s="146">
        <f t="shared" si="5"/>
        <v>0</v>
      </c>
      <c r="BG108" s="146">
        <f t="shared" si="6"/>
        <v>0</v>
      </c>
      <c r="BH108" s="146">
        <f t="shared" si="7"/>
        <v>0</v>
      </c>
      <c r="BI108" s="146">
        <f t="shared" si="8"/>
        <v>0</v>
      </c>
      <c r="BJ108" s="18" t="s">
        <v>88</v>
      </c>
      <c r="BK108" s="146">
        <f t="shared" si="9"/>
        <v>0</v>
      </c>
      <c r="BL108" s="18" t="s">
        <v>246</v>
      </c>
      <c r="BM108" s="145" t="s">
        <v>1452</v>
      </c>
    </row>
    <row r="109" spans="2:65" s="1" customFormat="1" ht="16.5" customHeight="1">
      <c r="B109" s="34"/>
      <c r="C109" s="134" t="s">
        <v>300</v>
      </c>
      <c r="D109" s="134" t="s">
        <v>241</v>
      </c>
      <c r="E109" s="135" t="s">
        <v>963</v>
      </c>
      <c r="F109" s="136" t="s">
        <v>1453</v>
      </c>
      <c r="G109" s="137" t="s">
        <v>163</v>
      </c>
      <c r="H109" s="138">
        <v>330</v>
      </c>
      <c r="I109" s="139"/>
      <c r="J109" s="140">
        <f t="shared" si="0"/>
        <v>0</v>
      </c>
      <c r="K109" s="136" t="s">
        <v>304</v>
      </c>
      <c r="L109" s="34"/>
      <c r="M109" s="141" t="s">
        <v>19</v>
      </c>
      <c r="N109" s="142" t="s">
        <v>52</v>
      </c>
      <c r="P109" s="143">
        <f t="shared" si="1"/>
        <v>0</v>
      </c>
      <c r="Q109" s="143">
        <v>0</v>
      </c>
      <c r="R109" s="143">
        <f t="shared" si="2"/>
        <v>0</v>
      </c>
      <c r="S109" s="143">
        <v>0</v>
      </c>
      <c r="T109" s="144">
        <f t="shared" si="3"/>
        <v>0</v>
      </c>
      <c r="AR109" s="145" t="s">
        <v>246</v>
      </c>
      <c r="AT109" s="145" t="s">
        <v>241</v>
      </c>
      <c r="AU109" s="145" t="s">
        <v>90</v>
      </c>
      <c r="AY109" s="18" t="s">
        <v>239</v>
      </c>
      <c r="BE109" s="146">
        <f t="shared" si="4"/>
        <v>0</v>
      </c>
      <c r="BF109" s="146">
        <f t="shared" si="5"/>
        <v>0</v>
      </c>
      <c r="BG109" s="146">
        <f t="shared" si="6"/>
        <v>0</v>
      </c>
      <c r="BH109" s="146">
        <f t="shared" si="7"/>
        <v>0</v>
      </c>
      <c r="BI109" s="146">
        <f t="shared" si="8"/>
        <v>0</v>
      </c>
      <c r="BJ109" s="18" t="s">
        <v>88</v>
      </c>
      <c r="BK109" s="146">
        <f t="shared" si="9"/>
        <v>0</v>
      </c>
      <c r="BL109" s="18" t="s">
        <v>246</v>
      </c>
      <c r="BM109" s="145" t="s">
        <v>1454</v>
      </c>
    </row>
    <row r="110" spans="2:65" s="1" customFormat="1" ht="16.5" customHeight="1">
      <c r="B110" s="34"/>
      <c r="C110" s="134" t="s">
        <v>308</v>
      </c>
      <c r="D110" s="134" t="s">
        <v>241</v>
      </c>
      <c r="E110" s="135" t="s">
        <v>1455</v>
      </c>
      <c r="F110" s="136" t="s">
        <v>1456</v>
      </c>
      <c r="G110" s="137" t="s">
        <v>163</v>
      </c>
      <c r="H110" s="138">
        <v>50</v>
      </c>
      <c r="I110" s="139"/>
      <c r="J110" s="140">
        <f t="shared" si="0"/>
        <v>0</v>
      </c>
      <c r="K110" s="136" t="s">
        <v>304</v>
      </c>
      <c r="L110" s="34"/>
      <c r="M110" s="141" t="s">
        <v>19</v>
      </c>
      <c r="N110" s="142" t="s">
        <v>52</v>
      </c>
      <c r="P110" s="143">
        <f t="shared" si="1"/>
        <v>0</v>
      </c>
      <c r="Q110" s="143">
        <v>0</v>
      </c>
      <c r="R110" s="143">
        <f t="shared" si="2"/>
        <v>0</v>
      </c>
      <c r="S110" s="143">
        <v>0</v>
      </c>
      <c r="T110" s="144">
        <f t="shared" si="3"/>
        <v>0</v>
      </c>
      <c r="AR110" s="145" t="s">
        <v>246</v>
      </c>
      <c r="AT110" s="145" t="s">
        <v>241</v>
      </c>
      <c r="AU110" s="145" t="s">
        <v>90</v>
      </c>
      <c r="AY110" s="18" t="s">
        <v>239</v>
      </c>
      <c r="BE110" s="146">
        <f t="shared" si="4"/>
        <v>0</v>
      </c>
      <c r="BF110" s="146">
        <f t="shared" si="5"/>
        <v>0</v>
      </c>
      <c r="BG110" s="146">
        <f t="shared" si="6"/>
        <v>0</v>
      </c>
      <c r="BH110" s="146">
        <f t="shared" si="7"/>
        <v>0</v>
      </c>
      <c r="BI110" s="146">
        <f t="shared" si="8"/>
        <v>0</v>
      </c>
      <c r="BJ110" s="18" t="s">
        <v>88</v>
      </c>
      <c r="BK110" s="146">
        <f t="shared" si="9"/>
        <v>0</v>
      </c>
      <c r="BL110" s="18" t="s">
        <v>246</v>
      </c>
      <c r="BM110" s="145" t="s">
        <v>1457</v>
      </c>
    </row>
    <row r="111" spans="2:65" s="1" customFormat="1" ht="16.5" customHeight="1">
      <c r="B111" s="34"/>
      <c r="C111" s="134" t="s">
        <v>314</v>
      </c>
      <c r="D111" s="134" t="s">
        <v>241</v>
      </c>
      <c r="E111" s="135" t="s">
        <v>1458</v>
      </c>
      <c r="F111" s="136" t="s">
        <v>1459</v>
      </c>
      <c r="G111" s="137" t="s">
        <v>163</v>
      </c>
      <c r="H111" s="138">
        <v>100</v>
      </c>
      <c r="I111" s="139"/>
      <c r="J111" s="140">
        <f t="shared" si="0"/>
        <v>0</v>
      </c>
      <c r="K111" s="136" t="s">
        <v>304</v>
      </c>
      <c r="L111" s="34"/>
      <c r="M111" s="141" t="s">
        <v>19</v>
      </c>
      <c r="N111" s="142" t="s">
        <v>52</v>
      </c>
      <c r="P111" s="143">
        <f t="shared" si="1"/>
        <v>0</v>
      </c>
      <c r="Q111" s="143">
        <v>0</v>
      </c>
      <c r="R111" s="143">
        <f t="shared" si="2"/>
        <v>0</v>
      </c>
      <c r="S111" s="143">
        <v>0</v>
      </c>
      <c r="T111" s="144">
        <f t="shared" si="3"/>
        <v>0</v>
      </c>
      <c r="AR111" s="145" t="s">
        <v>246</v>
      </c>
      <c r="AT111" s="145" t="s">
        <v>241</v>
      </c>
      <c r="AU111" s="145" t="s">
        <v>90</v>
      </c>
      <c r="AY111" s="18" t="s">
        <v>239</v>
      </c>
      <c r="BE111" s="146">
        <f t="shared" si="4"/>
        <v>0</v>
      </c>
      <c r="BF111" s="146">
        <f t="shared" si="5"/>
        <v>0</v>
      </c>
      <c r="BG111" s="146">
        <f t="shared" si="6"/>
        <v>0</v>
      </c>
      <c r="BH111" s="146">
        <f t="shared" si="7"/>
        <v>0</v>
      </c>
      <c r="BI111" s="146">
        <f t="shared" si="8"/>
        <v>0</v>
      </c>
      <c r="BJ111" s="18" t="s">
        <v>88</v>
      </c>
      <c r="BK111" s="146">
        <f t="shared" si="9"/>
        <v>0</v>
      </c>
      <c r="BL111" s="18" t="s">
        <v>246</v>
      </c>
      <c r="BM111" s="145" t="s">
        <v>1460</v>
      </c>
    </row>
    <row r="112" spans="2:65" s="1" customFormat="1" ht="16.5" customHeight="1">
      <c r="B112" s="34"/>
      <c r="C112" s="134" t="s">
        <v>326</v>
      </c>
      <c r="D112" s="134" t="s">
        <v>241</v>
      </c>
      <c r="E112" s="135" t="s">
        <v>1461</v>
      </c>
      <c r="F112" s="136" t="s">
        <v>993</v>
      </c>
      <c r="G112" s="137" t="s">
        <v>900</v>
      </c>
      <c r="H112" s="138">
        <v>1</v>
      </c>
      <c r="I112" s="139"/>
      <c r="J112" s="140">
        <f t="shared" si="0"/>
        <v>0</v>
      </c>
      <c r="K112" s="136" t="s">
        <v>304</v>
      </c>
      <c r="L112" s="34"/>
      <c r="M112" s="141" t="s">
        <v>19</v>
      </c>
      <c r="N112" s="142" t="s">
        <v>52</v>
      </c>
      <c r="P112" s="143">
        <f t="shared" si="1"/>
        <v>0</v>
      </c>
      <c r="Q112" s="143">
        <v>0</v>
      </c>
      <c r="R112" s="143">
        <f t="shared" si="2"/>
        <v>0</v>
      </c>
      <c r="S112" s="143">
        <v>0</v>
      </c>
      <c r="T112" s="144">
        <f t="shared" si="3"/>
        <v>0</v>
      </c>
      <c r="AR112" s="145" t="s">
        <v>246</v>
      </c>
      <c r="AT112" s="145" t="s">
        <v>241</v>
      </c>
      <c r="AU112" s="145" t="s">
        <v>90</v>
      </c>
      <c r="AY112" s="18" t="s">
        <v>239</v>
      </c>
      <c r="BE112" s="146">
        <f t="shared" si="4"/>
        <v>0</v>
      </c>
      <c r="BF112" s="146">
        <f t="shared" si="5"/>
        <v>0</v>
      </c>
      <c r="BG112" s="146">
        <f t="shared" si="6"/>
        <v>0</v>
      </c>
      <c r="BH112" s="146">
        <f t="shared" si="7"/>
        <v>0</v>
      </c>
      <c r="BI112" s="146">
        <f t="shared" si="8"/>
        <v>0</v>
      </c>
      <c r="BJ112" s="18" t="s">
        <v>88</v>
      </c>
      <c r="BK112" s="146">
        <f t="shared" si="9"/>
        <v>0</v>
      </c>
      <c r="BL112" s="18" t="s">
        <v>246</v>
      </c>
      <c r="BM112" s="145" t="s">
        <v>1462</v>
      </c>
    </row>
    <row r="113" spans="2:65" s="1" customFormat="1" ht="16.5" customHeight="1">
      <c r="B113" s="34"/>
      <c r="C113" s="134" t="s">
        <v>333</v>
      </c>
      <c r="D113" s="134" t="s">
        <v>241</v>
      </c>
      <c r="E113" s="135" t="s">
        <v>1463</v>
      </c>
      <c r="F113" s="136" t="s">
        <v>996</v>
      </c>
      <c r="G113" s="137" t="s">
        <v>900</v>
      </c>
      <c r="H113" s="138">
        <v>1</v>
      </c>
      <c r="I113" s="139"/>
      <c r="J113" s="140">
        <f t="shared" si="0"/>
        <v>0</v>
      </c>
      <c r="K113" s="136" t="s">
        <v>304</v>
      </c>
      <c r="L113" s="34"/>
      <c r="M113" s="141" t="s">
        <v>19</v>
      </c>
      <c r="N113" s="142" t="s">
        <v>52</v>
      </c>
      <c r="P113" s="143">
        <f t="shared" si="1"/>
        <v>0</v>
      </c>
      <c r="Q113" s="143">
        <v>0</v>
      </c>
      <c r="R113" s="143">
        <f t="shared" si="2"/>
        <v>0</v>
      </c>
      <c r="S113" s="143">
        <v>0</v>
      </c>
      <c r="T113" s="144">
        <f t="shared" si="3"/>
        <v>0</v>
      </c>
      <c r="AR113" s="145" t="s">
        <v>246</v>
      </c>
      <c r="AT113" s="145" t="s">
        <v>241</v>
      </c>
      <c r="AU113" s="145" t="s">
        <v>90</v>
      </c>
      <c r="AY113" s="18" t="s">
        <v>239</v>
      </c>
      <c r="BE113" s="146">
        <f t="shared" si="4"/>
        <v>0</v>
      </c>
      <c r="BF113" s="146">
        <f t="shared" si="5"/>
        <v>0</v>
      </c>
      <c r="BG113" s="146">
        <f t="shared" si="6"/>
        <v>0</v>
      </c>
      <c r="BH113" s="146">
        <f t="shared" si="7"/>
        <v>0</v>
      </c>
      <c r="BI113" s="146">
        <f t="shared" si="8"/>
        <v>0</v>
      </c>
      <c r="BJ113" s="18" t="s">
        <v>88</v>
      </c>
      <c r="BK113" s="146">
        <f t="shared" si="9"/>
        <v>0</v>
      </c>
      <c r="BL113" s="18" t="s">
        <v>246</v>
      </c>
      <c r="BM113" s="145" t="s">
        <v>1464</v>
      </c>
    </row>
    <row r="114" spans="2:65" s="1" customFormat="1" ht="16.5" customHeight="1">
      <c r="B114" s="34"/>
      <c r="C114" s="134" t="s">
        <v>8</v>
      </c>
      <c r="D114" s="134" t="s">
        <v>241</v>
      </c>
      <c r="E114" s="135" t="s">
        <v>1465</v>
      </c>
      <c r="F114" s="136" t="s">
        <v>999</v>
      </c>
      <c r="G114" s="137" t="s">
        <v>900</v>
      </c>
      <c r="H114" s="138">
        <v>1</v>
      </c>
      <c r="I114" s="139"/>
      <c r="J114" s="140">
        <f t="shared" si="0"/>
        <v>0</v>
      </c>
      <c r="K114" s="136" t="s">
        <v>304</v>
      </c>
      <c r="L114" s="34"/>
      <c r="M114" s="141" t="s">
        <v>19</v>
      </c>
      <c r="N114" s="142" t="s">
        <v>52</v>
      </c>
      <c r="P114" s="143">
        <f t="shared" si="1"/>
        <v>0</v>
      </c>
      <c r="Q114" s="143">
        <v>0</v>
      </c>
      <c r="R114" s="143">
        <f t="shared" si="2"/>
        <v>0</v>
      </c>
      <c r="S114" s="143">
        <v>0</v>
      </c>
      <c r="T114" s="144">
        <f t="shared" si="3"/>
        <v>0</v>
      </c>
      <c r="AR114" s="145" t="s">
        <v>246</v>
      </c>
      <c r="AT114" s="145" t="s">
        <v>241</v>
      </c>
      <c r="AU114" s="145" t="s">
        <v>90</v>
      </c>
      <c r="AY114" s="18" t="s">
        <v>239</v>
      </c>
      <c r="BE114" s="146">
        <f t="shared" si="4"/>
        <v>0</v>
      </c>
      <c r="BF114" s="146">
        <f t="shared" si="5"/>
        <v>0</v>
      </c>
      <c r="BG114" s="146">
        <f t="shared" si="6"/>
        <v>0</v>
      </c>
      <c r="BH114" s="146">
        <f t="shared" si="7"/>
        <v>0</v>
      </c>
      <c r="BI114" s="146">
        <f t="shared" si="8"/>
        <v>0</v>
      </c>
      <c r="BJ114" s="18" t="s">
        <v>88</v>
      </c>
      <c r="BK114" s="146">
        <f t="shared" si="9"/>
        <v>0</v>
      </c>
      <c r="BL114" s="18" t="s">
        <v>246</v>
      </c>
      <c r="BM114" s="145" t="s">
        <v>1466</v>
      </c>
    </row>
    <row r="115" spans="2:65" s="11" customFormat="1" ht="22.9" customHeight="1">
      <c r="B115" s="122"/>
      <c r="D115" s="123" t="s">
        <v>80</v>
      </c>
      <c r="E115" s="132" t="s">
        <v>246</v>
      </c>
      <c r="F115" s="132" t="s">
        <v>1001</v>
      </c>
      <c r="I115" s="125"/>
      <c r="J115" s="133">
        <f>BK115</f>
        <v>0</v>
      </c>
      <c r="L115" s="122"/>
      <c r="M115" s="127"/>
      <c r="P115" s="128">
        <f>SUM(P116:P122)</f>
        <v>0</v>
      </c>
      <c r="R115" s="128">
        <f>SUM(R116:R122)</f>
        <v>0</v>
      </c>
      <c r="T115" s="129">
        <f>SUM(T116:T122)</f>
        <v>0</v>
      </c>
      <c r="AR115" s="123" t="s">
        <v>88</v>
      </c>
      <c r="AT115" s="130" t="s">
        <v>80</v>
      </c>
      <c r="AU115" s="130" t="s">
        <v>88</v>
      </c>
      <c r="AY115" s="123" t="s">
        <v>239</v>
      </c>
      <c r="BK115" s="131">
        <f>SUM(BK116:BK122)</f>
        <v>0</v>
      </c>
    </row>
    <row r="116" spans="2:65" s="1" customFormat="1" ht="16.5" customHeight="1">
      <c r="B116" s="34"/>
      <c r="C116" s="134" t="s">
        <v>344</v>
      </c>
      <c r="D116" s="134" t="s">
        <v>241</v>
      </c>
      <c r="E116" s="135" t="s">
        <v>965</v>
      </c>
      <c r="F116" s="136" t="s">
        <v>1467</v>
      </c>
      <c r="G116" s="137" t="s">
        <v>163</v>
      </c>
      <c r="H116" s="138">
        <v>490</v>
      </c>
      <c r="I116" s="139"/>
      <c r="J116" s="140">
        <f t="shared" ref="J116:J122" si="10">ROUND(I116*H116,2)</f>
        <v>0</v>
      </c>
      <c r="K116" s="136" t="s">
        <v>304</v>
      </c>
      <c r="L116" s="34"/>
      <c r="M116" s="141" t="s">
        <v>19</v>
      </c>
      <c r="N116" s="142" t="s">
        <v>52</v>
      </c>
      <c r="P116" s="143">
        <f t="shared" ref="P116:P122" si="11">O116*H116</f>
        <v>0</v>
      </c>
      <c r="Q116" s="143">
        <v>0</v>
      </c>
      <c r="R116" s="143">
        <f t="shared" ref="R116:R122" si="12">Q116*H116</f>
        <v>0</v>
      </c>
      <c r="S116" s="143">
        <v>0</v>
      </c>
      <c r="T116" s="144">
        <f t="shared" ref="T116:T122" si="13">S116*H116</f>
        <v>0</v>
      </c>
      <c r="AR116" s="145" t="s">
        <v>246</v>
      </c>
      <c r="AT116" s="145" t="s">
        <v>241</v>
      </c>
      <c r="AU116" s="145" t="s">
        <v>90</v>
      </c>
      <c r="AY116" s="18" t="s">
        <v>239</v>
      </c>
      <c r="BE116" s="146">
        <f t="shared" ref="BE116:BE122" si="14">IF(N116="základní",J116,0)</f>
        <v>0</v>
      </c>
      <c r="BF116" s="146">
        <f t="shared" ref="BF116:BF122" si="15">IF(N116="snížená",J116,0)</f>
        <v>0</v>
      </c>
      <c r="BG116" s="146">
        <f t="shared" ref="BG116:BG122" si="16">IF(N116="zákl. přenesená",J116,0)</f>
        <v>0</v>
      </c>
      <c r="BH116" s="146">
        <f t="shared" ref="BH116:BH122" si="17">IF(N116="sníž. přenesená",J116,0)</f>
        <v>0</v>
      </c>
      <c r="BI116" s="146">
        <f t="shared" ref="BI116:BI122" si="18">IF(N116="nulová",J116,0)</f>
        <v>0</v>
      </c>
      <c r="BJ116" s="18" t="s">
        <v>88</v>
      </c>
      <c r="BK116" s="146">
        <f t="shared" ref="BK116:BK122" si="19">ROUND(I116*H116,2)</f>
        <v>0</v>
      </c>
      <c r="BL116" s="18" t="s">
        <v>246</v>
      </c>
      <c r="BM116" s="145" t="s">
        <v>1468</v>
      </c>
    </row>
    <row r="117" spans="2:65" s="1" customFormat="1" ht="16.5" customHeight="1">
      <c r="B117" s="34"/>
      <c r="C117" s="134" t="s">
        <v>351</v>
      </c>
      <c r="D117" s="134" t="s">
        <v>241</v>
      </c>
      <c r="E117" s="135" t="s">
        <v>967</v>
      </c>
      <c r="F117" s="136" t="s">
        <v>1469</v>
      </c>
      <c r="G117" s="137" t="s">
        <v>163</v>
      </c>
      <c r="H117" s="138">
        <v>240</v>
      </c>
      <c r="I117" s="139"/>
      <c r="J117" s="140">
        <f t="shared" si="10"/>
        <v>0</v>
      </c>
      <c r="K117" s="136" t="s">
        <v>304</v>
      </c>
      <c r="L117" s="34"/>
      <c r="M117" s="141" t="s">
        <v>19</v>
      </c>
      <c r="N117" s="142" t="s">
        <v>52</v>
      </c>
      <c r="P117" s="143">
        <f t="shared" si="11"/>
        <v>0</v>
      </c>
      <c r="Q117" s="143">
        <v>0</v>
      </c>
      <c r="R117" s="143">
        <f t="shared" si="12"/>
        <v>0</v>
      </c>
      <c r="S117" s="143">
        <v>0</v>
      </c>
      <c r="T117" s="144">
        <f t="shared" si="13"/>
        <v>0</v>
      </c>
      <c r="AR117" s="145" t="s">
        <v>246</v>
      </c>
      <c r="AT117" s="145" t="s">
        <v>241</v>
      </c>
      <c r="AU117" s="145" t="s">
        <v>90</v>
      </c>
      <c r="AY117" s="18" t="s">
        <v>239</v>
      </c>
      <c r="BE117" s="146">
        <f t="shared" si="14"/>
        <v>0</v>
      </c>
      <c r="BF117" s="146">
        <f t="shared" si="15"/>
        <v>0</v>
      </c>
      <c r="BG117" s="146">
        <f t="shared" si="16"/>
        <v>0</v>
      </c>
      <c r="BH117" s="146">
        <f t="shared" si="17"/>
        <v>0</v>
      </c>
      <c r="BI117" s="146">
        <f t="shared" si="18"/>
        <v>0</v>
      </c>
      <c r="BJ117" s="18" t="s">
        <v>88</v>
      </c>
      <c r="BK117" s="146">
        <f t="shared" si="19"/>
        <v>0</v>
      </c>
      <c r="BL117" s="18" t="s">
        <v>246</v>
      </c>
      <c r="BM117" s="145" t="s">
        <v>1470</v>
      </c>
    </row>
    <row r="118" spans="2:65" s="1" customFormat="1" ht="16.5" customHeight="1">
      <c r="B118" s="34"/>
      <c r="C118" s="134" t="s">
        <v>356</v>
      </c>
      <c r="D118" s="134" t="s">
        <v>241</v>
      </c>
      <c r="E118" s="135" t="s">
        <v>969</v>
      </c>
      <c r="F118" s="136" t="s">
        <v>1471</v>
      </c>
      <c r="G118" s="137" t="s">
        <v>163</v>
      </c>
      <c r="H118" s="138">
        <v>75</v>
      </c>
      <c r="I118" s="139"/>
      <c r="J118" s="140">
        <f t="shared" si="10"/>
        <v>0</v>
      </c>
      <c r="K118" s="136" t="s">
        <v>304</v>
      </c>
      <c r="L118" s="34"/>
      <c r="M118" s="141" t="s">
        <v>19</v>
      </c>
      <c r="N118" s="142" t="s">
        <v>52</v>
      </c>
      <c r="P118" s="143">
        <f t="shared" si="11"/>
        <v>0</v>
      </c>
      <c r="Q118" s="143">
        <v>0</v>
      </c>
      <c r="R118" s="143">
        <f t="shared" si="12"/>
        <v>0</v>
      </c>
      <c r="S118" s="143">
        <v>0</v>
      </c>
      <c r="T118" s="144">
        <f t="shared" si="13"/>
        <v>0</v>
      </c>
      <c r="AR118" s="145" t="s">
        <v>246</v>
      </c>
      <c r="AT118" s="145" t="s">
        <v>241</v>
      </c>
      <c r="AU118" s="145" t="s">
        <v>90</v>
      </c>
      <c r="AY118" s="18" t="s">
        <v>239</v>
      </c>
      <c r="BE118" s="146">
        <f t="shared" si="14"/>
        <v>0</v>
      </c>
      <c r="BF118" s="146">
        <f t="shared" si="15"/>
        <v>0</v>
      </c>
      <c r="BG118" s="146">
        <f t="shared" si="16"/>
        <v>0</v>
      </c>
      <c r="BH118" s="146">
        <f t="shared" si="17"/>
        <v>0</v>
      </c>
      <c r="BI118" s="146">
        <f t="shared" si="18"/>
        <v>0</v>
      </c>
      <c r="BJ118" s="18" t="s">
        <v>88</v>
      </c>
      <c r="BK118" s="146">
        <f t="shared" si="19"/>
        <v>0</v>
      </c>
      <c r="BL118" s="18" t="s">
        <v>246</v>
      </c>
      <c r="BM118" s="145" t="s">
        <v>1472</v>
      </c>
    </row>
    <row r="119" spans="2:65" s="1" customFormat="1" ht="16.5" customHeight="1">
      <c r="B119" s="34"/>
      <c r="C119" s="134" t="s">
        <v>361</v>
      </c>
      <c r="D119" s="134" t="s">
        <v>241</v>
      </c>
      <c r="E119" s="135" t="s">
        <v>971</v>
      </c>
      <c r="F119" s="136" t="s">
        <v>1473</v>
      </c>
      <c r="G119" s="137" t="s">
        <v>163</v>
      </c>
      <c r="H119" s="138">
        <v>300</v>
      </c>
      <c r="I119" s="139"/>
      <c r="J119" s="140">
        <f t="shared" si="10"/>
        <v>0</v>
      </c>
      <c r="K119" s="136" t="s">
        <v>304</v>
      </c>
      <c r="L119" s="34"/>
      <c r="M119" s="141" t="s">
        <v>19</v>
      </c>
      <c r="N119" s="142" t="s">
        <v>52</v>
      </c>
      <c r="P119" s="143">
        <f t="shared" si="11"/>
        <v>0</v>
      </c>
      <c r="Q119" s="143">
        <v>0</v>
      </c>
      <c r="R119" s="143">
        <f t="shared" si="12"/>
        <v>0</v>
      </c>
      <c r="S119" s="143">
        <v>0</v>
      </c>
      <c r="T119" s="144">
        <f t="shared" si="13"/>
        <v>0</v>
      </c>
      <c r="AR119" s="145" t="s">
        <v>246</v>
      </c>
      <c r="AT119" s="145" t="s">
        <v>241</v>
      </c>
      <c r="AU119" s="145" t="s">
        <v>90</v>
      </c>
      <c r="AY119" s="18" t="s">
        <v>239</v>
      </c>
      <c r="BE119" s="146">
        <f t="shared" si="14"/>
        <v>0</v>
      </c>
      <c r="BF119" s="146">
        <f t="shared" si="15"/>
        <v>0</v>
      </c>
      <c r="BG119" s="146">
        <f t="shared" si="16"/>
        <v>0</v>
      </c>
      <c r="BH119" s="146">
        <f t="shared" si="17"/>
        <v>0</v>
      </c>
      <c r="BI119" s="146">
        <f t="shared" si="18"/>
        <v>0</v>
      </c>
      <c r="BJ119" s="18" t="s">
        <v>88</v>
      </c>
      <c r="BK119" s="146">
        <f t="shared" si="19"/>
        <v>0</v>
      </c>
      <c r="BL119" s="18" t="s">
        <v>246</v>
      </c>
      <c r="BM119" s="145" t="s">
        <v>1474</v>
      </c>
    </row>
    <row r="120" spans="2:65" s="1" customFormat="1" ht="16.5" customHeight="1">
      <c r="B120" s="34"/>
      <c r="C120" s="134" t="s">
        <v>372</v>
      </c>
      <c r="D120" s="134" t="s">
        <v>241</v>
      </c>
      <c r="E120" s="135" t="s">
        <v>973</v>
      </c>
      <c r="F120" s="136" t="s">
        <v>1475</v>
      </c>
      <c r="G120" s="137" t="s">
        <v>892</v>
      </c>
      <c r="H120" s="138">
        <v>1</v>
      </c>
      <c r="I120" s="139"/>
      <c r="J120" s="140">
        <f t="shared" si="10"/>
        <v>0</v>
      </c>
      <c r="K120" s="136" t="s">
        <v>304</v>
      </c>
      <c r="L120" s="34"/>
      <c r="M120" s="141" t="s">
        <v>19</v>
      </c>
      <c r="N120" s="142" t="s">
        <v>52</v>
      </c>
      <c r="P120" s="143">
        <f t="shared" si="11"/>
        <v>0</v>
      </c>
      <c r="Q120" s="143">
        <v>0</v>
      </c>
      <c r="R120" s="143">
        <f t="shared" si="12"/>
        <v>0</v>
      </c>
      <c r="S120" s="143">
        <v>0</v>
      </c>
      <c r="T120" s="144">
        <f t="shared" si="13"/>
        <v>0</v>
      </c>
      <c r="AR120" s="145" t="s">
        <v>246</v>
      </c>
      <c r="AT120" s="145" t="s">
        <v>241</v>
      </c>
      <c r="AU120" s="145" t="s">
        <v>90</v>
      </c>
      <c r="AY120" s="18" t="s">
        <v>239</v>
      </c>
      <c r="BE120" s="146">
        <f t="shared" si="14"/>
        <v>0</v>
      </c>
      <c r="BF120" s="146">
        <f t="shared" si="15"/>
        <v>0</v>
      </c>
      <c r="BG120" s="146">
        <f t="shared" si="16"/>
        <v>0</v>
      </c>
      <c r="BH120" s="146">
        <f t="shared" si="17"/>
        <v>0</v>
      </c>
      <c r="BI120" s="146">
        <f t="shared" si="18"/>
        <v>0</v>
      </c>
      <c r="BJ120" s="18" t="s">
        <v>88</v>
      </c>
      <c r="BK120" s="146">
        <f t="shared" si="19"/>
        <v>0</v>
      </c>
      <c r="BL120" s="18" t="s">
        <v>246</v>
      </c>
      <c r="BM120" s="145" t="s">
        <v>1476</v>
      </c>
    </row>
    <row r="121" spans="2:65" s="1" customFormat="1" ht="16.5" customHeight="1">
      <c r="B121" s="34"/>
      <c r="C121" s="134" t="s">
        <v>7</v>
      </c>
      <c r="D121" s="134" t="s">
        <v>241</v>
      </c>
      <c r="E121" s="135" t="s">
        <v>975</v>
      </c>
      <c r="F121" s="136" t="s">
        <v>1477</v>
      </c>
      <c r="G121" s="137" t="s">
        <v>163</v>
      </c>
      <c r="H121" s="138">
        <v>200</v>
      </c>
      <c r="I121" s="139"/>
      <c r="J121" s="140">
        <f t="shared" si="10"/>
        <v>0</v>
      </c>
      <c r="K121" s="136" t="s">
        <v>304</v>
      </c>
      <c r="L121" s="34"/>
      <c r="M121" s="141" t="s">
        <v>19</v>
      </c>
      <c r="N121" s="142" t="s">
        <v>52</v>
      </c>
      <c r="P121" s="143">
        <f t="shared" si="11"/>
        <v>0</v>
      </c>
      <c r="Q121" s="143">
        <v>0</v>
      </c>
      <c r="R121" s="143">
        <f t="shared" si="12"/>
        <v>0</v>
      </c>
      <c r="S121" s="143">
        <v>0</v>
      </c>
      <c r="T121" s="144">
        <f t="shared" si="13"/>
        <v>0</v>
      </c>
      <c r="AR121" s="145" t="s">
        <v>246</v>
      </c>
      <c r="AT121" s="145" t="s">
        <v>241</v>
      </c>
      <c r="AU121" s="145" t="s">
        <v>90</v>
      </c>
      <c r="AY121" s="18" t="s">
        <v>239</v>
      </c>
      <c r="BE121" s="146">
        <f t="shared" si="14"/>
        <v>0</v>
      </c>
      <c r="BF121" s="146">
        <f t="shared" si="15"/>
        <v>0</v>
      </c>
      <c r="BG121" s="146">
        <f t="shared" si="16"/>
        <v>0</v>
      </c>
      <c r="BH121" s="146">
        <f t="shared" si="17"/>
        <v>0</v>
      </c>
      <c r="BI121" s="146">
        <f t="shared" si="18"/>
        <v>0</v>
      </c>
      <c r="BJ121" s="18" t="s">
        <v>88</v>
      </c>
      <c r="BK121" s="146">
        <f t="shared" si="19"/>
        <v>0</v>
      </c>
      <c r="BL121" s="18" t="s">
        <v>246</v>
      </c>
      <c r="BM121" s="145" t="s">
        <v>1478</v>
      </c>
    </row>
    <row r="122" spans="2:65" s="1" customFormat="1" ht="16.5" customHeight="1">
      <c r="B122" s="34"/>
      <c r="C122" s="134" t="s">
        <v>385</v>
      </c>
      <c r="D122" s="134" t="s">
        <v>241</v>
      </c>
      <c r="E122" s="135" t="s">
        <v>977</v>
      </c>
      <c r="F122" s="136" t="s">
        <v>953</v>
      </c>
      <c r="G122" s="137" t="s">
        <v>900</v>
      </c>
      <c r="H122" s="138">
        <v>1</v>
      </c>
      <c r="I122" s="139"/>
      <c r="J122" s="140">
        <f t="shared" si="10"/>
        <v>0</v>
      </c>
      <c r="K122" s="136" t="s">
        <v>304</v>
      </c>
      <c r="L122" s="34"/>
      <c r="M122" s="141" t="s">
        <v>19</v>
      </c>
      <c r="N122" s="142" t="s">
        <v>52</v>
      </c>
      <c r="P122" s="143">
        <f t="shared" si="11"/>
        <v>0</v>
      </c>
      <c r="Q122" s="143">
        <v>0</v>
      </c>
      <c r="R122" s="143">
        <f t="shared" si="12"/>
        <v>0</v>
      </c>
      <c r="S122" s="143">
        <v>0</v>
      </c>
      <c r="T122" s="144">
        <f t="shared" si="13"/>
        <v>0</v>
      </c>
      <c r="AR122" s="145" t="s">
        <v>246</v>
      </c>
      <c r="AT122" s="145" t="s">
        <v>241</v>
      </c>
      <c r="AU122" s="145" t="s">
        <v>90</v>
      </c>
      <c r="AY122" s="18" t="s">
        <v>239</v>
      </c>
      <c r="BE122" s="146">
        <f t="shared" si="14"/>
        <v>0</v>
      </c>
      <c r="BF122" s="146">
        <f t="shared" si="15"/>
        <v>0</v>
      </c>
      <c r="BG122" s="146">
        <f t="shared" si="16"/>
        <v>0</v>
      </c>
      <c r="BH122" s="146">
        <f t="shared" si="17"/>
        <v>0</v>
      </c>
      <c r="BI122" s="146">
        <f t="shared" si="18"/>
        <v>0</v>
      </c>
      <c r="BJ122" s="18" t="s">
        <v>88</v>
      </c>
      <c r="BK122" s="146">
        <f t="shared" si="19"/>
        <v>0</v>
      </c>
      <c r="BL122" s="18" t="s">
        <v>246</v>
      </c>
      <c r="BM122" s="145" t="s">
        <v>1479</v>
      </c>
    </row>
    <row r="123" spans="2:65" s="11" customFormat="1" ht="22.9" customHeight="1">
      <c r="B123" s="122"/>
      <c r="D123" s="123" t="s">
        <v>80</v>
      </c>
      <c r="E123" s="132" t="s">
        <v>268</v>
      </c>
      <c r="F123" s="132" t="s">
        <v>1047</v>
      </c>
      <c r="I123" s="125"/>
      <c r="J123" s="133">
        <f>BK123</f>
        <v>0</v>
      </c>
      <c r="L123" s="122"/>
      <c r="M123" s="127"/>
      <c r="P123" s="128">
        <f>SUM(P124:P130)</f>
        <v>0</v>
      </c>
      <c r="R123" s="128">
        <f>SUM(R124:R130)</f>
        <v>0</v>
      </c>
      <c r="T123" s="129">
        <f>SUM(T124:T130)</f>
        <v>0</v>
      </c>
      <c r="AR123" s="123" t="s">
        <v>88</v>
      </c>
      <c r="AT123" s="130" t="s">
        <v>80</v>
      </c>
      <c r="AU123" s="130" t="s">
        <v>88</v>
      </c>
      <c r="AY123" s="123" t="s">
        <v>239</v>
      </c>
      <c r="BK123" s="131">
        <f>SUM(BK124:BK130)</f>
        <v>0</v>
      </c>
    </row>
    <row r="124" spans="2:65" s="1" customFormat="1" ht="16.5" customHeight="1">
      <c r="B124" s="34"/>
      <c r="C124" s="134" t="s">
        <v>389</v>
      </c>
      <c r="D124" s="134" t="s">
        <v>241</v>
      </c>
      <c r="E124" s="135" t="s">
        <v>1002</v>
      </c>
      <c r="F124" s="136" t="s">
        <v>1049</v>
      </c>
      <c r="G124" s="137" t="s">
        <v>900</v>
      </c>
      <c r="H124" s="138">
        <v>1</v>
      </c>
      <c r="I124" s="139"/>
      <c r="J124" s="140">
        <f t="shared" ref="J124:J130" si="20">ROUND(I124*H124,2)</f>
        <v>0</v>
      </c>
      <c r="K124" s="136" t="s">
        <v>304</v>
      </c>
      <c r="L124" s="34"/>
      <c r="M124" s="141" t="s">
        <v>19</v>
      </c>
      <c r="N124" s="142" t="s">
        <v>52</v>
      </c>
      <c r="P124" s="143">
        <f t="shared" ref="P124:P130" si="21">O124*H124</f>
        <v>0</v>
      </c>
      <c r="Q124" s="143">
        <v>0</v>
      </c>
      <c r="R124" s="143">
        <f t="shared" ref="R124:R130" si="22">Q124*H124</f>
        <v>0</v>
      </c>
      <c r="S124" s="143">
        <v>0</v>
      </c>
      <c r="T124" s="144">
        <f t="shared" ref="T124:T130" si="23">S124*H124</f>
        <v>0</v>
      </c>
      <c r="AR124" s="145" t="s">
        <v>246</v>
      </c>
      <c r="AT124" s="145" t="s">
        <v>241</v>
      </c>
      <c r="AU124" s="145" t="s">
        <v>90</v>
      </c>
      <c r="AY124" s="18" t="s">
        <v>239</v>
      </c>
      <c r="BE124" s="146">
        <f t="shared" ref="BE124:BE130" si="24">IF(N124="základní",J124,0)</f>
        <v>0</v>
      </c>
      <c r="BF124" s="146">
        <f t="shared" ref="BF124:BF130" si="25">IF(N124="snížená",J124,0)</f>
        <v>0</v>
      </c>
      <c r="BG124" s="146">
        <f t="shared" ref="BG124:BG130" si="26">IF(N124="zákl. přenesená",J124,0)</f>
        <v>0</v>
      </c>
      <c r="BH124" s="146">
        <f t="shared" ref="BH124:BH130" si="27">IF(N124="sníž. přenesená",J124,0)</f>
        <v>0</v>
      </c>
      <c r="BI124" s="146">
        <f t="shared" ref="BI124:BI130" si="28">IF(N124="nulová",J124,0)</f>
        <v>0</v>
      </c>
      <c r="BJ124" s="18" t="s">
        <v>88</v>
      </c>
      <c r="BK124" s="146">
        <f t="shared" ref="BK124:BK130" si="29">ROUND(I124*H124,2)</f>
        <v>0</v>
      </c>
      <c r="BL124" s="18" t="s">
        <v>246</v>
      </c>
      <c r="BM124" s="145" t="s">
        <v>1480</v>
      </c>
    </row>
    <row r="125" spans="2:65" s="1" customFormat="1" ht="16.5" customHeight="1">
      <c r="B125" s="34"/>
      <c r="C125" s="134" t="s">
        <v>394</v>
      </c>
      <c r="D125" s="134" t="s">
        <v>241</v>
      </c>
      <c r="E125" s="135" t="s">
        <v>1006</v>
      </c>
      <c r="F125" s="136" t="s">
        <v>1052</v>
      </c>
      <c r="G125" s="137" t="s">
        <v>900</v>
      </c>
      <c r="H125" s="138">
        <v>1</v>
      </c>
      <c r="I125" s="139"/>
      <c r="J125" s="140">
        <f t="shared" si="20"/>
        <v>0</v>
      </c>
      <c r="K125" s="136" t="s">
        <v>304</v>
      </c>
      <c r="L125" s="34"/>
      <c r="M125" s="141" t="s">
        <v>19</v>
      </c>
      <c r="N125" s="142" t="s">
        <v>52</v>
      </c>
      <c r="P125" s="143">
        <f t="shared" si="21"/>
        <v>0</v>
      </c>
      <c r="Q125" s="143">
        <v>0</v>
      </c>
      <c r="R125" s="143">
        <f t="shared" si="22"/>
        <v>0</v>
      </c>
      <c r="S125" s="143">
        <v>0</v>
      </c>
      <c r="T125" s="144">
        <f t="shared" si="23"/>
        <v>0</v>
      </c>
      <c r="AR125" s="145" t="s">
        <v>246</v>
      </c>
      <c r="AT125" s="145" t="s">
        <v>241</v>
      </c>
      <c r="AU125" s="145" t="s">
        <v>90</v>
      </c>
      <c r="AY125" s="18" t="s">
        <v>239</v>
      </c>
      <c r="BE125" s="146">
        <f t="shared" si="24"/>
        <v>0</v>
      </c>
      <c r="BF125" s="146">
        <f t="shared" si="25"/>
        <v>0</v>
      </c>
      <c r="BG125" s="146">
        <f t="shared" si="26"/>
        <v>0</v>
      </c>
      <c r="BH125" s="146">
        <f t="shared" si="27"/>
        <v>0</v>
      </c>
      <c r="BI125" s="146">
        <f t="shared" si="28"/>
        <v>0</v>
      </c>
      <c r="BJ125" s="18" t="s">
        <v>88</v>
      </c>
      <c r="BK125" s="146">
        <f t="shared" si="29"/>
        <v>0</v>
      </c>
      <c r="BL125" s="18" t="s">
        <v>246</v>
      </c>
      <c r="BM125" s="145" t="s">
        <v>1481</v>
      </c>
    </row>
    <row r="126" spans="2:65" s="1" customFormat="1" ht="16.5" customHeight="1">
      <c r="B126" s="34"/>
      <c r="C126" s="134" t="s">
        <v>398</v>
      </c>
      <c r="D126" s="134" t="s">
        <v>241</v>
      </c>
      <c r="E126" s="135" t="s">
        <v>1009</v>
      </c>
      <c r="F126" s="136" t="s">
        <v>1055</v>
      </c>
      <c r="G126" s="137" t="s">
        <v>900</v>
      </c>
      <c r="H126" s="138">
        <v>1</v>
      </c>
      <c r="I126" s="139"/>
      <c r="J126" s="140">
        <f t="shared" si="20"/>
        <v>0</v>
      </c>
      <c r="K126" s="136" t="s">
        <v>304</v>
      </c>
      <c r="L126" s="34"/>
      <c r="M126" s="141" t="s">
        <v>19</v>
      </c>
      <c r="N126" s="142" t="s">
        <v>52</v>
      </c>
      <c r="P126" s="143">
        <f t="shared" si="21"/>
        <v>0</v>
      </c>
      <c r="Q126" s="143">
        <v>0</v>
      </c>
      <c r="R126" s="143">
        <f t="shared" si="22"/>
        <v>0</v>
      </c>
      <c r="S126" s="143">
        <v>0</v>
      </c>
      <c r="T126" s="144">
        <f t="shared" si="23"/>
        <v>0</v>
      </c>
      <c r="AR126" s="145" t="s">
        <v>246</v>
      </c>
      <c r="AT126" s="145" t="s">
        <v>241</v>
      </c>
      <c r="AU126" s="145" t="s">
        <v>90</v>
      </c>
      <c r="AY126" s="18" t="s">
        <v>239</v>
      </c>
      <c r="BE126" s="146">
        <f t="shared" si="24"/>
        <v>0</v>
      </c>
      <c r="BF126" s="146">
        <f t="shared" si="25"/>
        <v>0</v>
      </c>
      <c r="BG126" s="146">
        <f t="shared" si="26"/>
        <v>0</v>
      </c>
      <c r="BH126" s="146">
        <f t="shared" si="27"/>
        <v>0</v>
      </c>
      <c r="BI126" s="146">
        <f t="shared" si="28"/>
        <v>0</v>
      </c>
      <c r="BJ126" s="18" t="s">
        <v>88</v>
      </c>
      <c r="BK126" s="146">
        <f t="shared" si="29"/>
        <v>0</v>
      </c>
      <c r="BL126" s="18" t="s">
        <v>246</v>
      </c>
      <c r="BM126" s="145" t="s">
        <v>1482</v>
      </c>
    </row>
    <row r="127" spans="2:65" s="1" customFormat="1" ht="16.5" customHeight="1">
      <c r="B127" s="34"/>
      <c r="C127" s="134" t="s">
        <v>404</v>
      </c>
      <c r="D127" s="134" t="s">
        <v>241</v>
      </c>
      <c r="E127" s="135" t="s">
        <v>1012</v>
      </c>
      <c r="F127" s="136" t="s">
        <v>1483</v>
      </c>
      <c r="G127" s="137" t="s">
        <v>900</v>
      </c>
      <c r="H127" s="138">
        <v>1</v>
      </c>
      <c r="I127" s="139"/>
      <c r="J127" s="140">
        <f t="shared" si="20"/>
        <v>0</v>
      </c>
      <c r="K127" s="136" t="s">
        <v>304</v>
      </c>
      <c r="L127" s="34"/>
      <c r="M127" s="141" t="s">
        <v>19</v>
      </c>
      <c r="N127" s="142" t="s">
        <v>52</v>
      </c>
      <c r="P127" s="143">
        <f t="shared" si="21"/>
        <v>0</v>
      </c>
      <c r="Q127" s="143">
        <v>0</v>
      </c>
      <c r="R127" s="143">
        <f t="shared" si="22"/>
        <v>0</v>
      </c>
      <c r="S127" s="143">
        <v>0</v>
      </c>
      <c r="T127" s="144">
        <f t="shared" si="23"/>
        <v>0</v>
      </c>
      <c r="AR127" s="145" t="s">
        <v>246</v>
      </c>
      <c r="AT127" s="145" t="s">
        <v>241</v>
      </c>
      <c r="AU127" s="145" t="s">
        <v>90</v>
      </c>
      <c r="AY127" s="18" t="s">
        <v>239</v>
      </c>
      <c r="BE127" s="146">
        <f t="shared" si="24"/>
        <v>0</v>
      </c>
      <c r="BF127" s="146">
        <f t="shared" si="25"/>
        <v>0</v>
      </c>
      <c r="BG127" s="146">
        <f t="shared" si="26"/>
        <v>0</v>
      </c>
      <c r="BH127" s="146">
        <f t="shared" si="27"/>
        <v>0</v>
      </c>
      <c r="BI127" s="146">
        <f t="shared" si="28"/>
        <v>0</v>
      </c>
      <c r="BJ127" s="18" t="s">
        <v>88</v>
      </c>
      <c r="BK127" s="146">
        <f t="shared" si="29"/>
        <v>0</v>
      </c>
      <c r="BL127" s="18" t="s">
        <v>246</v>
      </c>
      <c r="BM127" s="145" t="s">
        <v>1484</v>
      </c>
    </row>
    <row r="128" spans="2:65" s="1" customFormat="1" ht="16.5" customHeight="1">
      <c r="B128" s="34"/>
      <c r="C128" s="134" t="s">
        <v>410</v>
      </c>
      <c r="D128" s="134" t="s">
        <v>241</v>
      </c>
      <c r="E128" s="135" t="s">
        <v>1015</v>
      </c>
      <c r="F128" s="136" t="s">
        <v>1485</v>
      </c>
      <c r="G128" s="137" t="s">
        <v>900</v>
      </c>
      <c r="H128" s="138">
        <v>1</v>
      </c>
      <c r="I128" s="139"/>
      <c r="J128" s="140">
        <f t="shared" si="20"/>
        <v>0</v>
      </c>
      <c r="K128" s="136" t="s">
        <v>304</v>
      </c>
      <c r="L128" s="34"/>
      <c r="M128" s="141" t="s">
        <v>19</v>
      </c>
      <c r="N128" s="142" t="s">
        <v>52</v>
      </c>
      <c r="P128" s="143">
        <f t="shared" si="21"/>
        <v>0</v>
      </c>
      <c r="Q128" s="143">
        <v>0</v>
      </c>
      <c r="R128" s="143">
        <f t="shared" si="22"/>
        <v>0</v>
      </c>
      <c r="S128" s="143">
        <v>0</v>
      </c>
      <c r="T128" s="144">
        <f t="shared" si="23"/>
        <v>0</v>
      </c>
      <c r="AR128" s="145" t="s">
        <v>246</v>
      </c>
      <c r="AT128" s="145" t="s">
        <v>241</v>
      </c>
      <c r="AU128" s="145" t="s">
        <v>90</v>
      </c>
      <c r="AY128" s="18" t="s">
        <v>239</v>
      </c>
      <c r="BE128" s="146">
        <f t="shared" si="24"/>
        <v>0</v>
      </c>
      <c r="BF128" s="146">
        <f t="shared" si="25"/>
        <v>0</v>
      </c>
      <c r="BG128" s="146">
        <f t="shared" si="26"/>
        <v>0</v>
      </c>
      <c r="BH128" s="146">
        <f t="shared" si="27"/>
        <v>0</v>
      </c>
      <c r="BI128" s="146">
        <f t="shared" si="28"/>
        <v>0</v>
      </c>
      <c r="BJ128" s="18" t="s">
        <v>88</v>
      </c>
      <c r="BK128" s="146">
        <f t="shared" si="29"/>
        <v>0</v>
      </c>
      <c r="BL128" s="18" t="s">
        <v>246</v>
      </c>
      <c r="BM128" s="145" t="s">
        <v>1486</v>
      </c>
    </row>
    <row r="129" spans="2:65" s="1" customFormat="1" ht="16.5" customHeight="1">
      <c r="B129" s="34"/>
      <c r="C129" s="134" t="s">
        <v>415</v>
      </c>
      <c r="D129" s="134" t="s">
        <v>241</v>
      </c>
      <c r="E129" s="135" t="s">
        <v>1019</v>
      </c>
      <c r="F129" s="136" t="s">
        <v>1058</v>
      </c>
      <c r="G129" s="137" t="s">
        <v>900</v>
      </c>
      <c r="H129" s="138">
        <v>1</v>
      </c>
      <c r="I129" s="139"/>
      <c r="J129" s="140">
        <f t="shared" si="20"/>
        <v>0</v>
      </c>
      <c r="K129" s="136" t="s">
        <v>304</v>
      </c>
      <c r="L129" s="34"/>
      <c r="M129" s="141" t="s">
        <v>19</v>
      </c>
      <c r="N129" s="142" t="s">
        <v>52</v>
      </c>
      <c r="P129" s="143">
        <f t="shared" si="21"/>
        <v>0</v>
      </c>
      <c r="Q129" s="143">
        <v>0</v>
      </c>
      <c r="R129" s="143">
        <f t="shared" si="22"/>
        <v>0</v>
      </c>
      <c r="S129" s="143">
        <v>0</v>
      </c>
      <c r="T129" s="144">
        <f t="shared" si="23"/>
        <v>0</v>
      </c>
      <c r="AR129" s="145" t="s">
        <v>246</v>
      </c>
      <c r="AT129" s="145" t="s">
        <v>241</v>
      </c>
      <c r="AU129" s="145" t="s">
        <v>90</v>
      </c>
      <c r="AY129" s="18" t="s">
        <v>239</v>
      </c>
      <c r="BE129" s="146">
        <f t="shared" si="24"/>
        <v>0</v>
      </c>
      <c r="BF129" s="146">
        <f t="shared" si="25"/>
        <v>0</v>
      </c>
      <c r="BG129" s="146">
        <f t="shared" si="26"/>
        <v>0</v>
      </c>
      <c r="BH129" s="146">
        <f t="shared" si="27"/>
        <v>0</v>
      </c>
      <c r="BI129" s="146">
        <f t="shared" si="28"/>
        <v>0</v>
      </c>
      <c r="BJ129" s="18" t="s">
        <v>88</v>
      </c>
      <c r="BK129" s="146">
        <f t="shared" si="29"/>
        <v>0</v>
      </c>
      <c r="BL129" s="18" t="s">
        <v>246</v>
      </c>
      <c r="BM129" s="145" t="s">
        <v>1487</v>
      </c>
    </row>
    <row r="130" spans="2:65" s="1" customFormat="1" ht="16.5" customHeight="1">
      <c r="B130" s="34"/>
      <c r="C130" s="134" t="s">
        <v>420</v>
      </c>
      <c r="D130" s="134" t="s">
        <v>241</v>
      </c>
      <c r="E130" s="135" t="s">
        <v>1488</v>
      </c>
      <c r="F130" s="136" t="s">
        <v>1489</v>
      </c>
      <c r="G130" s="137" t="s">
        <v>900</v>
      </c>
      <c r="H130" s="138">
        <v>1</v>
      </c>
      <c r="I130" s="139"/>
      <c r="J130" s="140">
        <f t="shared" si="20"/>
        <v>0</v>
      </c>
      <c r="K130" s="136" t="s">
        <v>304</v>
      </c>
      <c r="L130" s="34"/>
      <c r="M130" s="198" t="s">
        <v>19</v>
      </c>
      <c r="N130" s="199" t="s">
        <v>52</v>
      </c>
      <c r="O130" s="192"/>
      <c r="P130" s="196">
        <f t="shared" si="21"/>
        <v>0</v>
      </c>
      <c r="Q130" s="196">
        <v>0</v>
      </c>
      <c r="R130" s="196">
        <f t="shared" si="22"/>
        <v>0</v>
      </c>
      <c r="S130" s="196">
        <v>0</v>
      </c>
      <c r="T130" s="197">
        <f t="shared" si="23"/>
        <v>0</v>
      </c>
      <c r="AR130" s="145" t="s">
        <v>246</v>
      </c>
      <c r="AT130" s="145" t="s">
        <v>241</v>
      </c>
      <c r="AU130" s="145" t="s">
        <v>90</v>
      </c>
      <c r="AY130" s="18" t="s">
        <v>239</v>
      </c>
      <c r="BE130" s="146">
        <f t="shared" si="24"/>
        <v>0</v>
      </c>
      <c r="BF130" s="146">
        <f t="shared" si="25"/>
        <v>0</v>
      </c>
      <c r="BG130" s="146">
        <f t="shared" si="26"/>
        <v>0</v>
      </c>
      <c r="BH130" s="146">
        <f t="shared" si="27"/>
        <v>0</v>
      </c>
      <c r="BI130" s="146">
        <f t="shared" si="28"/>
        <v>0</v>
      </c>
      <c r="BJ130" s="18" t="s">
        <v>88</v>
      </c>
      <c r="BK130" s="146">
        <f t="shared" si="29"/>
        <v>0</v>
      </c>
      <c r="BL130" s="18" t="s">
        <v>246</v>
      </c>
      <c r="BM130" s="145" t="s">
        <v>1490</v>
      </c>
    </row>
    <row r="131" spans="2:65" s="1" customFormat="1" ht="6.95" customHeight="1">
      <c r="B131" s="43"/>
      <c r="C131" s="44"/>
      <c r="D131" s="44"/>
      <c r="E131" s="44"/>
      <c r="F131" s="44"/>
      <c r="G131" s="44"/>
      <c r="H131" s="44"/>
      <c r="I131" s="44"/>
      <c r="J131" s="44"/>
      <c r="K131" s="44"/>
      <c r="L131" s="34"/>
    </row>
  </sheetData>
  <sheetProtection algorithmName="SHA-512" hashValue="QeESXooBippZLMM/XL8LS3uqCQvLPRTDYSoxsigX5aDbW/mYOlE9h7sF9o1aliJTxuSUVN3HnFB5536k7l/0KA==" saltValue="AlZ99TBusuUSp4sTJ7EgVKfJQPZ1543Cym26Nhk7Gk16SHSMDTSwSs62jr/O7D7ZujTWJ6T+OOX8bsFiKWp+YA==" spinCount="100000" sheet="1" objects="1" scenarios="1" formatColumns="0" formatRows="0" autoFilter="0"/>
  <autoFilter ref="C90:K130" xr:uid="{00000000-0009-0000-0000-000008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3"/>
  <sheetViews>
    <sheetView showGridLines="0" topLeftCell="A88"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123</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 customHeight="1">
      <c r="B8" s="21"/>
      <c r="D8" s="28" t="s">
        <v>183</v>
      </c>
      <c r="L8" s="21"/>
    </row>
    <row r="9" spans="2:46" s="1" customFormat="1" ht="16.5" customHeight="1">
      <c r="B9" s="34"/>
      <c r="E9" s="329" t="s">
        <v>187</v>
      </c>
      <c r="F9" s="328"/>
      <c r="G9" s="328"/>
      <c r="H9" s="328"/>
      <c r="L9" s="34"/>
    </row>
    <row r="10" spans="2:46" s="1" customFormat="1" ht="12" customHeight="1">
      <c r="B10" s="34"/>
      <c r="D10" s="28" t="s">
        <v>191</v>
      </c>
      <c r="L10" s="34"/>
    </row>
    <row r="11" spans="2:46" s="1" customFormat="1" ht="16.5" customHeight="1">
      <c r="B11" s="34"/>
      <c r="E11" s="324" t="s">
        <v>1491</v>
      </c>
      <c r="F11" s="328"/>
      <c r="G11" s="328"/>
      <c r="H11" s="328"/>
      <c r="L11" s="34"/>
    </row>
    <row r="12" spans="2:46" s="1" customFormat="1" ht="11.25">
      <c r="B12" s="34"/>
      <c r="L12" s="34"/>
    </row>
    <row r="13" spans="2:46" s="1" customFormat="1" ht="12" customHeight="1">
      <c r="B13" s="34"/>
      <c r="D13" s="28" t="s">
        <v>18</v>
      </c>
      <c r="F13" s="26" t="s">
        <v>19</v>
      </c>
      <c r="I13" s="28" t="s">
        <v>20</v>
      </c>
      <c r="J13" s="26" t="s">
        <v>19</v>
      </c>
      <c r="L13" s="34"/>
    </row>
    <row r="14" spans="2:46" s="1" customFormat="1" ht="12" customHeight="1">
      <c r="B14" s="34"/>
      <c r="D14" s="28" t="s">
        <v>22</v>
      </c>
      <c r="F14" s="26" t="s">
        <v>23</v>
      </c>
      <c r="I14" s="28" t="s">
        <v>24</v>
      </c>
      <c r="J14" s="51" t="str">
        <f>'Rekapitulace stavby'!AN8</f>
        <v>19. 8. 2022</v>
      </c>
      <c r="L14" s="34"/>
    </row>
    <row r="15" spans="2:46" s="1" customFormat="1" ht="10.9" customHeight="1">
      <c r="B15" s="34"/>
      <c r="L15" s="34"/>
    </row>
    <row r="16" spans="2:46" s="1" customFormat="1" ht="12" customHeight="1">
      <c r="B16" s="34"/>
      <c r="D16" s="28" t="s">
        <v>30</v>
      </c>
      <c r="I16" s="28" t="s">
        <v>31</v>
      </c>
      <c r="J16" s="26" t="s">
        <v>32</v>
      </c>
      <c r="L16" s="34"/>
    </row>
    <row r="17" spans="2:12" s="1" customFormat="1" ht="18" customHeight="1">
      <c r="B17" s="34"/>
      <c r="E17" s="26" t="s">
        <v>33</v>
      </c>
      <c r="I17" s="28" t="s">
        <v>34</v>
      </c>
      <c r="J17" s="26" t="s">
        <v>35</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
        <v>39</v>
      </c>
      <c r="L22" s="34"/>
    </row>
    <row r="23" spans="2:12" s="1" customFormat="1" ht="18" customHeight="1">
      <c r="B23" s="34"/>
      <c r="E23" s="26" t="s">
        <v>40</v>
      </c>
      <c r="I23" s="28" t="s">
        <v>34</v>
      </c>
      <c r="J23" s="26" t="s">
        <v>41</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ROUND(J90,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ROUND((SUM(BE90:BE112)),  2)</f>
        <v>0</v>
      </c>
      <c r="I35" s="96">
        <v>0.21</v>
      </c>
      <c r="J35" s="84">
        <f>ROUND(((SUM(BE90:BE112))*I35),  2)</f>
        <v>0</v>
      </c>
      <c r="L35" s="34"/>
    </row>
    <row r="36" spans="2:12" s="1" customFormat="1" ht="14.45" customHeight="1">
      <c r="B36" s="34"/>
      <c r="E36" s="28" t="s">
        <v>53</v>
      </c>
      <c r="F36" s="84">
        <f>ROUND((SUM(BF90:BF112)),  2)</f>
        <v>0</v>
      </c>
      <c r="I36" s="96">
        <v>0.15</v>
      </c>
      <c r="J36" s="84">
        <f>ROUND(((SUM(BF90:BF112))*I36),  2)</f>
        <v>0</v>
      </c>
      <c r="L36" s="34"/>
    </row>
    <row r="37" spans="2:12" s="1" customFormat="1" ht="14.45" hidden="1" customHeight="1">
      <c r="B37" s="34"/>
      <c r="E37" s="28" t="s">
        <v>54</v>
      </c>
      <c r="F37" s="84">
        <f>ROUND((SUM(BG90:BG112)),  2)</f>
        <v>0</v>
      </c>
      <c r="I37" s="96">
        <v>0.21</v>
      </c>
      <c r="J37" s="84">
        <f>0</f>
        <v>0</v>
      </c>
      <c r="L37" s="34"/>
    </row>
    <row r="38" spans="2:12" s="1" customFormat="1" ht="14.45" hidden="1" customHeight="1">
      <c r="B38" s="34"/>
      <c r="E38" s="28" t="s">
        <v>55</v>
      </c>
      <c r="F38" s="84">
        <f>ROUND((SUM(BH90:BH112)),  2)</f>
        <v>0</v>
      </c>
      <c r="I38" s="96">
        <v>0.15</v>
      </c>
      <c r="J38" s="84">
        <f>0</f>
        <v>0</v>
      </c>
      <c r="L38" s="34"/>
    </row>
    <row r="39" spans="2:12" s="1" customFormat="1" ht="14.45" hidden="1" customHeight="1">
      <c r="B39" s="34"/>
      <c r="E39" s="28" t="s">
        <v>56</v>
      </c>
      <c r="F39" s="84">
        <f>ROUND((SUM(BI90:BI112)),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187</v>
      </c>
      <c r="F52" s="328"/>
      <c r="G52" s="328"/>
      <c r="H52" s="328"/>
      <c r="L52" s="34"/>
    </row>
    <row r="53" spans="2:47" s="1" customFormat="1" ht="12" customHeight="1">
      <c r="B53" s="34"/>
      <c r="C53" s="28" t="s">
        <v>191</v>
      </c>
      <c r="L53" s="34"/>
    </row>
    <row r="54" spans="2:47" s="1" customFormat="1" ht="16.5" customHeight="1">
      <c r="B54" s="34"/>
      <c r="E54" s="324" t="str">
        <f>E11</f>
        <v>SO07 - Ocelové konstrukce</v>
      </c>
      <c r="F54" s="328"/>
      <c r="G54" s="328"/>
      <c r="H54" s="328"/>
      <c r="L54" s="34"/>
    </row>
    <row r="55" spans="2:47" s="1" customFormat="1" ht="6.95" customHeight="1">
      <c r="B55" s="34"/>
      <c r="L55" s="34"/>
    </row>
    <row r="56" spans="2:47" s="1" customFormat="1" ht="12" customHeight="1">
      <c r="B56" s="34"/>
      <c r="C56" s="28" t="s">
        <v>22</v>
      </c>
      <c r="F56" s="26" t="str">
        <f>F14</f>
        <v>Praha</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J90</f>
        <v>0</v>
      </c>
      <c r="L63" s="34"/>
      <c r="AU63" s="18" t="s">
        <v>208</v>
      </c>
    </row>
    <row r="64" spans="2:47" s="8" customFormat="1" ht="24.95" customHeight="1">
      <c r="B64" s="106"/>
      <c r="D64" s="107" t="s">
        <v>209</v>
      </c>
      <c r="E64" s="108"/>
      <c r="F64" s="108"/>
      <c r="G64" s="108"/>
      <c r="H64" s="108"/>
      <c r="I64" s="108"/>
      <c r="J64" s="109">
        <f>J91</f>
        <v>0</v>
      </c>
      <c r="L64" s="106"/>
    </row>
    <row r="65" spans="2:12" s="9" customFormat="1" ht="19.899999999999999" customHeight="1">
      <c r="B65" s="110"/>
      <c r="D65" s="111" t="s">
        <v>212</v>
      </c>
      <c r="E65" s="112"/>
      <c r="F65" s="112"/>
      <c r="G65" s="112"/>
      <c r="H65" s="112"/>
      <c r="I65" s="112"/>
      <c r="J65" s="113">
        <f>J92</f>
        <v>0</v>
      </c>
      <c r="L65" s="110"/>
    </row>
    <row r="66" spans="2:12" s="9" customFormat="1" ht="19.899999999999999" customHeight="1">
      <c r="B66" s="110"/>
      <c r="D66" s="111" t="s">
        <v>219</v>
      </c>
      <c r="E66" s="112"/>
      <c r="F66" s="112"/>
      <c r="G66" s="112"/>
      <c r="H66" s="112"/>
      <c r="I66" s="112"/>
      <c r="J66" s="113">
        <f>J96</f>
        <v>0</v>
      </c>
      <c r="L66" s="110"/>
    </row>
    <row r="67" spans="2:12" s="8" customFormat="1" ht="24.95" customHeight="1">
      <c r="B67" s="106"/>
      <c r="D67" s="107" t="s">
        <v>220</v>
      </c>
      <c r="E67" s="108"/>
      <c r="F67" s="108"/>
      <c r="G67" s="108"/>
      <c r="H67" s="108"/>
      <c r="I67" s="108"/>
      <c r="J67" s="109">
        <f>J99</f>
        <v>0</v>
      </c>
      <c r="L67" s="106"/>
    </row>
    <row r="68" spans="2:12" s="9" customFormat="1" ht="19.899999999999999" customHeight="1">
      <c r="B68" s="110"/>
      <c r="D68" s="111" t="s">
        <v>223</v>
      </c>
      <c r="E68" s="112"/>
      <c r="F68" s="112"/>
      <c r="G68" s="112"/>
      <c r="H68" s="112"/>
      <c r="I68" s="112"/>
      <c r="J68" s="113">
        <f>J100</f>
        <v>0</v>
      </c>
      <c r="L68" s="110"/>
    </row>
    <row r="69" spans="2:12" s="1" customFormat="1" ht="21.75" customHeight="1">
      <c r="B69" s="34"/>
      <c r="L69" s="34"/>
    </row>
    <row r="70" spans="2:12" s="1" customFormat="1" ht="6.95" customHeight="1">
      <c r="B70" s="43"/>
      <c r="C70" s="44"/>
      <c r="D70" s="44"/>
      <c r="E70" s="44"/>
      <c r="F70" s="44"/>
      <c r="G70" s="44"/>
      <c r="H70" s="44"/>
      <c r="I70" s="44"/>
      <c r="J70" s="44"/>
      <c r="K70" s="44"/>
      <c r="L70" s="34"/>
    </row>
    <row r="74" spans="2:12" s="1" customFormat="1" ht="6.95" customHeight="1">
      <c r="B74" s="45"/>
      <c r="C74" s="46"/>
      <c r="D74" s="46"/>
      <c r="E74" s="46"/>
      <c r="F74" s="46"/>
      <c r="G74" s="46"/>
      <c r="H74" s="46"/>
      <c r="I74" s="46"/>
      <c r="J74" s="46"/>
      <c r="K74" s="46"/>
      <c r="L74" s="34"/>
    </row>
    <row r="75" spans="2:12" s="1" customFormat="1" ht="24.95" customHeight="1">
      <c r="B75" s="34"/>
      <c r="C75" s="22" t="s">
        <v>224</v>
      </c>
      <c r="L75" s="34"/>
    </row>
    <row r="76" spans="2:12" s="1" customFormat="1" ht="6.95" customHeight="1">
      <c r="B76" s="34"/>
      <c r="L76" s="34"/>
    </row>
    <row r="77" spans="2:12" s="1" customFormat="1" ht="12" customHeight="1">
      <c r="B77" s="34"/>
      <c r="C77" s="28" t="s">
        <v>16</v>
      </c>
      <c r="L77" s="34"/>
    </row>
    <row r="78" spans="2:12" s="1" customFormat="1" ht="16.5" customHeight="1">
      <c r="B78" s="34"/>
      <c r="E78" s="329" t="str">
        <f>E7</f>
        <v>Stavba č. 6963, etapa č. 0008 – Kompenzační opatření, Definitivní uzávěr plavebního kanálu Troja</v>
      </c>
      <c r="F78" s="330"/>
      <c r="G78" s="330"/>
      <c r="H78" s="330"/>
      <c r="L78" s="34"/>
    </row>
    <row r="79" spans="2:12" ht="12" customHeight="1">
      <c r="B79" s="21"/>
      <c r="C79" s="28" t="s">
        <v>183</v>
      </c>
      <c r="L79" s="21"/>
    </row>
    <row r="80" spans="2:12" s="1" customFormat="1" ht="16.5" customHeight="1">
      <c r="B80" s="34"/>
      <c r="E80" s="329" t="s">
        <v>187</v>
      </c>
      <c r="F80" s="328"/>
      <c r="G80" s="328"/>
      <c r="H80" s="328"/>
      <c r="L80" s="34"/>
    </row>
    <row r="81" spans="2:65" s="1" customFormat="1" ht="12" customHeight="1">
      <c r="B81" s="34"/>
      <c r="C81" s="28" t="s">
        <v>191</v>
      </c>
      <c r="L81" s="34"/>
    </row>
    <row r="82" spans="2:65" s="1" customFormat="1" ht="16.5" customHeight="1">
      <c r="B82" s="34"/>
      <c r="E82" s="324" t="str">
        <f>E11</f>
        <v>SO07 - Ocelové konstrukce</v>
      </c>
      <c r="F82" s="328"/>
      <c r="G82" s="328"/>
      <c r="H82" s="328"/>
      <c r="L82" s="34"/>
    </row>
    <row r="83" spans="2:65" s="1" customFormat="1" ht="6.95" customHeight="1">
      <c r="B83" s="34"/>
      <c r="L83" s="34"/>
    </row>
    <row r="84" spans="2:65" s="1" customFormat="1" ht="12" customHeight="1">
      <c r="B84" s="34"/>
      <c r="C84" s="28" t="s">
        <v>22</v>
      </c>
      <c r="F84" s="26" t="str">
        <f>F14</f>
        <v>Praha</v>
      </c>
      <c r="I84" s="28" t="s">
        <v>24</v>
      </c>
      <c r="J84" s="51" t="str">
        <f>IF(J14="","",J14)</f>
        <v>19. 8. 2022</v>
      </c>
      <c r="L84" s="34"/>
    </row>
    <row r="85" spans="2:65" s="1" customFormat="1" ht="6.95" customHeight="1">
      <c r="B85" s="34"/>
      <c r="L85" s="34"/>
    </row>
    <row r="86" spans="2:65" s="1" customFormat="1" ht="25.7" customHeight="1">
      <c r="B86" s="34"/>
      <c r="C86" s="28" t="s">
        <v>30</v>
      </c>
      <c r="F86" s="26" t="str">
        <f>E17</f>
        <v>Hlavní město Praha</v>
      </c>
      <c r="I86" s="28" t="s">
        <v>38</v>
      </c>
      <c r="J86" s="32" t="str">
        <f>E23</f>
        <v>d plus projektová a inženýrská a.s.</v>
      </c>
      <c r="L86" s="34"/>
    </row>
    <row r="87" spans="2:65" s="1" customFormat="1" ht="15.2" customHeight="1">
      <c r="B87" s="34"/>
      <c r="C87" s="28" t="s">
        <v>36</v>
      </c>
      <c r="F87" s="26" t="str">
        <f>IF(E20="","",E20)</f>
        <v>Vyplň údaj</v>
      </c>
      <c r="I87" s="28" t="s">
        <v>43</v>
      </c>
      <c r="J87" s="32" t="str">
        <f>E26</f>
        <v xml:space="preserve"> </v>
      </c>
      <c r="L87" s="34"/>
    </row>
    <row r="88" spans="2:65" s="1" customFormat="1" ht="10.35" customHeight="1">
      <c r="B88" s="34"/>
      <c r="L88" s="34"/>
    </row>
    <row r="89" spans="2:65" s="10" customFormat="1" ht="29.25" customHeight="1">
      <c r="B89" s="114"/>
      <c r="C89" s="115" t="s">
        <v>225</v>
      </c>
      <c r="D89" s="116" t="s">
        <v>66</v>
      </c>
      <c r="E89" s="116" t="s">
        <v>62</v>
      </c>
      <c r="F89" s="116" t="s">
        <v>63</v>
      </c>
      <c r="G89" s="116" t="s">
        <v>226</v>
      </c>
      <c r="H89" s="116" t="s">
        <v>227</v>
      </c>
      <c r="I89" s="116" t="s">
        <v>228</v>
      </c>
      <c r="J89" s="116" t="s">
        <v>207</v>
      </c>
      <c r="K89" s="117" t="s">
        <v>229</v>
      </c>
      <c r="L89" s="114"/>
      <c r="M89" s="58" t="s">
        <v>19</v>
      </c>
      <c r="N89" s="59" t="s">
        <v>51</v>
      </c>
      <c r="O89" s="59" t="s">
        <v>230</v>
      </c>
      <c r="P89" s="59" t="s">
        <v>231</v>
      </c>
      <c r="Q89" s="59" t="s">
        <v>232</v>
      </c>
      <c r="R89" s="59" t="s">
        <v>233</v>
      </c>
      <c r="S89" s="59" t="s">
        <v>234</v>
      </c>
      <c r="T89" s="60" t="s">
        <v>235</v>
      </c>
    </row>
    <row r="90" spans="2:65" s="1" customFormat="1" ht="22.9" customHeight="1">
      <c r="B90" s="34"/>
      <c r="C90" s="63" t="s">
        <v>236</v>
      </c>
      <c r="J90" s="118">
        <f>BK90</f>
        <v>0</v>
      </c>
      <c r="L90" s="34"/>
      <c r="M90" s="61"/>
      <c r="N90" s="52"/>
      <c r="O90" s="52"/>
      <c r="P90" s="119">
        <f>P91+P99</f>
        <v>0</v>
      </c>
      <c r="Q90" s="52"/>
      <c r="R90" s="119">
        <f>R91+R99</f>
        <v>8.5896350000000012</v>
      </c>
      <c r="S90" s="52"/>
      <c r="T90" s="120">
        <f>T91+T99</f>
        <v>0</v>
      </c>
      <c r="AT90" s="18" t="s">
        <v>80</v>
      </c>
      <c r="AU90" s="18" t="s">
        <v>208</v>
      </c>
      <c r="BK90" s="121">
        <f>BK91+BK99</f>
        <v>0</v>
      </c>
    </row>
    <row r="91" spans="2:65" s="11" customFormat="1" ht="25.9" customHeight="1">
      <c r="B91" s="122"/>
      <c r="D91" s="123" t="s">
        <v>80</v>
      </c>
      <c r="E91" s="124" t="s">
        <v>237</v>
      </c>
      <c r="F91" s="124" t="s">
        <v>238</v>
      </c>
      <c r="I91" s="125"/>
      <c r="J91" s="126">
        <f>BK91</f>
        <v>0</v>
      </c>
      <c r="L91" s="122"/>
      <c r="M91" s="127"/>
      <c r="P91" s="128">
        <f>P92+P96</f>
        <v>0</v>
      </c>
      <c r="R91" s="128">
        <f>R92+R96</f>
        <v>5.7081600000000003</v>
      </c>
      <c r="T91" s="129">
        <f>T92+T96</f>
        <v>0</v>
      </c>
      <c r="AR91" s="123" t="s">
        <v>88</v>
      </c>
      <c r="AT91" s="130" t="s">
        <v>80</v>
      </c>
      <c r="AU91" s="130" t="s">
        <v>81</v>
      </c>
      <c r="AY91" s="123" t="s">
        <v>239</v>
      </c>
      <c r="BK91" s="131">
        <f>BK92+BK96</f>
        <v>0</v>
      </c>
    </row>
    <row r="92" spans="2:65" s="11" customFormat="1" ht="22.9" customHeight="1">
      <c r="B92" s="122"/>
      <c r="D92" s="123" t="s">
        <v>80</v>
      </c>
      <c r="E92" s="132" t="s">
        <v>96</v>
      </c>
      <c r="F92" s="132" t="s">
        <v>475</v>
      </c>
      <c r="I92" s="125"/>
      <c r="J92" s="133">
        <f>BK92</f>
        <v>0</v>
      </c>
      <c r="L92" s="122"/>
      <c r="M92" s="127"/>
      <c r="P92" s="128">
        <f>SUM(P93:P95)</f>
        <v>0</v>
      </c>
      <c r="R92" s="128">
        <f>SUM(R93:R95)</f>
        <v>5.7081600000000003</v>
      </c>
      <c r="T92" s="129">
        <f>SUM(T93:T95)</f>
        <v>0</v>
      </c>
      <c r="AR92" s="123" t="s">
        <v>88</v>
      </c>
      <c r="AT92" s="130" t="s">
        <v>80</v>
      </c>
      <c r="AU92" s="130" t="s">
        <v>88</v>
      </c>
      <c r="AY92" s="123" t="s">
        <v>239</v>
      </c>
      <c r="BK92" s="131">
        <f>SUM(BK93:BK95)</f>
        <v>0</v>
      </c>
    </row>
    <row r="93" spans="2:65" s="1" customFormat="1" ht="16.5" customHeight="1">
      <c r="B93" s="34"/>
      <c r="C93" s="134" t="s">
        <v>88</v>
      </c>
      <c r="D93" s="134" t="s">
        <v>241</v>
      </c>
      <c r="E93" s="135" t="s">
        <v>1492</v>
      </c>
      <c r="F93" s="136" t="s">
        <v>1493</v>
      </c>
      <c r="G93" s="137" t="s">
        <v>163</v>
      </c>
      <c r="H93" s="138">
        <v>72</v>
      </c>
      <c r="I93" s="139"/>
      <c r="J93" s="140">
        <f>ROUND(I93*H93,2)</f>
        <v>0</v>
      </c>
      <c r="K93" s="136" t="s">
        <v>245</v>
      </c>
      <c r="L93" s="34"/>
      <c r="M93" s="141" t="s">
        <v>19</v>
      </c>
      <c r="N93" s="142" t="s">
        <v>52</v>
      </c>
      <c r="P93" s="143">
        <f>O93*H93</f>
        <v>0</v>
      </c>
      <c r="Q93" s="143">
        <v>7.9280000000000003E-2</v>
      </c>
      <c r="R93" s="143">
        <f>Q93*H93</f>
        <v>5.7081600000000003</v>
      </c>
      <c r="S93" s="143">
        <v>0</v>
      </c>
      <c r="T93" s="144">
        <f>S93*H93</f>
        <v>0</v>
      </c>
      <c r="AR93" s="145" t="s">
        <v>246</v>
      </c>
      <c r="AT93" s="145" t="s">
        <v>241</v>
      </c>
      <c r="AU93" s="145" t="s">
        <v>90</v>
      </c>
      <c r="AY93" s="18" t="s">
        <v>239</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246</v>
      </c>
      <c r="BM93" s="145" t="s">
        <v>1494</v>
      </c>
    </row>
    <row r="94" spans="2:65" s="1" customFormat="1" ht="11.25">
      <c r="B94" s="34"/>
      <c r="D94" s="147" t="s">
        <v>248</v>
      </c>
      <c r="F94" s="148" t="s">
        <v>1495</v>
      </c>
      <c r="I94" s="149"/>
      <c r="L94" s="34"/>
      <c r="M94" s="150"/>
      <c r="T94" s="55"/>
      <c r="AT94" s="18" t="s">
        <v>248</v>
      </c>
      <c r="AU94" s="18" t="s">
        <v>90</v>
      </c>
    </row>
    <row r="95" spans="2:65" s="12" customFormat="1" ht="11.25">
      <c r="B95" s="151"/>
      <c r="D95" s="152" t="s">
        <v>258</v>
      </c>
      <c r="E95" s="153" t="s">
        <v>19</v>
      </c>
      <c r="F95" s="154" t="s">
        <v>1496</v>
      </c>
      <c r="H95" s="155">
        <v>72</v>
      </c>
      <c r="I95" s="156"/>
      <c r="L95" s="151"/>
      <c r="M95" s="157"/>
      <c r="T95" s="158"/>
      <c r="AT95" s="153" t="s">
        <v>258</v>
      </c>
      <c r="AU95" s="153" t="s">
        <v>90</v>
      </c>
      <c r="AV95" s="12" t="s">
        <v>90</v>
      </c>
      <c r="AW95" s="12" t="s">
        <v>42</v>
      </c>
      <c r="AX95" s="12" t="s">
        <v>88</v>
      </c>
      <c r="AY95" s="153" t="s">
        <v>239</v>
      </c>
    </row>
    <row r="96" spans="2:65" s="11" customFormat="1" ht="22.9" customHeight="1">
      <c r="B96" s="122"/>
      <c r="D96" s="123" t="s">
        <v>80</v>
      </c>
      <c r="E96" s="132" t="s">
        <v>740</v>
      </c>
      <c r="F96" s="132" t="s">
        <v>741</v>
      </c>
      <c r="I96" s="125"/>
      <c r="J96" s="133">
        <f>BK96</f>
        <v>0</v>
      </c>
      <c r="L96" s="122"/>
      <c r="M96" s="127"/>
      <c r="P96" s="128">
        <f>SUM(P97:P98)</f>
        <v>0</v>
      </c>
      <c r="R96" s="128">
        <f>SUM(R97:R98)</f>
        <v>0</v>
      </c>
      <c r="T96" s="129">
        <f>SUM(T97:T98)</f>
        <v>0</v>
      </c>
      <c r="AR96" s="123" t="s">
        <v>88</v>
      </c>
      <c r="AT96" s="130" t="s">
        <v>80</v>
      </c>
      <c r="AU96" s="130" t="s">
        <v>88</v>
      </c>
      <c r="AY96" s="123" t="s">
        <v>239</v>
      </c>
      <c r="BK96" s="131">
        <f>SUM(BK97:BK98)</f>
        <v>0</v>
      </c>
    </row>
    <row r="97" spans="2:65" s="1" customFormat="1" ht="16.5" customHeight="1">
      <c r="B97" s="34"/>
      <c r="C97" s="134" t="s">
        <v>90</v>
      </c>
      <c r="D97" s="134" t="s">
        <v>241</v>
      </c>
      <c r="E97" s="135" t="s">
        <v>743</v>
      </c>
      <c r="F97" s="136" t="s">
        <v>744</v>
      </c>
      <c r="G97" s="137" t="s">
        <v>376</v>
      </c>
      <c r="H97" s="138">
        <v>5.7080000000000002</v>
      </c>
      <c r="I97" s="139"/>
      <c r="J97" s="140">
        <f>ROUND(I97*H97,2)</f>
        <v>0</v>
      </c>
      <c r="K97" s="136" t="s">
        <v>245</v>
      </c>
      <c r="L97" s="34"/>
      <c r="M97" s="141" t="s">
        <v>19</v>
      </c>
      <c r="N97" s="142" t="s">
        <v>52</v>
      </c>
      <c r="P97" s="143">
        <f>O97*H97</f>
        <v>0</v>
      </c>
      <c r="Q97" s="143">
        <v>0</v>
      </c>
      <c r="R97" s="143">
        <f>Q97*H97</f>
        <v>0</v>
      </c>
      <c r="S97" s="143">
        <v>0</v>
      </c>
      <c r="T97" s="144">
        <f>S97*H97</f>
        <v>0</v>
      </c>
      <c r="AR97" s="145" t="s">
        <v>246</v>
      </c>
      <c r="AT97" s="145" t="s">
        <v>241</v>
      </c>
      <c r="AU97" s="145" t="s">
        <v>90</v>
      </c>
      <c r="AY97" s="18" t="s">
        <v>239</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246</v>
      </c>
      <c r="BM97" s="145" t="s">
        <v>1497</v>
      </c>
    </row>
    <row r="98" spans="2:65" s="1" customFormat="1" ht="11.25">
      <c r="B98" s="34"/>
      <c r="D98" s="147" t="s">
        <v>248</v>
      </c>
      <c r="F98" s="148" t="s">
        <v>746</v>
      </c>
      <c r="I98" s="149"/>
      <c r="L98" s="34"/>
      <c r="M98" s="150"/>
      <c r="T98" s="55"/>
      <c r="AT98" s="18" t="s">
        <v>248</v>
      </c>
      <c r="AU98" s="18" t="s">
        <v>90</v>
      </c>
    </row>
    <row r="99" spans="2:65" s="11" customFormat="1" ht="25.9" customHeight="1">
      <c r="B99" s="122"/>
      <c r="D99" s="123" t="s">
        <v>80</v>
      </c>
      <c r="E99" s="124" t="s">
        <v>747</v>
      </c>
      <c r="F99" s="124" t="s">
        <v>748</v>
      </c>
      <c r="I99" s="125"/>
      <c r="J99" s="126">
        <f>BK99</f>
        <v>0</v>
      </c>
      <c r="L99" s="122"/>
      <c r="M99" s="127"/>
      <c r="P99" s="128">
        <f>P100</f>
        <v>0</v>
      </c>
      <c r="R99" s="128">
        <f>R100</f>
        <v>2.881475</v>
      </c>
      <c r="T99" s="129">
        <f>T100</f>
        <v>0</v>
      </c>
      <c r="AR99" s="123" t="s">
        <v>90</v>
      </c>
      <c r="AT99" s="130" t="s">
        <v>80</v>
      </c>
      <c r="AU99" s="130" t="s">
        <v>81</v>
      </c>
      <c r="AY99" s="123" t="s">
        <v>239</v>
      </c>
      <c r="BK99" s="131">
        <f>BK100</f>
        <v>0</v>
      </c>
    </row>
    <row r="100" spans="2:65" s="11" customFormat="1" ht="22.9" customHeight="1">
      <c r="B100" s="122"/>
      <c r="D100" s="123" t="s">
        <v>80</v>
      </c>
      <c r="E100" s="132" t="s">
        <v>830</v>
      </c>
      <c r="F100" s="132" t="s">
        <v>831</v>
      </c>
      <c r="I100" s="125"/>
      <c r="J100" s="133">
        <f>BK100</f>
        <v>0</v>
      </c>
      <c r="L100" s="122"/>
      <c r="M100" s="127"/>
      <c r="P100" s="128">
        <f>SUM(P101:P112)</f>
        <v>0</v>
      </c>
      <c r="R100" s="128">
        <f>SUM(R101:R112)</f>
        <v>2.881475</v>
      </c>
      <c r="T100" s="129">
        <f>SUM(T101:T112)</f>
        <v>0</v>
      </c>
      <c r="AR100" s="123" t="s">
        <v>90</v>
      </c>
      <c r="AT100" s="130" t="s">
        <v>80</v>
      </c>
      <c r="AU100" s="130" t="s">
        <v>88</v>
      </c>
      <c r="AY100" s="123" t="s">
        <v>239</v>
      </c>
      <c r="BK100" s="131">
        <f>SUM(BK101:BK112)</f>
        <v>0</v>
      </c>
    </row>
    <row r="101" spans="2:65" s="1" customFormat="1" ht="21.75" customHeight="1">
      <c r="B101" s="34"/>
      <c r="C101" s="134" t="s">
        <v>96</v>
      </c>
      <c r="D101" s="134" t="s">
        <v>241</v>
      </c>
      <c r="E101" s="135" t="s">
        <v>1498</v>
      </c>
      <c r="F101" s="136" t="s">
        <v>1499</v>
      </c>
      <c r="G101" s="137" t="s">
        <v>163</v>
      </c>
      <c r="H101" s="138">
        <v>135.5</v>
      </c>
      <c r="I101" s="139"/>
      <c r="J101" s="140">
        <f>ROUND(I101*H101,2)</f>
        <v>0</v>
      </c>
      <c r="K101" s="136" t="s">
        <v>245</v>
      </c>
      <c r="L101" s="34"/>
      <c r="M101" s="141" t="s">
        <v>19</v>
      </c>
      <c r="N101" s="142" t="s">
        <v>52</v>
      </c>
      <c r="P101" s="143">
        <f>O101*H101</f>
        <v>0</v>
      </c>
      <c r="Q101" s="143">
        <v>4.0000000000000002E-4</v>
      </c>
      <c r="R101" s="143">
        <f>Q101*H101</f>
        <v>5.4200000000000005E-2</v>
      </c>
      <c r="S101" s="143">
        <v>0</v>
      </c>
      <c r="T101" s="144">
        <f>S101*H101</f>
        <v>0</v>
      </c>
      <c r="AR101" s="145" t="s">
        <v>344</v>
      </c>
      <c r="AT101" s="145" t="s">
        <v>241</v>
      </c>
      <c r="AU101" s="145" t="s">
        <v>90</v>
      </c>
      <c r="AY101" s="18" t="s">
        <v>239</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344</v>
      </c>
      <c r="BM101" s="145" t="s">
        <v>1500</v>
      </c>
    </row>
    <row r="102" spans="2:65" s="1" customFormat="1" ht="11.25">
      <c r="B102" s="34"/>
      <c r="D102" s="147" t="s">
        <v>248</v>
      </c>
      <c r="F102" s="148" t="s">
        <v>1501</v>
      </c>
      <c r="I102" s="149"/>
      <c r="L102" s="34"/>
      <c r="M102" s="150"/>
      <c r="T102" s="55"/>
      <c r="AT102" s="18" t="s">
        <v>248</v>
      </c>
      <c r="AU102" s="18" t="s">
        <v>90</v>
      </c>
    </row>
    <row r="103" spans="2:65" s="14" customFormat="1" ht="11.25">
      <c r="B103" s="167"/>
      <c r="D103" s="152" t="s">
        <v>258</v>
      </c>
      <c r="E103" s="168" t="s">
        <v>19</v>
      </c>
      <c r="F103" s="169" t="s">
        <v>1502</v>
      </c>
      <c r="H103" s="168" t="s">
        <v>19</v>
      </c>
      <c r="I103" s="170"/>
      <c r="L103" s="167"/>
      <c r="M103" s="171"/>
      <c r="T103" s="172"/>
      <c r="AT103" s="168" t="s">
        <v>258</v>
      </c>
      <c r="AU103" s="168" t="s">
        <v>90</v>
      </c>
      <c r="AV103" s="14" t="s">
        <v>88</v>
      </c>
      <c r="AW103" s="14" t="s">
        <v>42</v>
      </c>
      <c r="AX103" s="14" t="s">
        <v>81</v>
      </c>
      <c r="AY103" s="168" t="s">
        <v>239</v>
      </c>
    </row>
    <row r="104" spans="2:65" s="12" customFormat="1" ht="11.25">
      <c r="B104" s="151"/>
      <c r="D104" s="152" t="s">
        <v>258</v>
      </c>
      <c r="E104" s="153" t="s">
        <v>19</v>
      </c>
      <c r="F104" s="154" t="s">
        <v>1503</v>
      </c>
      <c r="H104" s="155">
        <v>135.5</v>
      </c>
      <c r="I104" s="156"/>
      <c r="L104" s="151"/>
      <c r="M104" s="157"/>
      <c r="T104" s="158"/>
      <c r="AT104" s="153" t="s">
        <v>258</v>
      </c>
      <c r="AU104" s="153" t="s">
        <v>90</v>
      </c>
      <c r="AV104" s="12" t="s">
        <v>90</v>
      </c>
      <c r="AW104" s="12" t="s">
        <v>42</v>
      </c>
      <c r="AX104" s="12" t="s">
        <v>88</v>
      </c>
      <c r="AY104" s="153" t="s">
        <v>239</v>
      </c>
    </row>
    <row r="105" spans="2:65" s="1" customFormat="1" ht="16.5" customHeight="1">
      <c r="B105" s="34"/>
      <c r="C105" s="180" t="s">
        <v>246</v>
      </c>
      <c r="D105" s="180" t="s">
        <v>373</v>
      </c>
      <c r="E105" s="181" t="s">
        <v>843</v>
      </c>
      <c r="F105" s="182" t="s">
        <v>1504</v>
      </c>
      <c r="G105" s="183" t="s">
        <v>835</v>
      </c>
      <c r="H105" s="184">
        <v>2827.2750000000001</v>
      </c>
      <c r="I105" s="185"/>
      <c r="J105" s="186">
        <f>ROUND(I105*H105,2)</f>
        <v>0</v>
      </c>
      <c r="K105" s="182" t="s">
        <v>304</v>
      </c>
      <c r="L105" s="187"/>
      <c r="M105" s="188" t="s">
        <v>19</v>
      </c>
      <c r="N105" s="189" t="s">
        <v>52</v>
      </c>
      <c r="P105" s="143">
        <f>O105*H105</f>
        <v>0</v>
      </c>
      <c r="Q105" s="143">
        <v>1E-3</v>
      </c>
      <c r="R105" s="143">
        <f>Q105*H105</f>
        <v>2.8272750000000002</v>
      </c>
      <c r="S105" s="143">
        <v>0</v>
      </c>
      <c r="T105" s="144">
        <f>S105*H105</f>
        <v>0</v>
      </c>
      <c r="AR105" s="145" t="s">
        <v>436</v>
      </c>
      <c r="AT105" s="145" t="s">
        <v>373</v>
      </c>
      <c r="AU105" s="145" t="s">
        <v>90</v>
      </c>
      <c r="AY105" s="18" t="s">
        <v>239</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344</v>
      </c>
      <c r="BM105" s="145" t="s">
        <v>1505</v>
      </c>
    </row>
    <row r="106" spans="2:65" s="14" customFormat="1" ht="11.25">
      <c r="B106" s="167"/>
      <c r="D106" s="152" t="s">
        <v>258</v>
      </c>
      <c r="E106" s="168" t="s">
        <v>19</v>
      </c>
      <c r="F106" s="169" t="s">
        <v>1502</v>
      </c>
      <c r="H106" s="168" t="s">
        <v>19</v>
      </c>
      <c r="I106" s="170"/>
      <c r="L106" s="167"/>
      <c r="M106" s="171"/>
      <c r="T106" s="172"/>
      <c r="AT106" s="168" t="s">
        <v>258</v>
      </c>
      <c r="AU106" s="168" t="s">
        <v>90</v>
      </c>
      <c r="AV106" s="14" t="s">
        <v>88</v>
      </c>
      <c r="AW106" s="14" t="s">
        <v>42</v>
      </c>
      <c r="AX106" s="14" t="s">
        <v>81</v>
      </c>
      <c r="AY106" s="168" t="s">
        <v>239</v>
      </c>
    </row>
    <row r="107" spans="2:65" s="12" customFormat="1" ht="11.25">
      <c r="B107" s="151"/>
      <c r="D107" s="152" t="s">
        <v>258</v>
      </c>
      <c r="E107" s="153" t="s">
        <v>19</v>
      </c>
      <c r="F107" s="154" t="s">
        <v>1506</v>
      </c>
      <c r="H107" s="155">
        <v>1554</v>
      </c>
      <c r="I107" s="156"/>
      <c r="L107" s="151"/>
      <c r="M107" s="157"/>
      <c r="T107" s="158"/>
      <c r="AT107" s="153" t="s">
        <v>258</v>
      </c>
      <c r="AU107" s="153" t="s">
        <v>90</v>
      </c>
      <c r="AV107" s="12" t="s">
        <v>90</v>
      </c>
      <c r="AW107" s="12" t="s">
        <v>42</v>
      </c>
      <c r="AX107" s="12" t="s">
        <v>81</v>
      </c>
      <c r="AY107" s="153" t="s">
        <v>239</v>
      </c>
    </row>
    <row r="108" spans="2:65" s="12" customFormat="1" ht="11.25">
      <c r="B108" s="151"/>
      <c r="D108" s="152" t="s">
        <v>258</v>
      </c>
      <c r="E108" s="153" t="s">
        <v>19</v>
      </c>
      <c r="F108" s="154" t="s">
        <v>1507</v>
      </c>
      <c r="H108" s="155">
        <v>1016.25</v>
      </c>
      <c r="I108" s="156"/>
      <c r="L108" s="151"/>
      <c r="M108" s="157"/>
      <c r="T108" s="158"/>
      <c r="AT108" s="153" t="s">
        <v>258</v>
      </c>
      <c r="AU108" s="153" t="s">
        <v>90</v>
      </c>
      <c r="AV108" s="12" t="s">
        <v>90</v>
      </c>
      <c r="AW108" s="12" t="s">
        <v>42</v>
      </c>
      <c r="AX108" s="12" t="s">
        <v>81</v>
      </c>
      <c r="AY108" s="153" t="s">
        <v>239</v>
      </c>
    </row>
    <row r="109" spans="2:65" s="13" customFormat="1" ht="11.25">
      <c r="B109" s="159"/>
      <c r="D109" s="152" t="s">
        <v>258</v>
      </c>
      <c r="E109" s="160" t="s">
        <v>19</v>
      </c>
      <c r="F109" s="161" t="s">
        <v>261</v>
      </c>
      <c r="H109" s="162">
        <v>2570.25</v>
      </c>
      <c r="I109" s="163"/>
      <c r="L109" s="159"/>
      <c r="M109" s="164"/>
      <c r="T109" s="165"/>
      <c r="AT109" s="160" t="s">
        <v>258</v>
      </c>
      <c r="AU109" s="160" t="s">
        <v>90</v>
      </c>
      <c r="AV109" s="13" t="s">
        <v>246</v>
      </c>
      <c r="AW109" s="13" t="s">
        <v>42</v>
      </c>
      <c r="AX109" s="13" t="s">
        <v>88</v>
      </c>
      <c r="AY109" s="160" t="s">
        <v>239</v>
      </c>
    </row>
    <row r="110" spans="2:65" s="12" customFormat="1" ht="11.25">
      <c r="B110" s="151"/>
      <c r="D110" s="152" t="s">
        <v>258</v>
      </c>
      <c r="F110" s="154" t="s">
        <v>1508</v>
      </c>
      <c r="H110" s="155">
        <v>2827.2750000000001</v>
      </c>
      <c r="I110" s="156"/>
      <c r="L110" s="151"/>
      <c r="M110" s="157"/>
      <c r="T110" s="158"/>
      <c r="AT110" s="153" t="s">
        <v>258</v>
      </c>
      <c r="AU110" s="153" t="s">
        <v>90</v>
      </c>
      <c r="AV110" s="12" t="s">
        <v>90</v>
      </c>
      <c r="AW110" s="12" t="s">
        <v>4</v>
      </c>
      <c r="AX110" s="12" t="s">
        <v>88</v>
      </c>
      <c r="AY110" s="153" t="s">
        <v>239</v>
      </c>
    </row>
    <row r="111" spans="2:65" s="1" customFormat="1" ht="24.2" customHeight="1">
      <c r="B111" s="34"/>
      <c r="C111" s="134" t="s">
        <v>268</v>
      </c>
      <c r="D111" s="134" t="s">
        <v>241</v>
      </c>
      <c r="E111" s="135" t="s">
        <v>855</v>
      </c>
      <c r="F111" s="136" t="s">
        <v>856</v>
      </c>
      <c r="G111" s="137" t="s">
        <v>810</v>
      </c>
      <c r="H111" s="190"/>
      <c r="I111" s="139"/>
      <c r="J111" s="140">
        <f>ROUND(I111*H111,2)</f>
        <v>0</v>
      </c>
      <c r="K111" s="136" t="s">
        <v>245</v>
      </c>
      <c r="L111" s="34"/>
      <c r="M111" s="141" t="s">
        <v>19</v>
      </c>
      <c r="N111" s="142" t="s">
        <v>52</v>
      </c>
      <c r="P111" s="143">
        <f>O111*H111</f>
        <v>0</v>
      </c>
      <c r="Q111" s="143">
        <v>0</v>
      </c>
      <c r="R111" s="143">
        <f>Q111*H111</f>
        <v>0</v>
      </c>
      <c r="S111" s="143">
        <v>0</v>
      </c>
      <c r="T111" s="144">
        <f>S111*H111</f>
        <v>0</v>
      </c>
      <c r="AR111" s="145" t="s">
        <v>344</v>
      </c>
      <c r="AT111" s="145" t="s">
        <v>241</v>
      </c>
      <c r="AU111" s="145" t="s">
        <v>90</v>
      </c>
      <c r="AY111" s="18" t="s">
        <v>239</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344</v>
      </c>
      <c r="BM111" s="145" t="s">
        <v>1509</v>
      </c>
    </row>
    <row r="112" spans="2:65" s="1" customFormat="1" ht="11.25">
      <c r="B112" s="34"/>
      <c r="D112" s="147" t="s">
        <v>248</v>
      </c>
      <c r="F112" s="148" t="s">
        <v>858</v>
      </c>
      <c r="I112" s="149"/>
      <c r="L112" s="34"/>
      <c r="M112" s="191"/>
      <c r="N112" s="192"/>
      <c r="O112" s="192"/>
      <c r="P112" s="192"/>
      <c r="Q112" s="192"/>
      <c r="R112" s="192"/>
      <c r="S112" s="192"/>
      <c r="T112" s="193"/>
      <c r="AT112" s="18" t="s">
        <v>248</v>
      </c>
      <c r="AU112" s="18" t="s">
        <v>90</v>
      </c>
    </row>
    <row r="113" spans="2:12" s="1" customFormat="1" ht="6.95" customHeight="1">
      <c r="B113" s="43"/>
      <c r="C113" s="44"/>
      <c r="D113" s="44"/>
      <c r="E113" s="44"/>
      <c r="F113" s="44"/>
      <c r="G113" s="44"/>
      <c r="H113" s="44"/>
      <c r="I113" s="44"/>
      <c r="J113" s="44"/>
      <c r="K113" s="44"/>
      <c r="L113" s="34"/>
    </row>
  </sheetData>
  <sheetProtection algorithmName="SHA-512" hashValue="dZvvIj2BYvAh18uRyK56ktjgQVFREYzQS/JxVqZvew1UyektFZea0dKkHV+RDlW0DSjxLiv3s1FHmctoZFkH5A==" saltValue="Jz363/8OGKSI4VgTjsqE4lcCbjuGLe4j1A2EesTZRbEWA2pGDE9wbp3W+C1sUTWnPXAd91NZhgwCiQNtSic/VQ==" spinCount="100000" sheet="1" objects="1" scenarios="1" formatColumns="0" formatRows="0" autoFilter="0"/>
  <autoFilter ref="C89:K112"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4" r:id="rId1" xr:uid="{00000000-0004-0000-0900-000000000000}"/>
    <hyperlink ref="F98" r:id="rId2" xr:uid="{00000000-0004-0000-0900-000001000000}"/>
    <hyperlink ref="F102" r:id="rId3" xr:uid="{00000000-0004-0000-0900-000002000000}"/>
    <hyperlink ref="F112" r:id="rId4" xr:uid="{00000000-0004-0000-09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87"/>
  <sheetViews>
    <sheetView showGridLines="0" tabSelected="1"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40"/>
      <c r="M2" s="340"/>
      <c r="N2" s="340"/>
      <c r="O2" s="340"/>
      <c r="P2" s="340"/>
      <c r="Q2" s="340"/>
      <c r="R2" s="340"/>
      <c r="S2" s="340"/>
      <c r="T2" s="340"/>
      <c r="U2" s="340"/>
      <c r="V2" s="340"/>
      <c r="AT2" s="18" t="s">
        <v>126</v>
      </c>
      <c r="AZ2" s="92" t="s">
        <v>1510</v>
      </c>
      <c r="BA2" s="92" t="s">
        <v>1511</v>
      </c>
      <c r="BB2" s="92" t="s">
        <v>163</v>
      </c>
      <c r="BC2" s="92" t="s">
        <v>632</v>
      </c>
      <c r="BD2" s="92" t="s">
        <v>90</v>
      </c>
    </row>
    <row r="3" spans="2:56" ht="6.95" customHeight="1">
      <c r="B3" s="19"/>
      <c r="C3" s="20"/>
      <c r="D3" s="20"/>
      <c r="E3" s="20"/>
      <c r="F3" s="20"/>
      <c r="G3" s="20"/>
      <c r="H3" s="20"/>
      <c r="I3" s="20"/>
      <c r="J3" s="20"/>
      <c r="K3" s="20"/>
      <c r="L3" s="21"/>
      <c r="AT3" s="18" t="s">
        <v>90</v>
      </c>
      <c r="AZ3" s="92" t="s">
        <v>1512</v>
      </c>
      <c r="BA3" s="92" t="s">
        <v>1513</v>
      </c>
      <c r="BB3" s="92" t="s">
        <v>163</v>
      </c>
      <c r="BC3" s="92" t="s">
        <v>385</v>
      </c>
      <c r="BD3" s="92" t="s">
        <v>90</v>
      </c>
    </row>
    <row r="4" spans="2:56" ht="24.95" customHeight="1">
      <c r="B4" s="21"/>
      <c r="D4" s="22" t="s">
        <v>169</v>
      </c>
      <c r="L4" s="21"/>
      <c r="M4" s="93" t="s">
        <v>10</v>
      </c>
      <c r="AT4" s="18" t="s">
        <v>4</v>
      </c>
      <c r="AZ4" s="92" t="s">
        <v>1514</v>
      </c>
      <c r="BA4" s="92" t="s">
        <v>1515</v>
      </c>
      <c r="BB4" s="92" t="s">
        <v>167</v>
      </c>
      <c r="BC4" s="92" t="s">
        <v>1516</v>
      </c>
      <c r="BD4" s="92" t="s">
        <v>90</v>
      </c>
    </row>
    <row r="5" spans="2:56" ht="6.95" customHeight="1">
      <c r="B5" s="21"/>
      <c r="L5" s="21"/>
      <c r="AZ5" s="92" t="s">
        <v>1517</v>
      </c>
      <c r="BA5" s="92" t="s">
        <v>1518</v>
      </c>
      <c r="BB5" s="92" t="s">
        <v>167</v>
      </c>
      <c r="BC5" s="92" t="s">
        <v>648</v>
      </c>
      <c r="BD5" s="92" t="s">
        <v>90</v>
      </c>
    </row>
    <row r="6" spans="2:56" ht="12" customHeight="1">
      <c r="B6" s="21"/>
      <c r="D6" s="28" t="s">
        <v>16</v>
      </c>
      <c r="L6" s="21"/>
      <c r="AZ6" s="92" t="s">
        <v>1519</v>
      </c>
      <c r="BA6" s="92" t="s">
        <v>1520</v>
      </c>
      <c r="BB6" s="92" t="s">
        <v>167</v>
      </c>
      <c r="BC6" s="92" t="s">
        <v>1521</v>
      </c>
      <c r="BD6" s="92" t="s">
        <v>90</v>
      </c>
    </row>
    <row r="7" spans="2:56" ht="16.5" customHeight="1">
      <c r="B7" s="21"/>
      <c r="E7" s="329" t="str">
        <f>'Rekapitulace stavby'!K6</f>
        <v>Stavba č. 6963, etapa č. 0008 – Kompenzační opatření, Definitivní uzávěr plavebního kanálu Troja</v>
      </c>
      <c r="F7" s="330"/>
      <c r="G7" s="330"/>
      <c r="H7" s="330"/>
      <c r="L7" s="21"/>
      <c r="AZ7" s="92" t="s">
        <v>1522</v>
      </c>
      <c r="BA7" s="92" t="s">
        <v>1523</v>
      </c>
      <c r="BB7" s="92" t="s">
        <v>178</v>
      </c>
      <c r="BC7" s="92" t="s">
        <v>1524</v>
      </c>
      <c r="BD7" s="92" t="s">
        <v>90</v>
      </c>
    </row>
    <row r="8" spans="2:56" ht="12" customHeight="1">
      <c r="B8" s="21"/>
      <c r="D8" s="28" t="s">
        <v>183</v>
      </c>
      <c r="L8" s="21"/>
      <c r="AZ8" s="92" t="s">
        <v>1525</v>
      </c>
      <c r="BA8" s="92" t="s">
        <v>1526</v>
      </c>
      <c r="BB8" s="92" t="s">
        <v>178</v>
      </c>
      <c r="BC8" s="92" t="s">
        <v>1527</v>
      </c>
      <c r="BD8" s="92" t="s">
        <v>90</v>
      </c>
    </row>
    <row r="9" spans="2:56" s="1" customFormat="1" ht="16.5" customHeight="1">
      <c r="B9" s="34"/>
      <c r="E9" s="329" t="s">
        <v>187</v>
      </c>
      <c r="F9" s="328"/>
      <c r="G9" s="328"/>
      <c r="H9" s="328"/>
      <c r="L9" s="34"/>
      <c r="AZ9" s="92" t="s">
        <v>1528</v>
      </c>
      <c r="BA9" s="92" t="s">
        <v>193</v>
      </c>
      <c r="BB9" s="92" t="s">
        <v>178</v>
      </c>
      <c r="BC9" s="92" t="s">
        <v>1529</v>
      </c>
      <c r="BD9" s="92" t="s">
        <v>90</v>
      </c>
    </row>
    <row r="10" spans="2:56" s="1" customFormat="1" ht="12" customHeight="1">
      <c r="B10" s="34"/>
      <c r="D10" s="28" t="s">
        <v>191</v>
      </c>
      <c r="L10" s="34"/>
      <c r="AZ10" s="92" t="s">
        <v>1530</v>
      </c>
      <c r="BA10" s="92" t="s">
        <v>197</v>
      </c>
      <c r="BB10" s="92" t="s">
        <v>178</v>
      </c>
      <c r="BC10" s="92" t="s">
        <v>1531</v>
      </c>
      <c r="BD10" s="92" t="s">
        <v>90</v>
      </c>
    </row>
    <row r="11" spans="2:56" s="1" customFormat="1" ht="16.5" customHeight="1">
      <c r="B11" s="34"/>
      <c r="E11" s="324" t="s">
        <v>1532</v>
      </c>
      <c r="F11" s="328"/>
      <c r="G11" s="328"/>
      <c r="H11" s="328"/>
      <c r="L11" s="34"/>
    </row>
    <row r="12" spans="2:56" s="1" customFormat="1" ht="11.25">
      <c r="B12" s="34"/>
      <c r="L12" s="34"/>
    </row>
    <row r="13" spans="2:56" s="1" customFormat="1" ht="12" customHeight="1">
      <c r="B13" s="34"/>
      <c r="D13" s="28" t="s">
        <v>18</v>
      </c>
      <c r="F13" s="26" t="s">
        <v>19</v>
      </c>
      <c r="I13" s="28" t="s">
        <v>20</v>
      </c>
      <c r="J13" s="26" t="s">
        <v>19</v>
      </c>
      <c r="L13" s="34"/>
    </row>
    <row r="14" spans="2:56" s="1" customFormat="1" ht="12" customHeight="1">
      <c r="B14" s="34"/>
      <c r="D14" s="28" t="s">
        <v>22</v>
      </c>
      <c r="F14" s="26" t="s">
        <v>23</v>
      </c>
      <c r="I14" s="28" t="s">
        <v>24</v>
      </c>
      <c r="J14" s="51" t="str">
        <f>'Rekapitulace stavby'!AN8</f>
        <v>19. 8. 2022</v>
      </c>
      <c r="L14" s="34"/>
    </row>
    <row r="15" spans="2:56" s="1" customFormat="1" ht="10.9" customHeight="1">
      <c r="B15" s="34"/>
      <c r="L15" s="34"/>
    </row>
    <row r="16" spans="2:56" s="1" customFormat="1" ht="12" customHeight="1">
      <c r="B16" s="34"/>
      <c r="D16" s="28" t="s">
        <v>30</v>
      </c>
      <c r="I16" s="28" t="s">
        <v>31</v>
      </c>
      <c r="J16" s="26" t="s">
        <v>32</v>
      </c>
      <c r="L16" s="34"/>
    </row>
    <row r="17" spans="2:12" s="1" customFormat="1" ht="18" customHeight="1">
      <c r="B17" s="34"/>
      <c r="E17" s="26" t="s">
        <v>33</v>
      </c>
      <c r="I17" s="28" t="s">
        <v>34</v>
      </c>
      <c r="J17" s="26" t="s">
        <v>35</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
        <v>39</v>
      </c>
      <c r="L22" s="34"/>
    </row>
    <row r="23" spans="2:12" s="1" customFormat="1" ht="18" customHeight="1">
      <c r="B23" s="34"/>
      <c r="E23" s="26" t="s">
        <v>40</v>
      </c>
      <c r="I23" s="28" t="s">
        <v>34</v>
      </c>
      <c r="J23" s="26" t="s">
        <v>41</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ROUND(J97,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ROUND((SUM(BE97:BE286)),  2)</f>
        <v>0</v>
      </c>
      <c r="I35" s="96">
        <v>0.21</v>
      </c>
      <c r="J35" s="84">
        <f>ROUND(((SUM(BE97:BE286))*I35),  2)</f>
        <v>0</v>
      </c>
      <c r="L35" s="34"/>
    </row>
    <row r="36" spans="2:12" s="1" customFormat="1" ht="14.45" customHeight="1">
      <c r="B36" s="34"/>
      <c r="E36" s="28" t="s">
        <v>53</v>
      </c>
      <c r="F36" s="84">
        <f>ROUND((SUM(BF97:BF286)),  2)</f>
        <v>0</v>
      </c>
      <c r="I36" s="96">
        <v>0.15</v>
      </c>
      <c r="J36" s="84">
        <f>ROUND(((SUM(BF97:BF286))*I36),  2)</f>
        <v>0</v>
      </c>
      <c r="L36" s="34"/>
    </row>
    <row r="37" spans="2:12" s="1" customFormat="1" ht="14.45" hidden="1" customHeight="1">
      <c r="B37" s="34"/>
      <c r="E37" s="28" t="s">
        <v>54</v>
      </c>
      <c r="F37" s="84">
        <f>ROUND((SUM(BG97:BG286)),  2)</f>
        <v>0</v>
      </c>
      <c r="I37" s="96">
        <v>0.21</v>
      </c>
      <c r="J37" s="84">
        <f>0</f>
        <v>0</v>
      </c>
      <c r="L37" s="34"/>
    </row>
    <row r="38" spans="2:12" s="1" customFormat="1" ht="14.45" hidden="1" customHeight="1">
      <c r="B38" s="34"/>
      <c r="E38" s="28" t="s">
        <v>55</v>
      </c>
      <c r="F38" s="84">
        <f>ROUND((SUM(BH97:BH286)),  2)</f>
        <v>0</v>
      </c>
      <c r="I38" s="96">
        <v>0.15</v>
      </c>
      <c r="J38" s="84">
        <f>0</f>
        <v>0</v>
      </c>
      <c r="L38" s="34"/>
    </row>
    <row r="39" spans="2:12" s="1" customFormat="1" ht="14.45" hidden="1" customHeight="1">
      <c r="B39" s="34"/>
      <c r="E39" s="28" t="s">
        <v>56</v>
      </c>
      <c r="F39" s="84">
        <f>ROUND((SUM(BI97:BI286)),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187</v>
      </c>
      <c r="F52" s="328"/>
      <c r="G52" s="328"/>
      <c r="H52" s="328"/>
      <c r="L52" s="34"/>
    </row>
    <row r="53" spans="2:47" s="1" customFormat="1" ht="12" customHeight="1">
      <c r="B53" s="34"/>
      <c r="C53" s="28" t="s">
        <v>191</v>
      </c>
      <c r="L53" s="34"/>
    </row>
    <row r="54" spans="2:47" s="1" customFormat="1" ht="16.5" customHeight="1">
      <c r="B54" s="34"/>
      <c r="E54" s="324" t="str">
        <f>E11</f>
        <v>SO08 - Zpevněné plochy</v>
      </c>
      <c r="F54" s="328"/>
      <c r="G54" s="328"/>
      <c r="H54" s="328"/>
      <c r="L54" s="34"/>
    </row>
    <row r="55" spans="2:47" s="1" customFormat="1" ht="6.95" customHeight="1">
      <c r="B55" s="34"/>
      <c r="L55" s="34"/>
    </row>
    <row r="56" spans="2:47" s="1" customFormat="1" ht="12" customHeight="1">
      <c r="B56" s="34"/>
      <c r="C56" s="28" t="s">
        <v>22</v>
      </c>
      <c r="F56" s="26" t="str">
        <f>F14</f>
        <v>Praha</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J97</f>
        <v>0</v>
      </c>
      <c r="L63" s="34"/>
      <c r="AU63" s="18" t="s">
        <v>208</v>
      </c>
    </row>
    <row r="64" spans="2:47" s="8" customFormat="1" ht="24.95" customHeight="1">
      <c r="B64" s="106"/>
      <c r="D64" s="107" t="s">
        <v>209</v>
      </c>
      <c r="E64" s="108"/>
      <c r="F64" s="108"/>
      <c r="G64" s="108"/>
      <c r="H64" s="108"/>
      <c r="I64" s="108"/>
      <c r="J64" s="109">
        <f>J98</f>
        <v>0</v>
      </c>
      <c r="L64" s="106"/>
    </row>
    <row r="65" spans="2:12" s="9" customFormat="1" ht="19.899999999999999" customHeight="1">
      <c r="B65" s="110"/>
      <c r="D65" s="111" t="s">
        <v>210</v>
      </c>
      <c r="E65" s="112"/>
      <c r="F65" s="112"/>
      <c r="G65" s="112"/>
      <c r="H65" s="112"/>
      <c r="I65" s="112"/>
      <c r="J65" s="113">
        <f>J99</f>
        <v>0</v>
      </c>
      <c r="L65" s="110"/>
    </row>
    <row r="66" spans="2:12" s="9" customFormat="1" ht="19.899999999999999" customHeight="1">
      <c r="B66" s="110"/>
      <c r="D66" s="111" t="s">
        <v>211</v>
      </c>
      <c r="E66" s="112"/>
      <c r="F66" s="112"/>
      <c r="G66" s="112"/>
      <c r="H66" s="112"/>
      <c r="I66" s="112"/>
      <c r="J66" s="113">
        <f>J155</f>
        <v>0</v>
      </c>
      <c r="L66" s="110"/>
    </row>
    <row r="67" spans="2:12" s="9" customFormat="1" ht="19.899999999999999" customHeight="1">
      <c r="B67" s="110"/>
      <c r="D67" s="111" t="s">
        <v>213</v>
      </c>
      <c r="E67" s="112"/>
      <c r="F67" s="112"/>
      <c r="G67" s="112"/>
      <c r="H67" s="112"/>
      <c r="I67" s="112"/>
      <c r="J67" s="113">
        <f>J171</f>
        <v>0</v>
      </c>
      <c r="L67" s="110"/>
    </row>
    <row r="68" spans="2:12" s="9" customFormat="1" ht="19.899999999999999" customHeight="1">
      <c r="B68" s="110"/>
      <c r="D68" s="111" t="s">
        <v>214</v>
      </c>
      <c r="E68" s="112"/>
      <c r="F68" s="112"/>
      <c r="G68" s="112"/>
      <c r="H68" s="112"/>
      <c r="I68" s="112"/>
      <c r="J68" s="113">
        <f>J184</f>
        <v>0</v>
      </c>
      <c r="L68" s="110"/>
    </row>
    <row r="69" spans="2:12" s="9" customFormat="1" ht="19.899999999999999" customHeight="1">
      <c r="B69" s="110"/>
      <c r="D69" s="111" t="s">
        <v>1533</v>
      </c>
      <c r="E69" s="112"/>
      <c r="F69" s="112"/>
      <c r="G69" s="112"/>
      <c r="H69" s="112"/>
      <c r="I69" s="112"/>
      <c r="J69" s="113">
        <f>J220</f>
        <v>0</v>
      </c>
      <c r="L69" s="110"/>
    </row>
    <row r="70" spans="2:12" s="9" customFormat="1" ht="19.899999999999999" customHeight="1">
      <c r="B70" s="110"/>
      <c r="D70" s="111" t="s">
        <v>216</v>
      </c>
      <c r="E70" s="112"/>
      <c r="F70" s="112"/>
      <c r="G70" s="112"/>
      <c r="H70" s="112"/>
      <c r="I70" s="112"/>
      <c r="J70" s="113">
        <f>J239</f>
        <v>0</v>
      </c>
      <c r="L70" s="110"/>
    </row>
    <row r="71" spans="2:12" s="9" customFormat="1" ht="19.899999999999999" customHeight="1">
      <c r="B71" s="110"/>
      <c r="D71" s="111" t="s">
        <v>217</v>
      </c>
      <c r="E71" s="112"/>
      <c r="F71" s="112"/>
      <c r="G71" s="112"/>
      <c r="H71" s="112"/>
      <c r="I71" s="112"/>
      <c r="J71" s="113">
        <f>J261</f>
        <v>0</v>
      </c>
      <c r="L71" s="110"/>
    </row>
    <row r="72" spans="2:12" s="9" customFormat="1" ht="14.85" customHeight="1">
      <c r="B72" s="110"/>
      <c r="D72" s="111" t="s">
        <v>218</v>
      </c>
      <c r="E72" s="112"/>
      <c r="F72" s="112"/>
      <c r="G72" s="112"/>
      <c r="H72" s="112"/>
      <c r="I72" s="112"/>
      <c r="J72" s="113">
        <f>J265</f>
        <v>0</v>
      </c>
      <c r="L72" s="110"/>
    </row>
    <row r="73" spans="2:12" s="9" customFormat="1" ht="19.899999999999999" customHeight="1">
      <c r="B73" s="110"/>
      <c r="D73" s="111" t="s">
        <v>219</v>
      </c>
      <c r="E73" s="112"/>
      <c r="F73" s="112"/>
      <c r="G73" s="112"/>
      <c r="H73" s="112"/>
      <c r="I73" s="112"/>
      <c r="J73" s="113">
        <f>J278</f>
        <v>0</v>
      </c>
      <c r="L73" s="110"/>
    </row>
    <row r="74" spans="2:12" s="8" customFormat="1" ht="24.95" customHeight="1">
      <c r="B74" s="106"/>
      <c r="D74" s="107" t="s">
        <v>1534</v>
      </c>
      <c r="E74" s="108"/>
      <c r="F74" s="108"/>
      <c r="G74" s="108"/>
      <c r="H74" s="108"/>
      <c r="I74" s="108"/>
      <c r="J74" s="109">
        <f>J281</f>
        <v>0</v>
      </c>
      <c r="L74" s="106"/>
    </row>
    <row r="75" spans="2:12" s="9" customFormat="1" ht="19.899999999999999" customHeight="1">
      <c r="B75" s="110"/>
      <c r="D75" s="111" t="s">
        <v>1535</v>
      </c>
      <c r="E75" s="112"/>
      <c r="F75" s="112"/>
      <c r="G75" s="112"/>
      <c r="H75" s="112"/>
      <c r="I75" s="112"/>
      <c r="J75" s="113">
        <f>J282</f>
        <v>0</v>
      </c>
      <c r="L75" s="110"/>
    </row>
    <row r="76" spans="2:12" s="1" customFormat="1" ht="21.75" customHeight="1">
      <c r="B76" s="34"/>
      <c r="L76" s="34"/>
    </row>
    <row r="77" spans="2:12" s="1" customFormat="1" ht="6.95" customHeight="1">
      <c r="B77" s="43"/>
      <c r="C77" s="44"/>
      <c r="D77" s="44"/>
      <c r="E77" s="44"/>
      <c r="F77" s="44"/>
      <c r="G77" s="44"/>
      <c r="H77" s="44"/>
      <c r="I77" s="44"/>
      <c r="J77" s="44"/>
      <c r="K77" s="44"/>
      <c r="L77" s="34"/>
    </row>
    <row r="81" spans="2:20" s="1" customFormat="1" ht="6.95" customHeight="1">
      <c r="B81" s="45"/>
      <c r="C81" s="46"/>
      <c r="D81" s="46"/>
      <c r="E81" s="46"/>
      <c r="F81" s="46"/>
      <c r="G81" s="46"/>
      <c r="H81" s="46"/>
      <c r="I81" s="46"/>
      <c r="J81" s="46"/>
      <c r="K81" s="46"/>
      <c r="L81" s="34"/>
    </row>
    <row r="82" spans="2:20" s="1" customFormat="1" ht="24.95" customHeight="1">
      <c r="B82" s="34"/>
      <c r="C82" s="22" t="s">
        <v>224</v>
      </c>
      <c r="L82" s="34"/>
    </row>
    <row r="83" spans="2:20" s="1" customFormat="1" ht="6.95" customHeight="1">
      <c r="B83" s="34"/>
      <c r="L83" s="34"/>
    </row>
    <row r="84" spans="2:20" s="1" customFormat="1" ht="12" customHeight="1">
      <c r="B84" s="34"/>
      <c r="C84" s="28" t="s">
        <v>16</v>
      </c>
      <c r="L84" s="34"/>
    </row>
    <row r="85" spans="2:20" s="1" customFormat="1" ht="16.5" customHeight="1">
      <c r="B85" s="34"/>
      <c r="E85" s="329" t="str">
        <f>E7</f>
        <v>Stavba č. 6963, etapa č. 0008 – Kompenzační opatření, Definitivní uzávěr plavebního kanálu Troja</v>
      </c>
      <c r="F85" s="330"/>
      <c r="G85" s="330"/>
      <c r="H85" s="330"/>
      <c r="L85" s="34"/>
    </row>
    <row r="86" spans="2:20" ht="12" customHeight="1">
      <c r="B86" s="21"/>
      <c r="C86" s="28" t="s">
        <v>183</v>
      </c>
      <c r="L86" s="21"/>
    </row>
    <row r="87" spans="2:20" s="1" customFormat="1" ht="16.5" customHeight="1">
      <c r="B87" s="34"/>
      <c r="E87" s="329" t="s">
        <v>187</v>
      </c>
      <c r="F87" s="328"/>
      <c r="G87" s="328"/>
      <c r="H87" s="328"/>
      <c r="L87" s="34"/>
    </row>
    <row r="88" spans="2:20" s="1" customFormat="1" ht="12" customHeight="1">
      <c r="B88" s="34"/>
      <c r="C88" s="28" t="s">
        <v>191</v>
      </c>
      <c r="L88" s="34"/>
    </row>
    <row r="89" spans="2:20" s="1" customFormat="1" ht="16.5" customHeight="1">
      <c r="B89" s="34"/>
      <c r="E89" s="324" t="str">
        <f>E11</f>
        <v>SO08 - Zpevněné plochy</v>
      </c>
      <c r="F89" s="328"/>
      <c r="G89" s="328"/>
      <c r="H89" s="328"/>
      <c r="L89" s="34"/>
    </row>
    <row r="90" spans="2:20" s="1" customFormat="1" ht="6.95" customHeight="1">
      <c r="B90" s="34"/>
      <c r="L90" s="34"/>
    </row>
    <row r="91" spans="2:20" s="1" customFormat="1" ht="12" customHeight="1">
      <c r="B91" s="34"/>
      <c r="C91" s="28" t="s">
        <v>22</v>
      </c>
      <c r="F91" s="26" t="str">
        <f>F14</f>
        <v>Praha</v>
      </c>
      <c r="I91" s="28" t="s">
        <v>24</v>
      </c>
      <c r="J91" s="51" t="str">
        <f>IF(J14="","",J14)</f>
        <v>19. 8. 2022</v>
      </c>
      <c r="L91" s="34"/>
    </row>
    <row r="92" spans="2:20" s="1" customFormat="1" ht="6.95" customHeight="1">
      <c r="B92" s="34"/>
      <c r="L92" s="34"/>
    </row>
    <row r="93" spans="2:20" s="1" customFormat="1" ht="25.7" customHeight="1">
      <c r="B93" s="34"/>
      <c r="C93" s="28" t="s">
        <v>30</v>
      </c>
      <c r="F93" s="26" t="str">
        <f>E17</f>
        <v>Hlavní město Praha</v>
      </c>
      <c r="I93" s="28" t="s">
        <v>38</v>
      </c>
      <c r="J93" s="32" t="str">
        <f>E23</f>
        <v>d plus projektová a inženýrská a.s.</v>
      </c>
      <c r="L93" s="34"/>
    </row>
    <row r="94" spans="2:20" s="1" customFormat="1" ht="15.2" customHeight="1">
      <c r="B94" s="34"/>
      <c r="C94" s="28" t="s">
        <v>36</v>
      </c>
      <c r="F94" s="26" t="str">
        <f>IF(E20="","",E20)</f>
        <v>Vyplň údaj</v>
      </c>
      <c r="I94" s="28" t="s">
        <v>43</v>
      </c>
      <c r="J94" s="32" t="str">
        <f>E26</f>
        <v xml:space="preserve"> </v>
      </c>
      <c r="L94" s="34"/>
    </row>
    <row r="95" spans="2:20" s="1" customFormat="1" ht="10.35" customHeight="1">
      <c r="B95" s="34"/>
      <c r="L95" s="34"/>
    </row>
    <row r="96" spans="2:20" s="10" customFormat="1" ht="29.25" customHeight="1">
      <c r="B96" s="114"/>
      <c r="C96" s="115" t="s">
        <v>225</v>
      </c>
      <c r="D96" s="116" t="s">
        <v>66</v>
      </c>
      <c r="E96" s="116" t="s">
        <v>62</v>
      </c>
      <c r="F96" s="116" t="s">
        <v>63</v>
      </c>
      <c r="G96" s="116" t="s">
        <v>226</v>
      </c>
      <c r="H96" s="116" t="s">
        <v>227</v>
      </c>
      <c r="I96" s="116" t="s">
        <v>228</v>
      </c>
      <c r="J96" s="116" t="s">
        <v>207</v>
      </c>
      <c r="K96" s="117" t="s">
        <v>229</v>
      </c>
      <c r="L96" s="114"/>
      <c r="M96" s="58" t="s">
        <v>19</v>
      </c>
      <c r="N96" s="59" t="s">
        <v>51</v>
      </c>
      <c r="O96" s="59" t="s">
        <v>230</v>
      </c>
      <c r="P96" s="59" t="s">
        <v>231</v>
      </c>
      <c r="Q96" s="59" t="s">
        <v>232</v>
      </c>
      <c r="R96" s="59" t="s">
        <v>233</v>
      </c>
      <c r="S96" s="59" t="s">
        <v>234</v>
      </c>
      <c r="T96" s="60" t="s">
        <v>235</v>
      </c>
    </row>
    <row r="97" spans="2:65" s="1" customFormat="1" ht="22.9" customHeight="1">
      <c r="B97" s="34"/>
      <c r="C97" s="63" t="s">
        <v>236</v>
      </c>
      <c r="J97" s="118">
        <f>BK97</f>
        <v>0</v>
      </c>
      <c r="L97" s="34"/>
      <c r="M97" s="61"/>
      <c r="N97" s="52"/>
      <c r="O97" s="52"/>
      <c r="P97" s="119">
        <f>P98+P281</f>
        <v>0</v>
      </c>
      <c r="Q97" s="52"/>
      <c r="R97" s="119">
        <f>R98+R281</f>
        <v>702.98931224</v>
      </c>
      <c r="S97" s="52"/>
      <c r="T97" s="120">
        <f>T98+T281</f>
        <v>56.274720000000002</v>
      </c>
      <c r="AT97" s="18" t="s">
        <v>80</v>
      </c>
      <c r="AU97" s="18" t="s">
        <v>208</v>
      </c>
      <c r="BK97" s="121">
        <f>BK98+BK281</f>
        <v>0</v>
      </c>
    </row>
    <row r="98" spans="2:65" s="11" customFormat="1" ht="25.9" customHeight="1">
      <c r="B98" s="122"/>
      <c r="D98" s="123" t="s">
        <v>80</v>
      </c>
      <c r="E98" s="124" t="s">
        <v>237</v>
      </c>
      <c r="F98" s="124" t="s">
        <v>238</v>
      </c>
      <c r="I98" s="125"/>
      <c r="J98" s="126">
        <f>BK98</f>
        <v>0</v>
      </c>
      <c r="L98" s="122"/>
      <c r="M98" s="127"/>
      <c r="P98" s="128">
        <f>P99+P155+P171+P184+P220+P239+P261+P278</f>
        <v>0</v>
      </c>
      <c r="R98" s="128">
        <f>R99+R155+R171+R184+R220+R239+R261+R278</f>
        <v>702.96585224</v>
      </c>
      <c r="T98" s="129">
        <f>T99+T155+T171+T184+T220+T239+T261+T278</f>
        <v>56.274720000000002</v>
      </c>
      <c r="AR98" s="123" t="s">
        <v>88</v>
      </c>
      <c r="AT98" s="130" t="s">
        <v>80</v>
      </c>
      <c r="AU98" s="130" t="s">
        <v>81</v>
      </c>
      <c r="AY98" s="123" t="s">
        <v>239</v>
      </c>
      <c r="BK98" s="131">
        <f>BK99+BK155+BK171+BK184+BK220+BK239+BK261+BK278</f>
        <v>0</v>
      </c>
    </row>
    <row r="99" spans="2:65" s="11" customFormat="1" ht="22.9" customHeight="1">
      <c r="B99" s="122"/>
      <c r="D99" s="123" t="s">
        <v>80</v>
      </c>
      <c r="E99" s="132" t="s">
        <v>88</v>
      </c>
      <c r="F99" s="132" t="s">
        <v>240</v>
      </c>
      <c r="I99" s="125"/>
      <c r="J99" s="133">
        <f>BK99</f>
        <v>0</v>
      </c>
      <c r="L99" s="122"/>
      <c r="M99" s="127"/>
      <c r="P99" s="128">
        <f>SUM(P100:P154)</f>
        <v>0</v>
      </c>
      <c r="R99" s="128">
        <f>SUM(R100:R154)</f>
        <v>21.268000000000001</v>
      </c>
      <c r="T99" s="129">
        <f>SUM(T100:T154)</f>
        <v>55.86</v>
      </c>
      <c r="AR99" s="123" t="s">
        <v>88</v>
      </c>
      <c r="AT99" s="130" t="s">
        <v>80</v>
      </c>
      <c r="AU99" s="130" t="s">
        <v>88</v>
      </c>
      <c r="AY99" s="123" t="s">
        <v>239</v>
      </c>
      <c r="BK99" s="131">
        <f>SUM(BK100:BK154)</f>
        <v>0</v>
      </c>
    </row>
    <row r="100" spans="2:65" s="1" customFormat="1" ht="37.9" customHeight="1">
      <c r="B100" s="34"/>
      <c r="C100" s="134" t="s">
        <v>88</v>
      </c>
      <c r="D100" s="134" t="s">
        <v>241</v>
      </c>
      <c r="E100" s="135" t="s">
        <v>1536</v>
      </c>
      <c r="F100" s="136" t="s">
        <v>1537</v>
      </c>
      <c r="G100" s="137" t="s">
        <v>167</v>
      </c>
      <c r="H100" s="138">
        <v>60</v>
      </c>
      <c r="I100" s="139"/>
      <c r="J100" s="140">
        <f>ROUND(I100*H100,2)</f>
        <v>0</v>
      </c>
      <c r="K100" s="136" t="s">
        <v>245</v>
      </c>
      <c r="L100" s="34"/>
      <c r="M100" s="141" t="s">
        <v>19</v>
      </c>
      <c r="N100" s="142" t="s">
        <v>52</v>
      </c>
      <c r="P100" s="143">
        <f>O100*H100</f>
        <v>0</v>
      </c>
      <c r="Q100" s="143">
        <v>0</v>
      </c>
      <c r="R100" s="143">
        <f>Q100*H100</f>
        <v>0</v>
      </c>
      <c r="S100" s="143">
        <v>0.28999999999999998</v>
      </c>
      <c r="T100" s="144">
        <f>S100*H100</f>
        <v>17.399999999999999</v>
      </c>
      <c r="AR100" s="145" t="s">
        <v>246</v>
      </c>
      <c r="AT100" s="145" t="s">
        <v>241</v>
      </c>
      <c r="AU100" s="145" t="s">
        <v>90</v>
      </c>
      <c r="AY100" s="18" t="s">
        <v>239</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246</v>
      </c>
      <c r="BM100" s="145" t="s">
        <v>1538</v>
      </c>
    </row>
    <row r="101" spans="2:65" s="1" customFormat="1" ht="11.25">
      <c r="B101" s="34"/>
      <c r="D101" s="147" t="s">
        <v>248</v>
      </c>
      <c r="F101" s="148" t="s">
        <v>1539</v>
      </c>
      <c r="I101" s="149"/>
      <c r="L101" s="34"/>
      <c r="M101" s="150"/>
      <c r="T101" s="55"/>
      <c r="AT101" s="18" t="s">
        <v>248</v>
      </c>
      <c r="AU101" s="18" t="s">
        <v>90</v>
      </c>
    </row>
    <row r="102" spans="2:65" s="12" customFormat="1" ht="11.25">
      <c r="B102" s="151"/>
      <c r="D102" s="152" t="s">
        <v>258</v>
      </c>
      <c r="E102" s="153" t="s">
        <v>19</v>
      </c>
      <c r="F102" s="154" t="s">
        <v>1540</v>
      </c>
      <c r="H102" s="155">
        <v>60</v>
      </c>
      <c r="I102" s="156"/>
      <c r="L102" s="151"/>
      <c r="M102" s="157"/>
      <c r="T102" s="158"/>
      <c r="AT102" s="153" t="s">
        <v>258</v>
      </c>
      <c r="AU102" s="153" t="s">
        <v>90</v>
      </c>
      <c r="AV102" s="12" t="s">
        <v>90</v>
      </c>
      <c r="AW102" s="12" t="s">
        <v>42</v>
      </c>
      <c r="AX102" s="12" t="s">
        <v>88</v>
      </c>
      <c r="AY102" s="153" t="s">
        <v>239</v>
      </c>
    </row>
    <row r="103" spans="2:65" s="1" customFormat="1" ht="37.9" customHeight="1">
      <c r="B103" s="34"/>
      <c r="C103" s="134" t="s">
        <v>90</v>
      </c>
      <c r="D103" s="134" t="s">
        <v>241</v>
      </c>
      <c r="E103" s="135" t="s">
        <v>1541</v>
      </c>
      <c r="F103" s="136" t="s">
        <v>1542</v>
      </c>
      <c r="G103" s="137" t="s">
        <v>167</v>
      </c>
      <c r="H103" s="138">
        <v>60</v>
      </c>
      <c r="I103" s="139"/>
      <c r="J103" s="140">
        <f>ROUND(I103*H103,2)</f>
        <v>0</v>
      </c>
      <c r="K103" s="136" t="s">
        <v>245</v>
      </c>
      <c r="L103" s="34"/>
      <c r="M103" s="141" t="s">
        <v>19</v>
      </c>
      <c r="N103" s="142" t="s">
        <v>52</v>
      </c>
      <c r="P103" s="143">
        <f>O103*H103</f>
        <v>0</v>
      </c>
      <c r="Q103" s="143">
        <v>0</v>
      </c>
      <c r="R103" s="143">
        <f>Q103*H103</f>
        <v>0</v>
      </c>
      <c r="S103" s="143">
        <v>0.32500000000000001</v>
      </c>
      <c r="T103" s="144">
        <f>S103*H103</f>
        <v>19.5</v>
      </c>
      <c r="AR103" s="145" t="s">
        <v>246</v>
      </c>
      <c r="AT103" s="145" t="s">
        <v>241</v>
      </c>
      <c r="AU103" s="145" t="s">
        <v>90</v>
      </c>
      <c r="AY103" s="18" t="s">
        <v>239</v>
      </c>
      <c r="BE103" s="146">
        <f>IF(N103="základní",J103,0)</f>
        <v>0</v>
      </c>
      <c r="BF103" s="146">
        <f>IF(N103="snížená",J103,0)</f>
        <v>0</v>
      </c>
      <c r="BG103" s="146">
        <f>IF(N103="zákl. přenesená",J103,0)</f>
        <v>0</v>
      </c>
      <c r="BH103" s="146">
        <f>IF(N103="sníž. přenesená",J103,0)</f>
        <v>0</v>
      </c>
      <c r="BI103" s="146">
        <f>IF(N103="nulová",J103,0)</f>
        <v>0</v>
      </c>
      <c r="BJ103" s="18" t="s">
        <v>88</v>
      </c>
      <c r="BK103" s="146">
        <f>ROUND(I103*H103,2)</f>
        <v>0</v>
      </c>
      <c r="BL103" s="18" t="s">
        <v>246</v>
      </c>
      <c r="BM103" s="145" t="s">
        <v>1543</v>
      </c>
    </row>
    <row r="104" spans="2:65" s="1" customFormat="1" ht="11.25">
      <c r="B104" s="34"/>
      <c r="D104" s="147" t="s">
        <v>248</v>
      </c>
      <c r="F104" s="148" t="s">
        <v>1544</v>
      </c>
      <c r="I104" s="149"/>
      <c r="L104" s="34"/>
      <c r="M104" s="150"/>
      <c r="T104" s="55"/>
      <c r="AT104" s="18" t="s">
        <v>248</v>
      </c>
      <c r="AU104" s="18" t="s">
        <v>90</v>
      </c>
    </row>
    <row r="105" spans="2:65" s="12" customFormat="1" ht="11.25">
      <c r="B105" s="151"/>
      <c r="D105" s="152" t="s">
        <v>258</v>
      </c>
      <c r="E105" s="153" t="s">
        <v>19</v>
      </c>
      <c r="F105" s="154" t="s">
        <v>1540</v>
      </c>
      <c r="H105" s="155">
        <v>60</v>
      </c>
      <c r="I105" s="156"/>
      <c r="L105" s="151"/>
      <c r="M105" s="157"/>
      <c r="T105" s="158"/>
      <c r="AT105" s="153" t="s">
        <v>258</v>
      </c>
      <c r="AU105" s="153" t="s">
        <v>90</v>
      </c>
      <c r="AV105" s="12" t="s">
        <v>90</v>
      </c>
      <c r="AW105" s="12" t="s">
        <v>42</v>
      </c>
      <c r="AX105" s="12" t="s">
        <v>88</v>
      </c>
      <c r="AY105" s="153" t="s">
        <v>239</v>
      </c>
    </row>
    <row r="106" spans="2:65" s="1" customFormat="1" ht="37.9" customHeight="1">
      <c r="B106" s="34"/>
      <c r="C106" s="134" t="s">
        <v>96</v>
      </c>
      <c r="D106" s="134" t="s">
        <v>241</v>
      </c>
      <c r="E106" s="135" t="s">
        <v>1545</v>
      </c>
      <c r="F106" s="136" t="s">
        <v>1546</v>
      </c>
      <c r="G106" s="137" t="s">
        <v>167</v>
      </c>
      <c r="H106" s="138">
        <v>60</v>
      </c>
      <c r="I106" s="139"/>
      <c r="J106" s="140">
        <f>ROUND(I106*H106,2)</f>
        <v>0</v>
      </c>
      <c r="K106" s="136" t="s">
        <v>245</v>
      </c>
      <c r="L106" s="34"/>
      <c r="M106" s="141" t="s">
        <v>19</v>
      </c>
      <c r="N106" s="142" t="s">
        <v>52</v>
      </c>
      <c r="P106" s="143">
        <f>O106*H106</f>
        <v>0</v>
      </c>
      <c r="Q106" s="143">
        <v>0</v>
      </c>
      <c r="R106" s="143">
        <f>Q106*H106</f>
        <v>0</v>
      </c>
      <c r="S106" s="143">
        <v>0.316</v>
      </c>
      <c r="T106" s="144">
        <f>S106*H106</f>
        <v>18.96</v>
      </c>
      <c r="AR106" s="145" t="s">
        <v>246</v>
      </c>
      <c r="AT106" s="145" t="s">
        <v>241</v>
      </c>
      <c r="AU106" s="145" t="s">
        <v>90</v>
      </c>
      <c r="AY106" s="18" t="s">
        <v>239</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246</v>
      </c>
      <c r="BM106" s="145" t="s">
        <v>1547</v>
      </c>
    </row>
    <row r="107" spans="2:65" s="1" customFormat="1" ht="11.25">
      <c r="B107" s="34"/>
      <c r="D107" s="147" t="s">
        <v>248</v>
      </c>
      <c r="F107" s="148" t="s">
        <v>1548</v>
      </c>
      <c r="I107" s="149"/>
      <c r="L107" s="34"/>
      <c r="M107" s="150"/>
      <c r="T107" s="55"/>
      <c r="AT107" s="18" t="s">
        <v>248</v>
      </c>
      <c r="AU107" s="18" t="s">
        <v>90</v>
      </c>
    </row>
    <row r="108" spans="2:65" s="12" customFormat="1" ht="11.25">
      <c r="B108" s="151"/>
      <c r="D108" s="152" t="s">
        <v>258</v>
      </c>
      <c r="E108" s="153" t="s">
        <v>19</v>
      </c>
      <c r="F108" s="154" t="s">
        <v>1540</v>
      </c>
      <c r="H108" s="155">
        <v>60</v>
      </c>
      <c r="I108" s="156"/>
      <c r="L108" s="151"/>
      <c r="M108" s="157"/>
      <c r="T108" s="158"/>
      <c r="AT108" s="153" t="s">
        <v>258</v>
      </c>
      <c r="AU108" s="153" t="s">
        <v>90</v>
      </c>
      <c r="AV108" s="12" t="s">
        <v>90</v>
      </c>
      <c r="AW108" s="12" t="s">
        <v>42</v>
      </c>
      <c r="AX108" s="12" t="s">
        <v>88</v>
      </c>
      <c r="AY108" s="153" t="s">
        <v>239</v>
      </c>
    </row>
    <row r="109" spans="2:65" s="1" customFormat="1" ht="24.2" customHeight="1">
      <c r="B109" s="34"/>
      <c r="C109" s="134" t="s">
        <v>246</v>
      </c>
      <c r="D109" s="134" t="s">
        <v>241</v>
      </c>
      <c r="E109" s="135" t="s">
        <v>1549</v>
      </c>
      <c r="F109" s="136" t="s">
        <v>1550</v>
      </c>
      <c r="G109" s="137" t="s">
        <v>178</v>
      </c>
      <c r="H109" s="138">
        <v>0.67500000000000004</v>
      </c>
      <c r="I109" s="139"/>
      <c r="J109" s="140">
        <f>ROUND(I109*H109,2)</f>
        <v>0</v>
      </c>
      <c r="K109" s="136" t="s">
        <v>245</v>
      </c>
      <c r="L109" s="34"/>
      <c r="M109" s="141" t="s">
        <v>19</v>
      </c>
      <c r="N109" s="142" t="s">
        <v>52</v>
      </c>
      <c r="P109" s="143">
        <f>O109*H109</f>
        <v>0</v>
      </c>
      <c r="Q109" s="143">
        <v>0</v>
      </c>
      <c r="R109" s="143">
        <f>Q109*H109</f>
        <v>0</v>
      </c>
      <c r="S109" s="143">
        <v>0</v>
      </c>
      <c r="T109" s="144">
        <f>S109*H109</f>
        <v>0</v>
      </c>
      <c r="AR109" s="145" t="s">
        <v>246</v>
      </c>
      <c r="AT109" s="145" t="s">
        <v>241</v>
      </c>
      <c r="AU109" s="145" t="s">
        <v>90</v>
      </c>
      <c r="AY109" s="18" t="s">
        <v>239</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246</v>
      </c>
      <c r="BM109" s="145" t="s">
        <v>1551</v>
      </c>
    </row>
    <row r="110" spans="2:65" s="1" customFormat="1" ht="11.25">
      <c r="B110" s="34"/>
      <c r="D110" s="147" t="s">
        <v>248</v>
      </c>
      <c r="F110" s="148" t="s">
        <v>1552</v>
      </c>
      <c r="I110" s="149"/>
      <c r="L110" s="34"/>
      <c r="M110" s="150"/>
      <c r="T110" s="55"/>
      <c r="AT110" s="18" t="s">
        <v>248</v>
      </c>
      <c r="AU110" s="18" t="s">
        <v>90</v>
      </c>
    </row>
    <row r="111" spans="2:65" s="12" customFormat="1" ht="11.25">
      <c r="B111" s="151"/>
      <c r="D111" s="152" t="s">
        <v>258</v>
      </c>
      <c r="E111" s="153" t="s">
        <v>19</v>
      </c>
      <c r="F111" s="154" t="s">
        <v>1553</v>
      </c>
      <c r="H111" s="155">
        <v>0.67500000000000004</v>
      </c>
      <c r="I111" s="156"/>
      <c r="L111" s="151"/>
      <c r="M111" s="157"/>
      <c r="T111" s="158"/>
      <c r="AT111" s="153" t="s">
        <v>258</v>
      </c>
      <c r="AU111" s="153" t="s">
        <v>90</v>
      </c>
      <c r="AV111" s="12" t="s">
        <v>90</v>
      </c>
      <c r="AW111" s="12" t="s">
        <v>42</v>
      </c>
      <c r="AX111" s="12" t="s">
        <v>88</v>
      </c>
      <c r="AY111" s="153" t="s">
        <v>239</v>
      </c>
    </row>
    <row r="112" spans="2:65" s="1" customFormat="1" ht="24.2" customHeight="1">
      <c r="B112" s="34"/>
      <c r="C112" s="134" t="s">
        <v>268</v>
      </c>
      <c r="D112" s="134" t="s">
        <v>241</v>
      </c>
      <c r="E112" s="135" t="s">
        <v>1554</v>
      </c>
      <c r="F112" s="136" t="s">
        <v>1555</v>
      </c>
      <c r="G112" s="137" t="s">
        <v>178</v>
      </c>
      <c r="H112" s="138">
        <v>18.760000000000002</v>
      </c>
      <c r="I112" s="139"/>
      <c r="J112" s="140">
        <f>ROUND(I112*H112,2)</f>
        <v>0</v>
      </c>
      <c r="K112" s="136" t="s">
        <v>245</v>
      </c>
      <c r="L112" s="34"/>
      <c r="M112" s="141" t="s">
        <v>19</v>
      </c>
      <c r="N112" s="142" t="s">
        <v>52</v>
      </c>
      <c r="P112" s="143">
        <f>O112*H112</f>
        <v>0</v>
      </c>
      <c r="Q112" s="143">
        <v>0</v>
      </c>
      <c r="R112" s="143">
        <f>Q112*H112</f>
        <v>0</v>
      </c>
      <c r="S112" s="143">
        <v>0</v>
      </c>
      <c r="T112" s="144">
        <f>S112*H112</f>
        <v>0</v>
      </c>
      <c r="AR112" s="145" t="s">
        <v>246</v>
      </c>
      <c r="AT112" s="145" t="s">
        <v>241</v>
      </c>
      <c r="AU112" s="145" t="s">
        <v>90</v>
      </c>
      <c r="AY112" s="18" t="s">
        <v>239</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246</v>
      </c>
      <c r="BM112" s="145" t="s">
        <v>1556</v>
      </c>
    </row>
    <row r="113" spans="2:65" s="1" customFormat="1" ht="11.25">
      <c r="B113" s="34"/>
      <c r="D113" s="147" t="s">
        <v>248</v>
      </c>
      <c r="F113" s="148" t="s">
        <v>1557</v>
      </c>
      <c r="I113" s="149"/>
      <c r="L113" s="34"/>
      <c r="M113" s="150"/>
      <c r="T113" s="55"/>
      <c r="AT113" s="18" t="s">
        <v>248</v>
      </c>
      <c r="AU113" s="18" t="s">
        <v>90</v>
      </c>
    </row>
    <row r="114" spans="2:65" s="14" customFormat="1" ht="11.25">
      <c r="B114" s="167"/>
      <c r="D114" s="152" t="s">
        <v>258</v>
      </c>
      <c r="E114" s="168" t="s">
        <v>19</v>
      </c>
      <c r="F114" s="169" t="s">
        <v>1558</v>
      </c>
      <c r="H114" s="168" t="s">
        <v>19</v>
      </c>
      <c r="I114" s="170"/>
      <c r="L114" s="167"/>
      <c r="M114" s="171"/>
      <c r="T114" s="172"/>
      <c r="AT114" s="168" t="s">
        <v>258</v>
      </c>
      <c r="AU114" s="168" t="s">
        <v>90</v>
      </c>
      <c r="AV114" s="14" t="s">
        <v>88</v>
      </c>
      <c r="AW114" s="14" t="s">
        <v>42</v>
      </c>
      <c r="AX114" s="14" t="s">
        <v>81</v>
      </c>
      <c r="AY114" s="168" t="s">
        <v>239</v>
      </c>
    </row>
    <row r="115" spans="2:65" s="12" customFormat="1" ht="11.25">
      <c r="B115" s="151"/>
      <c r="D115" s="152" t="s">
        <v>258</v>
      </c>
      <c r="E115" s="153" t="s">
        <v>19</v>
      </c>
      <c r="F115" s="154" t="s">
        <v>1559</v>
      </c>
      <c r="H115" s="155">
        <v>18.760000000000002</v>
      </c>
      <c r="I115" s="156"/>
      <c r="L115" s="151"/>
      <c r="M115" s="157"/>
      <c r="T115" s="158"/>
      <c r="AT115" s="153" t="s">
        <v>258</v>
      </c>
      <c r="AU115" s="153" t="s">
        <v>90</v>
      </c>
      <c r="AV115" s="12" t="s">
        <v>90</v>
      </c>
      <c r="AW115" s="12" t="s">
        <v>42</v>
      </c>
      <c r="AX115" s="12" t="s">
        <v>81</v>
      </c>
      <c r="AY115" s="153" t="s">
        <v>239</v>
      </c>
    </row>
    <row r="116" spans="2:65" s="13" customFormat="1" ht="11.25">
      <c r="B116" s="159"/>
      <c r="D116" s="152" t="s">
        <v>258</v>
      </c>
      <c r="E116" s="160" t="s">
        <v>1522</v>
      </c>
      <c r="F116" s="161" t="s">
        <v>261</v>
      </c>
      <c r="H116" s="162">
        <v>18.760000000000002</v>
      </c>
      <c r="I116" s="163"/>
      <c r="L116" s="159"/>
      <c r="M116" s="164"/>
      <c r="T116" s="165"/>
      <c r="AT116" s="160" t="s">
        <v>258</v>
      </c>
      <c r="AU116" s="160" t="s">
        <v>90</v>
      </c>
      <c r="AV116" s="13" t="s">
        <v>246</v>
      </c>
      <c r="AW116" s="13" t="s">
        <v>42</v>
      </c>
      <c r="AX116" s="13" t="s">
        <v>88</v>
      </c>
      <c r="AY116" s="160" t="s">
        <v>239</v>
      </c>
    </row>
    <row r="117" spans="2:65" s="1" customFormat="1" ht="24.2" customHeight="1">
      <c r="B117" s="34"/>
      <c r="C117" s="134" t="s">
        <v>274</v>
      </c>
      <c r="D117" s="134" t="s">
        <v>241</v>
      </c>
      <c r="E117" s="135" t="s">
        <v>1560</v>
      </c>
      <c r="F117" s="136" t="s">
        <v>1561</v>
      </c>
      <c r="G117" s="137" t="s">
        <v>178</v>
      </c>
      <c r="H117" s="138">
        <v>117.5</v>
      </c>
      <c r="I117" s="139"/>
      <c r="J117" s="140">
        <f>ROUND(I117*H117,2)</f>
        <v>0</v>
      </c>
      <c r="K117" s="136" t="s">
        <v>245</v>
      </c>
      <c r="L117" s="34"/>
      <c r="M117" s="141" t="s">
        <v>19</v>
      </c>
      <c r="N117" s="142" t="s">
        <v>52</v>
      </c>
      <c r="P117" s="143">
        <f>O117*H117</f>
        <v>0</v>
      </c>
      <c r="Q117" s="143">
        <v>0</v>
      </c>
      <c r="R117" s="143">
        <f>Q117*H117</f>
        <v>0</v>
      </c>
      <c r="S117" s="143">
        <v>0</v>
      </c>
      <c r="T117" s="144">
        <f>S117*H117</f>
        <v>0</v>
      </c>
      <c r="AR117" s="145" t="s">
        <v>246</v>
      </c>
      <c r="AT117" s="145" t="s">
        <v>241</v>
      </c>
      <c r="AU117" s="145" t="s">
        <v>90</v>
      </c>
      <c r="AY117" s="18" t="s">
        <v>239</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246</v>
      </c>
      <c r="BM117" s="145" t="s">
        <v>1562</v>
      </c>
    </row>
    <row r="118" spans="2:65" s="1" customFormat="1" ht="11.25">
      <c r="B118" s="34"/>
      <c r="D118" s="147" t="s">
        <v>248</v>
      </c>
      <c r="F118" s="148" t="s">
        <v>1563</v>
      </c>
      <c r="I118" s="149"/>
      <c r="L118" s="34"/>
      <c r="M118" s="150"/>
      <c r="T118" s="55"/>
      <c r="AT118" s="18" t="s">
        <v>248</v>
      </c>
      <c r="AU118" s="18" t="s">
        <v>90</v>
      </c>
    </row>
    <row r="119" spans="2:65" s="14" customFormat="1" ht="11.25">
      <c r="B119" s="167"/>
      <c r="D119" s="152" t="s">
        <v>258</v>
      </c>
      <c r="E119" s="168" t="s">
        <v>19</v>
      </c>
      <c r="F119" s="169" t="s">
        <v>1558</v>
      </c>
      <c r="H119" s="168" t="s">
        <v>19</v>
      </c>
      <c r="I119" s="170"/>
      <c r="L119" s="167"/>
      <c r="M119" s="171"/>
      <c r="T119" s="172"/>
      <c r="AT119" s="168" t="s">
        <v>258</v>
      </c>
      <c r="AU119" s="168" t="s">
        <v>90</v>
      </c>
      <c r="AV119" s="14" t="s">
        <v>88</v>
      </c>
      <c r="AW119" s="14" t="s">
        <v>42</v>
      </c>
      <c r="AX119" s="14" t="s">
        <v>81</v>
      </c>
      <c r="AY119" s="168" t="s">
        <v>239</v>
      </c>
    </row>
    <row r="120" spans="2:65" s="12" customFormat="1" ht="11.25">
      <c r="B120" s="151"/>
      <c r="D120" s="152" t="s">
        <v>258</v>
      </c>
      <c r="E120" s="153" t="s">
        <v>19</v>
      </c>
      <c r="F120" s="154" t="s">
        <v>1564</v>
      </c>
      <c r="H120" s="155">
        <v>117.5</v>
      </c>
      <c r="I120" s="156"/>
      <c r="L120" s="151"/>
      <c r="M120" s="157"/>
      <c r="T120" s="158"/>
      <c r="AT120" s="153" t="s">
        <v>258</v>
      </c>
      <c r="AU120" s="153" t="s">
        <v>90</v>
      </c>
      <c r="AV120" s="12" t="s">
        <v>90</v>
      </c>
      <c r="AW120" s="12" t="s">
        <v>42</v>
      </c>
      <c r="AX120" s="12" t="s">
        <v>81</v>
      </c>
      <c r="AY120" s="153" t="s">
        <v>239</v>
      </c>
    </row>
    <row r="121" spans="2:65" s="13" customFormat="1" ht="11.25">
      <c r="B121" s="159"/>
      <c r="D121" s="152" t="s">
        <v>258</v>
      </c>
      <c r="E121" s="160" t="s">
        <v>1525</v>
      </c>
      <c r="F121" s="161" t="s">
        <v>261</v>
      </c>
      <c r="H121" s="162">
        <v>117.5</v>
      </c>
      <c r="I121" s="163"/>
      <c r="L121" s="159"/>
      <c r="M121" s="164"/>
      <c r="T121" s="165"/>
      <c r="AT121" s="160" t="s">
        <v>258</v>
      </c>
      <c r="AU121" s="160" t="s">
        <v>90</v>
      </c>
      <c r="AV121" s="13" t="s">
        <v>246</v>
      </c>
      <c r="AW121" s="13" t="s">
        <v>42</v>
      </c>
      <c r="AX121" s="13" t="s">
        <v>88</v>
      </c>
      <c r="AY121" s="160" t="s">
        <v>239</v>
      </c>
    </row>
    <row r="122" spans="2:65" s="1" customFormat="1" ht="24.2" customHeight="1">
      <c r="B122" s="34"/>
      <c r="C122" s="134" t="s">
        <v>281</v>
      </c>
      <c r="D122" s="134" t="s">
        <v>241</v>
      </c>
      <c r="E122" s="135" t="s">
        <v>1565</v>
      </c>
      <c r="F122" s="136" t="s">
        <v>1566</v>
      </c>
      <c r="G122" s="137" t="s">
        <v>178</v>
      </c>
      <c r="H122" s="138">
        <v>3.06</v>
      </c>
      <c r="I122" s="139"/>
      <c r="J122" s="140">
        <f>ROUND(I122*H122,2)</f>
        <v>0</v>
      </c>
      <c r="K122" s="136" t="s">
        <v>245</v>
      </c>
      <c r="L122" s="34"/>
      <c r="M122" s="141" t="s">
        <v>19</v>
      </c>
      <c r="N122" s="142" t="s">
        <v>52</v>
      </c>
      <c r="P122" s="143">
        <f>O122*H122</f>
        <v>0</v>
      </c>
      <c r="Q122" s="143">
        <v>0</v>
      </c>
      <c r="R122" s="143">
        <f>Q122*H122</f>
        <v>0</v>
      </c>
      <c r="S122" s="143">
        <v>0</v>
      </c>
      <c r="T122" s="144">
        <f>S122*H122</f>
        <v>0</v>
      </c>
      <c r="AR122" s="145" t="s">
        <v>246</v>
      </c>
      <c r="AT122" s="145" t="s">
        <v>241</v>
      </c>
      <c r="AU122" s="145" t="s">
        <v>90</v>
      </c>
      <c r="AY122" s="18" t="s">
        <v>239</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246</v>
      </c>
      <c r="BM122" s="145" t="s">
        <v>1567</v>
      </c>
    </row>
    <row r="123" spans="2:65" s="1" customFormat="1" ht="11.25">
      <c r="B123" s="34"/>
      <c r="D123" s="147" t="s">
        <v>248</v>
      </c>
      <c r="F123" s="148" t="s">
        <v>1568</v>
      </c>
      <c r="I123" s="149"/>
      <c r="L123" s="34"/>
      <c r="M123" s="150"/>
      <c r="T123" s="55"/>
      <c r="AT123" s="18" t="s">
        <v>248</v>
      </c>
      <c r="AU123" s="18" t="s">
        <v>90</v>
      </c>
    </row>
    <row r="124" spans="2:65" s="12" customFormat="1" ht="11.25">
      <c r="B124" s="151"/>
      <c r="D124" s="152" t="s">
        <v>258</v>
      </c>
      <c r="E124" s="153" t="s">
        <v>19</v>
      </c>
      <c r="F124" s="154" t="s">
        <v>1569</v>
      </c>
      <c r="H124" s="155">
        <v>3.06</v>
      </c>
      <c r="I124" s="156"/>
      <c r="L124" s="151"/>
      <c r="M124" s="157"/>
      <c r="T124" s="158"/>
      <c r="AT124" s="153" t="s">
        <v>258</v>
      </c>
      <c r="AU124" s="153" t="s">
        <v>90</v>
      </c>
      <c r="AV124" s="12" t="s">
        <v>90</v>
      </c>
      <c r="AW124" s="12" t="s">
        <v>42</v>
      </c>
      <c r="AX124" s="12" t="s">
        <v>88</v>
      </c>
      <c r="AY124" s="153" t="s">
        <v>239</v>
      </c>
    </row>
    <row r="125" spans="2:65" s="1" customFormat="1" ht="24.2" customHeight="1">
      <c r="B125" s="34"/>
      <c r="C125" s="134" t="s">
        <v>287</v>
      </c>
      <c r="D125" s="134" t="s">
        <v>241</v>
      </c>
      <c r="E125" s="135" t="s">
        <v>1570</v>
      </c>
      <c r="F125" s="136" t="s">
        <v>1571</v>
      </c>
      <c r="G125" s="137" t="s">
        <v>178</v>
      </c>
      <c r="H125" s="138">
        <v>40.700000000000003</v>
      </c>
      <c r="I125" s="139"/>
      <c r="J125" s="140">
        <f>ROUND(I125*H125,2)</f>
        <v>0</v>
      </c>
      <c r="K125" s="136" t="s">
        <v>245</v>
      </c>
      <c r="L125" s="34"/>
      <c r="M125" s="141" t="s">
        <v>19</v>
      </c>
      <c r="N125" s="142" t="s">
        <v>52</v>
      </c>
      <c r="P125" s="143">
        <f>O125*H125</f>
        <v>0</v>
      </c>
      <c r="Q125" s="143">
        <v>0</v>
      </c>
      <c r="R125" s="143">
        <f>Q125*H125</f>
        <v>0</v>
      </c>
      <c r="S125" s="143">
        <v>0</v>
      </c>
      <c r="T125" s="144">
        <f>S125*H125</f>
        <v>0</v>
      </c>
      <c r="AR125" s="145" t="s">
        <v>246</v>
      </c>
      <c r="AT125" s="145" t="s">
        <v>241</v>
      </c>
      <c r="AU125" s="145" t="s">
        <v>90</v>
      </c>
      <c r="AY125" s="18" t="s">
        <v>239</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246</v>
      </c>
      <c r="BM125" s="145" t="s">
        <v>1572</v>
      </c>
    </row>
    <row r="126" spans="2:65" s="1" customFormat="1" ht="11.25">
      <c r="B126" s="34"/>
      <c r="D126" s="147" t="s">
        <v>248</v>
      </c>
      <c r="F126" s="148" t="s">
        <v>1573</v>
      </c>
      <c r="I126" s="149"/>
      <c r="L126" s="34"/>
      <c r="M126" s="150"/>
      <c r="T126" s="55"/>
      <c r="AT126" s="18" t="s">
        <v>248</v>
      </c>
      <c r="AU126" s="18" t="s">
        <v>90</v>
      </c>
    </row>
    <row r="127" spans="2:65" s="12" customFormat="1" ht="11.25">
      <c r="B127" s="151"/>
      <c r="D127" s="152" t="s">
        <v>258</v>
      </c>
      <c r="E127" s="153" t="s">
        <v>19</v>
      </c>
      <c r="F127" s="154" t="s">
        <v>1574</v>
      </c>
      <c r="H127" s="155">
        <v>8.8000000000000007</v>
      </c>
      <c r="I127" s="156"/>
      <c r="L127" s="151"/>
      <c r="M127" s="157"/>
      <c r="T127" s="158"/>
      <c r="AT127" s="153" t="s">
        <v>258</v>
      </c>
      <c r="AU127" s="153" t="s">
        <v>90</v>
      </c>
      <c r="AV127" s="12" t="s">
        <v>90</v>
      </c>
      <c r="AW127" s="12" t="s">
        <v>42</v>
      </c>
      <c r="AX127" s="12" t="s">
        <v>81</v>
      </c>
      <c r="AY127" s="153" t="s">
        <v>239</v>
      </c>
    </row>
    <row r="128" spans="2:65" s="12" customFormat="1" ht="11.25">
      <c r="B128" s="151"/>
      <c r="D128" s="152" t="s">
        <v>258</v>
      </c>
      <c r="E128" s="153" t="s">
        <v>19</v>
      </c>
      <c r="F128" s="154" t="s">
        <v>1575</v>
      </c>
      <c r="H128" s="155">
        <v>31.9</v>
      </c>
      <c r="I128" s="156"/>
      <c r="L128" s="151"/>
      <c r="M128" s="157"/>
      <c r="T128" s="158"/>
      <c r="AT128" s="153" t="s">
        <v>258</v>
      </c>
      <c r="AU128" s="153" t="s">
        <v>90</v>
      </c>
      <c r="AV128" s="12" t="s">
        <v>90</v>
      </c>
      <c r="AW128" s="12" t="s">
        <v>42</v>
      </c>
      <c r="AX128" s="12" t="s">
        <v>81</v>
      </c>
      <c r="AY128" s="153" t="s">
        <v>239</v>
      </c>
    </row>
    <row r="129" spans="2:65" s="13" customFormat="1" ht="11.25">
      <c r="B129" s="159"/>
      <c r="D129" s="152" t="s">
        <v>258</v>
      </c>
      <c r="E129" s="160" t="s">
        <v>1528</v>
      </c>
      <c r="F129" s="161" t="s">
        <v>261</v>
      </c>
      <c r="H129" s="162">
        <v>40.700000000000003</v>
      </c>
      <c r="I129" s="163"/>
      <c r="L129" s="159"/>
      <c r="M129" s="164"/>
      <c r="T129" s="165"/>
      <c r="AT129" s="160" t="s">
        <v>258</v>
      </c>
      <c r="AU129" s="160" t="s">
        <v>90</v>
      </c>
      <c r="AV129" s="13" t="s">
        <v>246</v>
      </c>
      <c r="AW129" s="13" t="s">
        <v>42</v>
      </c>
      <c r="AX129" s="13" t="s">
        <v>88</v>
      </c>
      <c r="AY129" s="160" t="s">
        <v>239</v>
      </c>
    </row>
    <row r="130" spans="2:65" s="12" customFormat="1" ht="11.25">
      <c r="B130" s="151"/>
      <c r="D130" s="152" t="s">
        <v>258</v>
      </c>
      <c r="E130" s="153" t="s">
        <v>1512</v>
      </c>
      <c r="F130" s="154" t="s">
        <v>1576</v>
      </c>
      <c r="H130" s="155">
        <v>22</v>
      </c>
      <c r="I130" s="156"/>
      <c r="L130" s="151"/>
      <c r="M130" s="157"/>
      <c r="T130" s="158"/>
      <c r="AT130" s="153" t="s">
        <v>258</v>
      </c>
      <c r="AU130" s="153" t="s">
        <v>90</v>
      </c>
      <c r="AV130" s="12" t="s">
        <v>90</v>
      </c>
      <c r="AW130" s="12" t="s">
        <v>42</v>
      </c>
      <c r="AX130" s="12" t="s">
        <v>81</v>
      </c>
      <c r="AY130" s="153" t="s">
        <v>239</v>
      </c>
    </row>
    <row r="131" spans="2:65" s="12" customFormat="1" ht="11.25">
      <c r="B131" s="151"/>
      <c r="D131" s="152" t="s">
        <v>258</v>
      </c>
      <c r="E131" s="153" t="s">
        <v>1510</v>
      </c>
      <c r="F131" s="154" t="s">
        <v>1577</v>
      </c>
      <c r="H131" s="155">
        <v>58</v>
      </c>
      <c r="I131" s="156"/>
      <c r="L131" s="151"/>
      <c r="M131" s="157"/>
      <c r="T131" s="158"/>
      <c r="AT131" s="153" t="s">
        <v>258</v>
      </c>
      <c r="AU131" s="153" t="s">
        <v>90</v>
      </c>
      <c r="AV131" s="12" t="s">
        <v>90</v>
      </c>
      <c r="AW131" s="12" t="s">
        <v>42</v>
      </c>
      <c r="AX131" s="12" t="s">
        <v>81</v>
      </c>
      <c r="AY131" s="153" t="s">
        <v>239</v>
      </c>
    </row>
    <row r="132" spans="2:65" s="1" customFormat="1" ht="24.2" customHeight="1">
      <c r="B132" s="34"/>
      <c r="C132" s="134" t="s">
        <v>294</v>
      </c>
      <c r="D132" s="134" t="s">
        <v>241</v>
      </c>
      <c r="E132" s="135" t="s">
        <v>1578</v>
      </c>
      <c r="F132" s="136" t="s">
        <v>1579</v>
      </c>
      <c r="G132" s="137" t="s">
        <v>178</v>
      </c>
      <c r="H132" s="138">
        <v>3.06</v>
      </c>
      <c r="I132" s="139"/>
      <c r="J132" s="140">
        <f>ROUND(I132*H132,2)</f>
        <v>0</v>
      </c>
      <c r="K132" s="136" t="s">
        <v>245</v>
      </c>
      <c r="L132" s="34"/>
      <c r="M132" s="141" t="s">
        <v>19</v>
      </c>
      <c r="N132" s="142" t="s">
        <v>52</v>
      </c>
      <c r="P132" s="143">
        <f>O132*H132</f>
        <v>0</v>
      </c>
      <c r="Q132" s="143">
        <v>0</v>
      </c>
      <c r="R132" s="143">
        <f>Q132*H132</f>
        <v>0</v>
      </c>
      <c r="S132" s="143">
        <v>0</v>
      </c>
      <c r="T132" s="144">
        <f>S132*H132</f>
        <v>0</v>
      </c>
      <c r="AR132" s="145" t="s">
        <v>246</v>
      </c>
      <c r="AT132" s="145" t="s">
        <v>241</v>
      </c>
      <c r="AU132" s="145" t="s">
        <v>90</v>
      </c>
      <c r="AY132" s="18" t="s">
        <v>239</v>
      </c>
      <c r="BE132" s="146">
        <f>IF(N132="základní",J132,0)</f>
        <v>0</v>
      </c>
      <c r="BF132" s="146">
        <f>IF(N132="snížená",J132,0)</f>
        <v>0</v>
      </c>
      <c r="BG132" s="146">
        <f>IF(N132="zákl. přenesená",J132,0)</f>
        <v>0</v>
      </c>
      <c r="BH132" s="146">
        <f>IF(N132="sníž. přenesená",J132,0)</f>
        <v>0</v>
      </c>
      <c r="BI132" s="146">
        <f>IF(N132="nulová",J132,0)</f>
        <v>0</v>
      </c>
      <c r="BJ132" s="18" t="s">
        <v>88</v>
      </c>
      <c r="BK132" s="146">
        <f>ROUND(I132*H132,2)</f>
        <v>0</v>
      </c>
      <c r="BL132" s="18" t="s">
        <v>246</v>
      </c>
      <c r="BM132" s="145" t="s">
        <v>1580</v>
      </c>
    </row>
    <row r="133" spans="2:65" s="1" customFormat="1" ht="11.25">
      <c r="B133" s="34"/>
      <c r="D133" s="147" t="s">
        <v>248</v>
      </c>
      <c r="F133" s="148" t="s">
        <v>1581</v>
      </c>
      <c r="I133" s="149"/>
      <c r="L133" s="34"/>
      <c r="M133" s="150"/>
      <c r="T133" s="55"/>
      <c r="AT133" s="18" t="s">
        <v>248</v>
      </c>
      <c r="AU133" s="18" t="s">
        <v>90</v>
      </c>
    </row>
    <row r="134" spans="2:65" s="12" customFormat="1" ht="11.25">
      <c r="B134" s="151"/>
      <c r="D134" s="152" t="s">
        <v>258</v>
      </c>
      <c r="E134" s="153" t="s">
        <v>19</v>
      </c>
      <c r="F134" s="154" t="s">
        <v>1569</v>
      </c>
      <c r="H134" s="155">
        <v>3.06</v>
      </c>
      <c r="I134" s="156"/>
      <c r="L134" s="151"/>
      <c r="M134" s="157"/>
      <c r="T134" s="158"/>
      <c r="AT134" s="153" t="s">
        <v>258</v>
      </c>
      <c r="AU134" s="153" t="s">
        <v>90</v>
      </c>
      <c r="AV134" s="12" t="s">
        <v>90</v>
      </c>
      <c r="AW134" s="12" t="s">
        <v>42</v>
      </c>
      <c r="AX134" s="12" t="s">
        <v>88</v>
      </c>
      <c r="AY134" s="153" t="s">
        <v>239</v>
      </c>
    </row>
    <row r="135" spans="2:65" s="1" customFormat="1" ht="37.9" customHeight="1">
      <c r="B135" s="34"/>
      <c r="C135" s="134" t="s">
        <v>300</v>
      </c>
      <c r="D135" s="134" t="s">
        <v>241</v>
      </c>
      <c r="E135" s="135" t="s">
        <v>345</v>
      </c>
      <c r="F135" s="136" t="s">
        <v>346</v>
      </c>
      <c r="G135" s="137" t="s">
        <v>178</v>
      </c>
      <c r="H135" s="138">
        <v>188.16</v>
      </c>
      <c r="I135" s="139"/>
      <c r="J135" s="140">
        <f>ROUND(I135*H135,2)</f>
        <v>0</v>
      </c>
      <c r="K135" s="136" t="s">
        <v>245</v>
      </c>
      <c r="L135" s="34"/>
      <c r="M135" s="141" t="s">
        <v>19</v>
      </c>
      <c r="N135" s="142" t="s">
        <v>52</v>
      </c>
      <c r="P135" s="143">
        <f>O135*H135</f>
        <v>0</v>
      </c>
      <c r="Q135" s="143">
        <v>0</v>
      </c>
      <c r="R135" s="143">
        <f>Q135*H135</f>
        <v>0</v>
      </c>
      <c r="S135" s="143">
        <v>0</v>
      </c>
      <c r="T135" s="144">
        <f>S135*H135</f>
        <v>0</v>
      </c>
      <c r="AR135" s="145" t="s">
        <v>246</v>
      </c>
      <c r="AT135" s="145" t="s">
        <v>241</v>
      </c>
      <c r="AU135" s="145" t="s">
        <v>90</v>
      </c>
      <c r="AY135" s="18" t="s">
        <v>239</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246</v>
      </c>
      <c r="BM135" s="145" t="s">
        <v>1582</v>
      </c>
    </row>
    <row r="136" spans="2:65" s="1" customFormat="1" ht="11.25">
      <c r="B136" s="34"/>
      <c r="D136" s="147" t="s">
        <v>248</v>
      </c>
      <c r="F136" s="148" t="s">
        <v>348</v>
      </c>
      <c r="I136" s="149"/>
      <c r="L136" s="34"/>
      <c r="M136" s="150"/>
      <c r="T136" s="55"/>
      <c r="AT136" s="18" t="s">
        <v>248</v>
      </c>
      <c r="AU136" s="18" t="s">
        <v>90</v>
      </c>
    </row>
    <row r="137" spans="2:65" s="12" customFormat="1" ht="11.25">
      <c r="B137" s="151"/>
      <c r="D137" s="152" t="s">
        <v>258</v>
      </c>
      <c r="E137" s="153" t="s">
        <v>19</v>
      </c>
      <c r="F137" s="154" t="s">
        <v>1583</v>
      </c>
      <c r="H137" s="155">
        <v>176.96</v>
      </c>
      <c r="I137" s="156"/>
      <c r="L137" s="151"/>
      <c r="M137" s="157"/>
      <c r="T137" s="158"/>
      <c r="AT137" s="153" t="s">
        <v>258</v>
      </c>
      <c r="AU137" s="153" t="s">
        <v>90</v>
      </c>
      <c r="AV137" s="12" t="s">
        <v>90</v>
      </c>
      <c r="AW137" s="12" t="s">
        <v>42</v>
      </c>
      <c r="AX137" s="12" t="s">
        <v>81</v>
      </c>
      <c r="AY137" s="153" t="s">
        <v>239</v>
      </c>
    </row>
    <row r="138" spans="2:65" s="12" customFormat="1" ht="11.25">
      <c r="B138" s="151"/>
      <c r="D138" s="152" t="s">
        <v>258</v>
      </c>
      <c r="E138" s="153" t="s">
        <v>19</v>
      </c>
      <c r="F138" s="154" t="s">
        <v>1584</v>
      </c>
      <c r="H138" s="155">
        <v>11.2</v>
      </c>
      <c r="I138" s="156"/>
      <c r="L138" s="151"/>
      <c r="M138" s="157"/>
      <c r="T138" s="158"/>
      <c r="AT138" s="153" t="s">
        <v>258</v>
      </c>
      <c r="AU138" s="153" t="s">
        <v>90</v>
      </c>
      <c r="AV138" s="12" t="s">
        <v>90</v>
      </c>
      <c r="AW138" s="12" t="s">
        <v>42</v>
      </c>
      <c r="AX138" s="12" t="s">
        <v>81</v>
      </c>
      <c r="AY138" s="153" t="s">
        <v>239</v>
      </c>
    </row>
    <row r="139" spans="2:65" s="13" customFormat="1" ht="11.25">
      <c r="B139" s="159"/>
      <c r="D139" s="152" t="s">
        <v>258</v>
      </c>
      <c r="E139" s="160" t="s">
        <v>19</v>
      </c>
      <c r="F139" s="161" t="s">
        <v>261</v>
      </c>
      <c r="H139" s="162">
        <v>188.16</v>
      </c>
      <c r="I139" s="163"/>
      <c r="L139" s="159"/>
      <c r="M139" s="164"/>
      <c r="T139" s="165"/>
      <c r="AT139" s="160" t="s">
        <v>258</v>
      </c>
      <c r="AU139" s="160" t="s">
        <v>90</v>
      </c>
      <c r="AV139" s="13" t="s">
        <v>246</v>
      </c>
      <c r="AW139" s="13" t="s">
        <v>42</v>
      </c>
      <c r="AX139" s="13" t="s">
        <v>88</v>
      </c>
      <c r="AY139" s="160" t="s">
        <v>239</v>
      </c>
    </row>
    <row r="140" spans="2:65" s="1" customFormat="1" ht="24.2" customHeight="1">
      <c r="B140" s="34"/>
      <c r="C140" s="134" t="s">
        <v>308</v>
      </c>
      <c r="D140" s="134" t="s">
        <v>241</v>
      </c>
      <c r="E140" s="135" t="s">
        <v>357</v>
      </c>
      <c r="F140" s="136" t="s">
        <v>358</v>
      </c>
      <c r="G140" s="137" t="s">
        <v>178</v>
      </c>
      <c r="H140" s="138">
        <v>176.96</v>
      </c>
      <c r="I140" s="139"/>
      <c r="J140" s="140">
        <f>ROUND(I140*H140,2)</f>
        <v>0</v>
      </c>
      <c r="K140" s="136" t="s">
        <v>245</v>
      </c>
      <c r="L140" s="34"/>
      <c r="M140" s="141" t="s">
        <v>19</v>
      </c>
      <c r="N140" s="142" t="s">
        <v>52</v>
      </c>
      <c r="P140" s="143">
        <f>O140*H140</f>
        <v>0</v>
      </c>
      <c r="Q140" s="143">
        <v>0</v>
      </c>
      <c r="R140" s="143">
        <f>Q140*H140</f>
        <v>0</v>
      </c>
      <c r="S140" s="143">
        <v>0</v>
      </c>
      <c r="T140" s="144">
        <f>S140*H140</f>
        <v>0</v>
      </c>
      <c r="AR140" s="145" t="s">
        <v>246</v>
      </c>
      <c r="AT140" s="145" t="s">
        <v>241</v>
      </c>
      <c r="AU140" s="145" t="s">
        <v>90</v>
      </c>
      <c r="AY140" s="18" t="s">
        <v>239</v>
      </c>
      <c r="BE140" s="146">
        <f>IF(N140="základní",J140,0)</f>
        <v>0</v>
      </c>
      <c r="BF140" s="146">
        <f>IF(N140="snížená",J140,0)</f>
        <v>0</v>
      </c>
      <c r="BG140" s="146">
        <f>IF(N140="zákl. přenesená",J140,0)</f>
        <v>0</v>
      </c>
      <c r="BH140" s="146">
        <f>IF(N140="sníž. přenesená",J140,0)</f>
        <v>0</v>
      </c>
      <c r="BI140" s="146">
        <f>IF(N140="nulová",J140,0)</f>
        <v>0</v>
      </c>
      <c r="BJ140" s="18" t="s">
        <v>88</v>
      </c>
      <c r="BK140" s="146">
        <f>ROUND(I140*H140,2)</f>
        <v>0</v>
      </c>
      <c r="BL140" s="18" t="s">
        <v>246</v>
      </c>
      <c r="BM140" s="145" t="s">
        <v>1585</v>
      </c>
    </row>
    <row r="141" spans="2:65" s="1" customFormat="1" ht="11.25">
      <c r="B141" s="34"/>
      <c r="D141" s="147" t="s">
        <v>248</v>
      </c>
      <c r="F141" s="148" t="s">
        <v>360</v>
      </c>
      <c r="I141" s="149"/>
      <c r="L141" s="34"/>
      <c r="M141" s="150"/>
      <c r="T141" s="55"/>
      <c r="AT141" s="18" t="s">
        <v>248</v>
      </c>
      <c r="AU141" s="18" t="s">
        <v>90</v>
      </c>
    </row>
    <row r="142" spans="2:65" s="12" customFormat="1" ht="11.25">
      <c r="B142" s="151"/>
      <c r="D142" s="152" t="s">
        <v>258</v>
      </c>
      <c r="E142" s="153" t="s">
        <v>19</v>
      </c>
      <c r="F142" s="154" t="s">
        <v>1583</v>
      </c>
      <c r="H142" s="155">
        <v>176.96</v>
      </c>
      <c r="I142" s="156"/>
      <c r="L142" s="151"/>
      <c r="M142" s="157"/>
      <c r="T142" s="158"/>
      <c r="AT142" s="153" t="s">
        <v>258</v>
      </c>
      <c r="AU142" s="153" t="s">
        <v>90</v>
      </c>
      <c r="AV142" s="12" t="s">
        <v>90</v>
      </c>
      <c r="AW142" s="12" t="s">
        <v>42</v>
      </c>
      <c r="AX142" s="12" t="s">
        <v>88</v>
      </c>
      <c r="AY142" s="153" t="s">
        <v>239</v>
      </c>
    </row>
    <row r="143" spans="2:65" s="1" customFormat="1" ht="24.2" customHeight="1">
      <c r="B143" s="34"/>
      <c r="C143" s="134" t="s">
        <v>314</v>
      </c>
      <c r="D143" s="134" t="s">
        <v>241</v>
      </c>
      <c r="E143" s="135" t="s">
        <v>362</v>
      </c>
      <c r="F143" s="136" t="s">
        <v>363</v>
      </c>
      <c r="G143" s="137" t="s">
        <v>178</v>
      </c>
      <c r="H143" s="138">
        <v>14.26</v>
      </c>
      <c r="I143" s="139"/>
      <c r="J143" s="140">
        <f>ROUND(I143*H143,2)</f>
        <v>0</v>
      </c>
      <c r="K143" s="136" t="s">
        <v>245</v>
      </c>
      <c r="L143" s="34"/>
      <c r="M143" s="141" t="s">
        <v>19</v>
      </c>
      <c r="N143" s="142" t="s">
        <v>52</v>
      </c>
      <c r="P143" s="143">
        <f>O143*H143</f>
        <v>0</v>
      </c>
      <c r="Q143" s="143">
        <v>0</v>
      </c>
      <c r="R143" s="143">
        <f>Q143*H143</f>
        <v>0</v>
      </c>
      <c r="S143" s="143">
        <v>0</v>
      </c>
      <c r="T143" s="144">
        <f>S143*H143</f>
        <v>0</v>
      </c>
      <c r="AR143" s="145" t="s">
        <v>246</v>
      </c>
      <c r="AT143" s="145" t="s">
        <v>241</v>
      </c>
      <c r="AU143" s="145" t="s">
        <v>90</v>
      </c>
      <c r="AY143" s="18" t="s">
        <v>239</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246</v>
      </c>
      <c r="BM143" s="145" t="s">
        <v>1586</v>
      </c>
    </row>
    <row r="144" spans="2:65" s="1" customFormat="1" ht="11.25">
      <c r="B144" s="34"/>
      <c r="D144" s="147" t="s">
        <v>248</v>
      </c>
      <c r="F144" s="148" t="s">
        <v>365</v>
      </c>
      <c r="I144" s="149"/>
      <c r="L144" s="34"/>
      <c r="M144" s="150"/>
      <c r="T144" s="55"/>
      <c r="AT144" s="18" t="s">
        <v>248</v>
      </c>
      <c r="AU144" s="18" t="s">
        <v>90</v>
      </c>
    </row>
    <row r="145" spans="2:65" s="12" customFormat="1" ht="11.25">
      <c r="B145" s="151"/>
      <c r="D145" s="152" t="s">
        <v>258</v>
      </c>
      <c r="E145" s="153" t="s">
        <v>1530</v>
      </c>
      <c r="F145" s="154" t="s">
        <v>1587</v>
      </c>
      <c r="H145" s="155">
        <v>11.2</v>
      </c>
      <c r="I145" s="156"/>
      <c r="L145" s="151"/>
      <c r="M145" s="157"/>
      <c r="T145" s="158"/>
      <c r="AT145" s="153" t="s">
        <v>258</v>
      </c>
      <c r="AU145" s="153" t="s">
        <v>90</v>
      </c>
      <c r="AV145" s="12" t="s">
        <v>90</v>
      </c>
      <c r="AW145" s="12" t="s">
        <v>42</v>
      </c>
      <c r="AX145" s="12" t="s">
        <v>81</v>
      </c>
      <c r="AY145" s="153" t="s">
        <v>239</v>
      </c>
    </row>
    <row r="146" spans="2:65" s="12" customFormat="1" ht="11.25">
      <c r="B146" s="151"/>
      <c r="D146" s="152" t="s">
        <v>258</v>
      </c>
      <c r="E146" s="153" t="s">
        <v>19</v>
      </c>
      <c r="F146" s="154" t="s">
        <v>1569</v>
      </c>
      <c r="H146" s="155">
        <v>3.06</v>
      </c>
      <c r="I146" s="156"/>
      <c r="L146" s="151"/>
      <c r="M146" s="157"/>
      <c r="T146" s="158"/>
      <c r="AT146" s="153" t="s">
        <v>258</v>
      </c>
      <c r="AU146" s="153" t="s">
        <v>90</v>
      </c>
      <c r="AV146" s="12" t="s">
        <v>90</v>
      </c>
      <c r="AW146" s="12" t="s">
        <v>42</v>
      </c>
      <c r="AX146" s="12" t="s">
        <v>81</v>
      </c>
      <c r="AY146" s="153" t="s">
        <v>239</v>
      </c>
    </row>
    <row r="147" spans="2:65" s="13" customFormat="1" ht="11.25">
      <c r="B147" s="159"/>
      <c r="D147" s="152" t="s">
        <v>258</v>
      </c>
      <c r="E147" s="160" t="s">
        <v>19</v>
      </c>
      <c r="F147" s="161" t="s">
        <v>261</v>
      </c>
      <c r="H147" s="162">
        <v>14.26</v>
      </c>
      <c r="I147" s="163"/>
      <c r="L147" s="159"/>
      <c r="M147" s="164"/>
      <c r="T147" s="165"/>
      <c r="AT147" s="160" t="s">
        <v>258</v>
      </c>
      <c r="AU147" s="160" t="s">
        <v>90</v>
      </c>
      <c r="AV147" s="13" t="s">
        <v>246</v>
      </c>
      <c r="AW147" s="13" t="s">
        <v>42</v>
      </c>
      <c r="AX147" s="13" t="s">
        <v>88</v>
      </c>
      <c r="AY147" s="160" t="s">
        <v>239</v>
      </c>
    </row>
    <row r="148" spans="2:65" s="1" customFormat="1" ht="37.9" customHeight="1">
      <c r="B148" s="34"/>
      <c r="C148" s="134" t="s">
        <v>326</v>
      </c>
      <c r="D148" s="134" t="s">
        <v>241</v>
      </c>
      <c r="E148" s="135" t="s">
        <v>1588</v>
      </c>
      <c r="F148" s="136" t="s">
        <v>1589</v>
      </c>
      <c r="G148" s="137" t="s">
        <v>178</v>
      </c>
      <c r="H148" s="138">
        <v>10.634</v>
      </c>
      <c r="I148" s="139"/>
      <c r="J148" s="140">
        <f>ROUND(I148*H148,2)</f>
        <v>0</v>
      </c>
      <c r="K148" s="136" t="s">
        <v>245</v>
      </c>
      <c r="L148" s="34"/>
      <c r="M148" s="141" t="s">
        <v>19</v>
      </c>
      <c r="N148" s="142" t="s">
        <v>52</v>
      </c>
      <c r="P148" s="143">
        <f>O148*H148</f>
        <v>0</v>
      </c>
      <c r="Q148" s="143">
        <v>0</v>
      </c>
      <c r="R148" s="143">
        <f>Q148*H148</f>
        <v>0</v>
      </c>
      <c r="S148" s="143">
        <v>0</v>
      </c>
      <c r="T148" s="144">
        <f>S148*H148</f>
        <v>0</v>
      </c>
      <c r="AR148" s="145" t="s">
        <v>246</v>
      </c>
      <c r="AT148" s="145" t="s">
        <v>241</v>
      </c>
      <c r="AU148" s="145" t="s">
        <v>90</v>
      </c>
      <c r="AY148" s="18" t="s">
        <v>239</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246</v>
      </c>
      <c r="BM148" s="145" t="s">
        <v>1590</v>
      </c>
    </row>
    <row r="149" spans="2:65" s="1" customFormat="1" ht="11.25">
      <c r="B149" s="34"/>
      <c r="D149" s="147" t="s">
        <v>248</v>
      </c>
      <c r="F149" s="148" t="s">
        <v>1591</v>
      </c>
      <c r="I149" s="149"/>
      <c r="L149" s="34"/>
      <c r="M149" s="150"/>
      <c r="T149" s="55"/>
      <c r="AT149" s="18" t="s">
        <v>248</v>
      </c>
      <c r="AU149" s="18" t="s">
        <v>90</v>
      </c>
    </row>
    <row r="150" spans="2:65" s="12" customFormat="1" ht="11.25">
      <c r="B150" s="151"/>
      <c r="D150" s="152" t="s">
        <v>258</v>
      </c>
      <c r="E150" s="153" t="s">
        <v>19</v>
      </c>
      <c r="F150" s="154" t="s">
        <v>1592</v>
      </c>
      <c r="H150" s="155">
        <v>8.3970000000000002</v>
      </c>
      <c r="I150" s="156"/>
      <c r="L150" s="151"/>
      <c r="M150" s="157"/>
      <c r="T150" s="158"/>
      <c r="AT150" s="153" t="s">
        <v>258</v>
      </c>
      <c r="AU150" s="153" t="s">
        <v>90</v>
      </c>
      <c r="AV150" s="12" t="s">
        <v>90</v>
      </c>
      <c r="AW150" s="12" t="s">
        <v>42</v>
      </c>
      <c r="AX150" s="12" t="s">
        <v>81</v>
      </c>
      <c r="AY150" s="153" t="s">
        <v>239</v>
      </c>
    </row>
    <row r="151" spans="2:65" s="12" customFormat="1" ht="11.25">
      <c r="B151" s="151"/>
      <c r="D151" s="152" t="s">
        <v>258</v>
      </c>
      <c r="E151" s="153" t="s">
        <v>19</v>
      </c>
      <c r="F151" s="154" t="s">
        <v>1593</v>
      </c>
      <c r="H151" s="155">
        <v>2.2370000000000001</v>
      </c>
      <c r="I151" s="156"/>
      <c r="L151" s="151"/>
      <c r="M151" s="157"/>
      <c r="T151" s="158"/>
      <c r="AT151" s="153" t="s">
        <v>258</v>
      </c>
      <c r="AU151" s="153" t="s">
        <v>90</v>
      </c>
      <c r="AV151" s="12" t="s">
        <v>90</v>
      </c>
      <c r="AW151" s="12" t="s">
        <v>42</v>
      </c>
      <c r="AX151" s="12" t="s">
        <v>81</v>
      </c>
      <c r="AY151" s="153" t="s">
        <v>239</v>
      </c>
    </row>
    <row r="152" spans="2:65" s="13" customFormat="1" ht="11.25">
      <c r="B152" s="159"/>
      <c r="D152" s="152" t="s">
        <v>258</v>
      </c>
      <c r="E152" s="160" t="s">
        <v>19</v>
      </c>
      <c r="F152" s="161" t="s">
        <v>261</v>
      </c>
      <c r="H152" s="162">
        <v>10.634</v>
      </c>
      <c r="I152" s="163"/>
      <c r="L152" s="159"/>
      <c r="M152" s="164"/>
      <c r="T152" s="165"/>
      <c r="AT152" s="160" t="s">
        <v>258</v>
      </c>
      <c r="AU152" s="160" t="s">
        <v>90</v>
      </c>
      <c r="AV152" s="13" t="s">
        <v>246</v>
      </c>
      <c r="AW152" s="13" t="s">
        <v>42</v>
      </c>
      <c r="AX152" s="13" t="s">
        <v>88</v>
      </c>
      <c r="AY152" s="160" t="s">
        <v>239</v>
      </c>
    </row>
    <row r="153" spans="2:65" s="1" customFormat="1" ht="16.5" customHeight="1">
      <c r="B153" s="34"/>
      <c r="C153" s="180" t="s">
        <v>333</v>
      </c>
      <c r="D153" s="180" t="s">
        <v>373</v>
      </c>
      <c r="E153" s="181" t="s">
        <v>1594</v>
      </c>
      <c r="F153" s="182" t="s">
        <v>1595</v>
      </c>
      <c r="G153" s="183" t="s">
        <v>376</v>
      </c>
      <c r="H153" s="184">
        <v>21.268000000000001</v>
      </c>
      <c r="I153" s="185"/>
      <c r="J153" s="186">
        <f>ROUND(I153*H153,2)</f>
        <v>0</v>
      </c>
      <c r="K153" s="182" t="s">
        <v>245</v>
      </c>
      <c r="L153" s="187"/>
      <c r="M153" s="188" t="s">
        <v>19</v>
      </c>
      <c r="N153" s="189" t="s">
        <v>52</v>
      </c>
      <c r="P153" s="143">
        <f>O153*H153</f>
        <v>0</v>
      </c>
      <c r="Q153" s="143">
        <v>1</v>
      </c>
      <c r="R153" s="143">
        <f>Q153*H153</f>
        <v>21.268000000000001</v>
      </c>
      <c r="S153" s="143">
        <v>0</v>
      </c>
      <c r="T153" s="144">
        <f>S153*H153</f>
        <v>0</v>
      </c>
      <c r="AR153" s="145" t="s">
        <v>287</v>
      </c>
      <c r="AT153" s="145" t="s">
        <v>373</v>
      </c>
      <c r="AU153" s="145" t="s">
        <v>90</v>
      </c>
      <c r="AY153" s="18" t="s">
        <v>239</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246</v>
      </c>
      <c r="BM153" s="145" t="s">
        <v>1596</v>
      </c>
    </row>
    <row r="154" spans="2:65" s="12" customFormat="1" ht="11.25">
      <c r="B154" s="151"/>
      <c r="D154" s="152" t="s">
        <v>258</v>
      </c>
      <c r="F154" s="154" t="s">
        <v>1597</v>
      </c>
      <c r="H154" s="155">
        <v>21.268000000000001</v>
      </c>
      <c r="I154" s="156"/>
      <c r="L154" s="151"/>
      <c r="M154" s="157"/>
      <c r="T154" s="158"/>
      <c r="AT154" s="153" t="s">
        <v>258</v>
      </c>
      <c r="AU154" s="153" t="s">
        <v>90</v>
      </c>
      <c r="AV154" s="12" t="s">
        <v>90</v>
      </c>
      <c r="AW154" s="12" t="s">
        <v>4</v>
      </c>
      <c r="AX154" s="12" t="s">
        <v>88</v>
      </c>
      <c r="AY154" s="153" t="s">
        <v>239</v>
      </c>
    </row>
    <row r="155" spans="2:65" s="11" customFormat="1" ht="22.9" customHeight="1">
      <c r="B155" s="122"/>
      <c r="D155" s="123" t="s">
        <v>80</v>
      </c>
      <c r="E155" s="132" t="s">
        <v>90</v>
      </c>
      <c r="F155" s="132" t="s">
        <v>403</v>
      </c>
      <c r="I155" s="125"/>
      <c r="J155" s="133">
        <f>BK155</f>
        <v>0</v>
      </c>
      <c r="L155" s="122"/>
      <c r="M155" s="127"/>
      <c r="P155" s="128">
        <f>SUM(P156:P170)</f>
        <v>0</v>
      </c>
      <c r="R155" s="128">
        <f>SUM(R156:R170)</f>
        <v>23.406653799999997</v>
      </c>
      <c r="T155" s="129">
        <f>SUM(T156:T170)</f>
        <v>0</v>
      </c>
      <c r="AR155" s="123" t="s">
        <v>88</v>
      </c>
      <c r="AT155" s="130" t="s">
        <v>80</v>
      </c>
      <c r="AU155" s="130" t="s">
        <v>88</v>
      </c>
      <c r="AY155" s="123" t="s">
        <v>239</v>
      </c>
      <c r="BK155" s="131">
        <f>SUM(BK156:BK170)</f>
        <v>0</v>
      </c>
    </row>
    <row r="156" spans="2:65" s="1" customFormat="1" ht="24.2" customHeight="1">
      <c r="B156" s="34"/>
      <c r="C156" s="134" t="s">
        <v>8</v>
      </c>
      <c r="D156" s="134" t="s">
        <v>241</v>
      </c>
      <c r="E156" s="135" t="s">
        <v>1598</v>
      </c>
      <c r="F156" s="136" t="s">
        <v>1599</v>
      </c>
      <c r="G156" s="137" t="s">
        <v>178</v>
      </c>
      <c r="H156" s="138">
        <v>6.05</v>
      </c>
      <c r="I156" s="139"/>
      <c r="J156" s="140">
        <f>ROUND(I156*H156,2)</f>
        <v>0</v>
      </c>
      <c r="K156" s="136" t="s">
        <v>245</v>
      </c>
      <c r="L156" s="34"/>
      <c r="M156" s="141" t="s">
        <v>19</v>
      </c>
      <c r="N156" s="142" t="s">
        <v>52</v>
      </c>
      <c r="P156" s="143">
        <f>O156*H156</f>
        <v>0</v>
      </c>
      <c r="Q156" s="143">
        <v>0</v>
      </c>
      <c r="R156" s="143">
        <f>Q156*H156</f>
        <v>0</v>
      </c>
      <c r="S156" s="143">
        <v>0</v>
      </c>
      <c r="T156" s="144">
        <f>S156*H156</f>
        <v>0</v>
      </c>
      <c r="AR156" s="145" t="s">
        <v>246</v>
      </c>
      <c r="AT156" s="145" t="s">
        <v>241</v>
      </c>
      <c r="AU156" s="145" t="s">
        <v>90</v>
      </c>
      <c r="AY156" s="18" t="s">
        <v>239</v>
      </c>
      <c r="BE156" s="146">
        <f>IF(N156="základní",J156,0)</f>
        <v>0</v>
      </c>
      <c r="BF156" s="146">
        <f>IF(N156="snížená",J156,0)</f>
        <v>0</v>
      </c>
      <c r="BG156" s="146">
        <f>IF(N156="zákl. přenesená",J156,0)</f>
        <v>0</v>
      </c>
      <c r="BH156" s="146">
        <f>IF(N156="sníž. přenesená",J156,0)</f>
        <v>0</v>
      </c>
      <c r="BI156" s="146">
        <f>IF(N156="nulová",J156,0)</f>
        <v>0</v>
      </c>
      <c r="BJ156" s="18" t="s">
        <v>88</v>
      </c>
      <c r="BK156" s="146">
        <f>ROUND(I156*H156,2)</f>
        <v>0</v>
      </c>
      <c r="BL156" s="18" t="s">
        <v>246</v>
      </c>
      <c r="BM156" s="145" t="s">
        <v>1600</v>
      </c>
    </row>
    <row r="157" spans="2:65" s="1" customFormat="1" ht="11.25">
      <c r="B157" s="34"/>
      <c r="D157" s="147" t="s">
        <v>248</v>
      </c>
      <c r="F157" s="148" t="s">
        <v>1601</v>
      </c>
      <c r="I157" s="149"/>
      <c r="L157" s="34"/>
      <c r="M157" s="150"/>
      <c r="T157" s="55"/>
      <c r="AT157" s="18" t="s">
        <v>248</v>
      </c>
      <c r="AU157" s="18" t="s">
        <v>90</v>
      </c>
    </row>
    <row r="158" spans="2:65" s="12" customFormat="1" ht="11.25">
      <c r="B158" s="151"/>
      <c r="D158" s="152" t="s">
        <v>258</v>
      </c>
      <c r="E158" s="153" t="s">
        <v>19</v>
      </c>
      <c r="F158" s="154" t="s">
        <v>1602</v>
      </c>
      <c r="H158" s="155">
        <v>6.05</v>
      </c>
      <c r="I158" s="156"/>
      <c r="L158" s="151"/>
      <c r="M158" s="157"/>
      <c r="T158" s="158"/>
      <c r="AT158" s="153" t="s">
        <v>258</v>
      </c>
      <c r="AU158" s="153" t="s">
        <v>90</v>
      </c>
      <c r="AV158" s="12" t="s">
        <v>90</v>
      </c>
      <c r="AW158" s="12" t="s">
        <v>42</v>
      </c>
      <c r="AX158" s="12" t="s">
        <v>88</v>
      </c>
      <c r="AY158" s="153" t="s">
        <v>239</v>
      </c>
    </row>
    <row r="159" spans="2:65" s="1" customFormat="1" ht="24.2" customHeight="1">
      <c r="B159" s="34"/>
      <c r="C159" s="134" t="s">
        <v>344</v>
      </c>
      <c r="D159" s="134" t="s">
        <v>241</v>
      </c>
      <c r="E159" s="135" t="s">
        <v>1603</v>
      </c>
      <c r="F159" s="136" t="s">
        <v>1604</v>
      </c>
      <c r="G159" s="137" t="s">
        <v>167</v>
      </c>
      <c r="H159" s="138">
        <v>119.6</v>
      </c>
      <c r="I159" s="139"/>
      <c r="J159" s="140">
        <f>ROUND(I159*H159,2)</f>
        <v>0</v>
      </c>
      <c r="K159" s="136" t="s">
        <v>245</v>
      </c>
      <c r="L159" s="34"/>
      <c r="M159" s="141" t="s">
        <v>19</v>
      </c>
      <c r="N159" s="142" t="s">
        <v>52</v>
      </c>
      <c r="P159" s="143">
        <f>O159*H159</f>
        <v>0</v>
      </c>
      <c r="Q159" s="143">
        <v>3.1E-4</v>
      </c>
      <c r="R159" s="143">
        <f>Q159*H159</f>
        <v>3.7075999999999998E-2</v>
      </c>
      <c r="S159" s="143">
        <v>0</v>
      </c>
      <c r="T159" s="144">
        <f>S159*H159</f>
        <v>0</v>
      </c>
      <c r="AR159" s="145" t="s">
        <v>246</v>
      </c>
      <c r="AT159" s="145" t="s">
        <v>241</v>
      </c>
      <c r="AU159" s="145" t="s">
        <v>90</v>
      </c>
      <c r="AY159" s="18" t="s">
        <v>239</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246</v>
      </c>
      <c r="BM159" s="145" t="s">
        <v>1605</v>
      </c>
    </row>
    <row r="160" spans="2:65" s="1" customFormat="1" ht="11.25">
      <c r="B160" s="34"/>
      <c r="D160" s="147" t="s">
        <v>248</v>
      </c>
      <c r="F160" s="148" t="s">
        <v>1606</v>
      </c>
      <c r="I160" s="149"/>
      <c r="L160" s="34"/>
      <c r="M160" s="150"/>
      <c r="T160" s="55"/>
      <c r="AT160" s="18" t="s">
        <v>248</v>
      </c>
      <c r="AU160" s="18" t="s">
        <v>90</v>
      </c>
    </row>
    <row r="161" spans="2:65" s="12" customFormat="1" ht="11.25">
      <c r="B161" s="151"/>
      <c r="D161" s="152" t="s">
        <v>258</v>
      </c>
      <c r="E161" s="153" t="s">
        <v>19</v>
      </c>
      <c r="F161" s="154" t="s">
        <v>1607</v>
      </c>
      <c r="H161" s="155">
        <v>50.6</v>
      </c>
      <c r="I161" s="156"/>
      <c r="L161" s="151"/>
      <c r="M161" s="157"/>
      <c r="T161" s="158"/>
      <c r="AT161" s="153" t="s">
        <v>258</v>
      </c>
      <c r="AU161" s="153" t="s">
        <v>90</v>
      </c>
      <c r="AV161" s="12" t="s">
        <v>90</v>
      </c>
      <c r="AW161" s="12" t="s">
        <v>42</v>
      </c>
      <c r="AX161" s="12" t="s">
        <v>81</v>
      </c>
      <c r="AY161" s="153" t="s">
        <v>239</v>
      </c>
    </row>
    <row r="162" spans="2:65" s="12" customFormat="1" ht="11.25">
      <c r="B162" s="151"/>
      <c r="D162" s="152" t="s">
        <v>258</v>
      </c>
      <c r="E162" s="153" t="s">
        <v>19</v>
      </c>
      <c r="F162" s="154" t="s">
        <v>1608</v>
      </c>
      <c r="H162" s="155">
        <v>69</v>
      </c>
      <c r="I162" s="156"/>
      <c r="L162" s="151"/>
      <c r="M162" s="157"/>
      <c r="T162" s="158"/>
      <c r="AT162" s="153" t="s">
        <v>258</v>
      </c>
      <c r="AU162" s="153" t="s">
        <v>90</v>
      </c>
      <c r="AV162" s="12" t="s">
        <v>90</v>
      </c>
      <c r="AW162" s="12" t="s">
        <v>42</v>
      </c>
      <c r="AX162" s="12" t="s">
        <v>81</v>
      </c>
      <c r="AY162" s="153" t="s">
        <v>239</v>
      </c>
    </row>
    <row r="163" spans="2:65" s="13" customFormat="1" ht="11.25">
      <c r="B163" s="159"/>
      <c r="D163" s="152" t="s">
        <v>258</v>
      </c>
      <c r="E163" s="160" t="s">
        <v>19</v>
      </c>
      <c r="F163" s="161" t="s">
        <v>261</v>
      </c>
      <c r="H163" s="162">
        <v>119.6</v>
      </c>
      <c r="I163" s="163"/>
      <c r="L163" s="159"/>
      <c r="M163" s="164"/>
      <c r="T163" s="165"/>
      <c r="AT163" s="160" t="s">
        <v>258</v>
      </c>
      <c r="AU163" s="160" t="s">
        <v>90</v>
      </c>
      <c r="AV163" s="13" t="s">
        <v>246</v>
      </c>
      <c r="AW163" s="13" t="s">
        <v>42</v>
      </c>
      <c r="AX163" s="13" t="s">
        <v>88</v>
      </c>
      <c r="AY163" s="160" t="s">
        <v>239</v>
      </c>
    </row>
    <row r="164" spans="2:65" s="1" customFormat="1" ht="16.5" customHeight="1">
      <c r="B164" s="34"/>
      <c r="C164" s="180" t="s">
        <v>351</v>
      </c>
      <c r="D164" s="180" t="s">
        <v>373</v>
      </c>
      <c r="E164" s="181" t="s">
        <v>1609</v>
      </c>
      <c r="F164" s="182" t="s">
        <v>1610</v>
      </c>
      <c r="G164" s="183" t="s">
        <v>167</v>
      </c>
      <c r="H164" s="184">
        <v>141.666</v>
      </c>
      <c r="I164" s="185"/>
      <c r="J164" s="186">
        <f>ROUND(I164*H164,2)</f>
        <v>0</v>
      </c>
      <c r="K164" s="182" t="s">
        <v>245</v>
      </c>
      <c r="L164" s="187"/>
      <c r="M164" s="188" t="s">
        <v>19</v>
      </c>
      <c r="N164" s="189" t="s">
        <v>52</v>
      </c>
      <c r="P164" s="143">
        <f>O164*H164</f>
        <v>0</v>
      </c>
      <c r="Q164" s="143">
        <v>2.9999999999999997E-4</v>
      </c>
      <c r="R164" s="143">
        <f>Q164*H164</f>
        <v>4.2499799999999997E-2</v>
      </c>
      <c r="S164" s="143">
        <v>0</v>
      </c>
      <c r="T164" s="144">
        <f>S164*H164</f>
        <v>0</v>
      </c>
      <c r="AR164" s="145" t="s">
        <v>287</v>
      </c>
      <c r="AT164" s="145" t="s">
        <v>373</v>
      </c>
      <c r="AU164" s="145" t="s">
        <v>90</v>
      </c>
      <c r="AY164" s="18" t="s">
        <v>239</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246</v>
      </c>
      <c r="BM164" s="145" t="s">
        <v>1611</v>
      </c>
    </row>
    <row r="165" spans="2:65" s="12" customFormat="1" ht="11.25">
      <c r="B165" s="151"/>
      <c r="D165" s="152" t="s">
        <v>258</v>
      </c>
      <c r="F165" s="154" t="s">
        <v>1612</v>
      </c>
      <c r="H165" s="155">
        <v>141.666</v>
      </c>
      <c r="I165" s="156"/>
      <c r="L165" s="151"/>
      <c r="M165" s="157"/>
      <c r="T165" s="158"/>
      <c r="AT165" s="153" t="s">
        <v>258</v>
      </c>
      <c r="AU165" s="153" t="s">
        <v>90</v>
      </c>
      <c r="AV165" s="12" t="s">
        <v>90</v>
      </c>
      <c r="AW165" s="12" t="s">
        <v>4</v>
      </c>
      <c r="AX165" s="12" t="s">
        <v>88</v>
      </c>
      <c r="AY165" s="153" t="s">
        <v>239</v>
      </c>
    </row>
    <row r="166" spans="2:65" s="1" customFormat="1" ht="16.5" customHeight="1">
      <c r="B166" s="34"/>
      <c r="C166" s="134" t="s">
        <v>356</v>
      </c>
      <c r="D166" s="134" t="s">
        <v>241</v>
      </c>
      <c r="E166" s="135" t="s">
        <v>1613</v>
      </c>
      <c r="F166" s="136" t="s">
        <v>1614</v>
      </c>
      <c r="G166" s="137" t="s">
        <v>178</v>
      </c>
      <c r="H166" s="138">
        <v>2.9</v>
      </c>
      <c r="I166" s="139"/>
      <c r="J166" s="140">
        <f>ROUND(I166*H166,2)</f>
        <v>0</v>
      </c>
      <c r="K166" s="136" t="s">
        <v>245</v>
      </c>
      <c r="L166" s="34"/>
      <c r="M166" s="141" t="s">
        <v>19</v>
      </c>
      <c r="N166" s="142" t="s">
        <v>52</v>
      </c>
      <c r="P166" s="143">
        <f>O166*H166</f>
        <v>0</v>
      </c>
      <c r="Q166" s="143">
        <v>2.3010199999999998</v>
      </c>
      <c r="R166" s="143">
        <f>Q166*H166</f>
        <v>6.6729579999999995</v>
      </c>
      <c r="S166" s="143">
        <v>0</v>
      </c>
      <c r="T166" s="144">
        <f>S166*H166</f>
        <v>0</v>
      </c>
      <c r="AR166" s="145" t="s">
        <v>246</v>
      </c>
      <c r="AT166" s="145" t="s">
        <v>241</v>
      </c>
      <c r="AU166" s="145" t="s">
        <v>90</v>
      </c>
      <c r="AY166" s="18" t="s">
        <v>239</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246</v>
      </c>
      <c r="BM166" s="145" t="s">
        <v>1615</v>
      </c>
    </row>
    <row r="167" spans="2:65" s="1" customFormat="1" ht="11.25">
      <c r="B167" s="34"/>
      <c r="D167" s="147" t="s">
        <v>248</v>
      </c>
      <c r="F167" s="148" t="s">
        <v>1616</v>
      </c>
      <c r="I167" s="149"/>
      <c r="L167" s="34"/>
      <c r="M167" s="150"/>
      <c r="T167" s="55"/>
      <c r="AT167" s="18" t="s">
        <v>248</v>
      </c>
      <c r="AU167" s="18" t="s">
        <v>90</v>
      </c>
    </row>
    <row r="168" spans="2:65" s="12" customFormat="1" ht="11.25">
      <c r="B168" s="151"/>
      <c r="D168" s="152" t="s">
        <v>258</v>
      </c>
      <c r="E168" s="153" t="s">
        <v>19</v>
      </c>
      <c r="F168" s="154" t="s">
        <v>1617</v>
      </c>
      <c r="H168" s="155">
        <v>2.9</v>
      </c>
      <c r="I168" s="156"/>
      <c r="L168" s="151"/>
      <c r="M168" s="157"/>
      <c r="T168" s="158"/>
      <c r="AT168" s="153" t="s">
        <v>258</v>
      </c>
      <c r="AU168" s="153" t="s">
        <v>90</v>
      </c>
      <c r="AV168" s="12" t="s">
        <v>90</v>
      </c>
      <c r="AW168" s="12" t="s">
        <v>42</v>
      </c>
      <c r="AX168" s="12" t="s">
        <v>88</v>
      </c>
      <c r="AY168" s="153" t="s">
        <v>239</v>
      </c>
    </row>
    <row r="169" spans="2:65" s="1" customFormat="1" ht="37.9" customHeight="1">
      <c r="B169" s="34"/>
      <c r="C169" s="134" t="s">
        <v>361</v>
      </c>
      <c r="D169" s="134" t="s">
        <v>241</v>
      </c>
      <c r="E169" s="135" t="s">
        <v>1618</v>
      </c>
      <c r="F169" s="136" t="s">
        <v>1619</v>
      </c>
      <c r="G169" s="137" t="s">
        <v>163</v>
      </c>
      <c r="H169" s="138">
        <v>58</v>
      </c>
      <c r="I169" s="139"/>
      <c r="J169" s="140">
        <f>ROUND(I169*H169,2)</f>
        <v>0</v>
      </c>
      <c r="K169" s="136" t="s">
        <v>245</v>
      </c>
      <c r="L169" s="34"/>
      <c r="M169" s="141" t="s">
        <v>19</v>
      </c>
      <c r="N169" s="142" t="s">
        <v>52</v>
      </c>
      <c r="P169" s="143">
        <f>O169*H169</f>
        <v>0</v>
      </c>
      <c r="Q169" s="143">
        <v>0.28714000000000001</v>
      </c>
      <c r="R169" s="143">
        <f>Q169*H169</f>
        <v>16.654119999999999</v>
      </c>
      <c r="S169" s="143">
        <v>0</v>
      </c>
      <c r="T169" s="144">
        <f>S169*H169</f>
        <v>0</v>
      </c>
      <c r="AR169" s="145" t="s">
        <v>246</v>
      </c>
      <c r="AT169" s="145" t="s">
        <v>241</v>
      </c>
      <c r="AU169" s="145" t="s">
        <v>90</v>
      </c>
      <c r="AY169" s="18" t="s">
        <v>239</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246</v>
      </c>
      <c r="BM169" s="145" t="s">
        <v>1620</v>
      </c>
    </row>
    <row r="170" spans="2:65" s="1" customFormat="1" ht="11.25">
      <c r="B170" s="34"/>
      <c r="D170" s="147" t="s">
        <v>248</v>
      </c>
      <c r="F170" s="148" t="s">
        <v>1621</v>
      </c>
      <c r="I170" s="149"/>
      <c r="L170" s="34"/>
      <c r="M170" s="150"/>
      <c r="T170" s="55"/>
      <c r="AT170" s="18" t="s">
        <v>248</v>
      </c>
      <c r="AU170" s="18" t="s">
        <v>90</v>
      </c>
    </row>
    <row r="171" spans="2:65" s="11" customFormat="1" ht="22.9" customHeight="1">
      <c r="B171" s="122"/>
      <c r="D171" s="123" t="s">
        <v>80</v>
      </c>
      <c r="E171" s="132" t="s">
        <v>246</v>
      </c>
      <c r="F171" s="132" t="s">
        <v>575</v>
      </c>
      <c r="I171" s="125"/>
      <c r="J171" s="133">
        <f>BK171</f>
        <v>0</v>
      </c>
      <c r="L171" s="122"/>
      <c r="M171" s="127"/>
      <c r="P171" s="128">
        <f>SUM(P172:P183)</f>
        <v>0</v>
      </c>
      <c r="R171" s="128">
        <f>SUM(R172:R183)</f>
        <v>649.72995000000003</v>
      </c>
      <c r="T171" s="129">
        <f>SUM(T172:T183)</f>
        <v>0</v>
      </c>
      <c r="AR171" s="123" t="s">
        <v>88</v>
      </c>
      <c r="AT171" s="130" t="s">
        <v>80</v>
      </c>
      <c r="AU171" s="130" t="s">
        <v>88</v>
      </c>
      <c r="AY171" s="123" t="s">
        <v>239</v>
      </c>
      <c r="BK171" s="131">
        <f>SUM(BK172:BK183)</f>
        <v>0</v>
      </c>
    </row>
    <row r="172" spans="2:65" s="1" customFormat="1" ht="21.75" customHeight="1">
      <c r="B172" s="34"/>
      <c r="C172" s="134" t="s">
        <v>372</v>
      </c>
      <c r="D172" s="134" t="s">
        <v>241</v>
      </c>
      <c r="E172" s="135" t="s">
        <v>1622</v>
      </c>
      <c r="F172" s="136" t="s">
        <v>1623</v>
      </c>
      <c r="G172" s="137" t="s">
        <v>167</v>
      </c>
      <c r="H172" s="138">
        <v>261</v>
      </c>
      <c r="I172" s="139"/>
      <c r="J172" s="140">
        <f>ROUND(I172*H172,2)</f>
        <v>0</v>
      </c>
      <c r="K172" s="136" t="s">
        <v>304</v>
      </c>
      <c r="L172" s="34"/>
      <c r="M172" s="141" t="s">
        <v>19</v>
      </c>
      <c r="N172" s="142" t="s">
        <v>52</v>
      </c>
      <c r="P172" s="143">
        <f>O172*H172</f>
        <v>0</v>
      </c>
      <c r="Q172" s="143">
        <v>0</v>
      </c>
      <c r="R172" s="143">
        <f>Q172*H172</f>
        <v>0</v>
      </c>
      <c r="S172" s="143">
        <v>0</v>
      </c>
      <c r="T172" s="144">
        <f>S172*H172</f>
        <v>0</v>
      </c>
      <c r="AR172" s="145" t="s">
        <v>246</v>
      </c>
      <c r="AT172" s="145" t="s">
        <v>241</v>
      </c>
      <c r="AU172" s="145" t="s">
        <v>90</v>
      </c>
      <c r="AY172" s="18" t="s">
        <v>239</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246</v>
      </c>
      <c r="BM172" s="145" t="s">
        <v>1624</v>
      </c>
    </row>
    <row r="173" spans="2:65" s="12" customFormat="1" ht="11.25">
      <c r="B173" s="151"/>
      <c r="D173" s="152" t="s">
        <v>258</v>
      </c>
      <c r="E173" s="153" t="s">
        <v>19</v>
      </c>
      <c r="F173" s="154" t="s">
        <v>1625</v>
      </c>
      <c r="H173" s="155">
        <v>261</v>
      </c>
      <c r="I173" s="156"/>
      <c r="L173" s="151"/>
      <c r="M173" s="157"/>
      <c r="T173" s="158"/>
      <c r="AT173" s="153" t="s">
        <v>258</v>
      </c>
      <c r="AU173" s="153" t="s">
        <v>90</v>
      </c>
      <c r="AV173" s="12" t="s">
        <v>90</v>
      </c>
      <c r="AW173" s="12" t="s">
        <v>42</v>
      </c>
      <c r="AX173" s="12" t="s">
        <v>88</v>
      </c>
      <c r="AY173" s="153" t="s">
        <v>239</v>
      </c>
    </row>
    <row r="174" spans="2:65" s="1" customFormat="1" ht="21.75" customHeight="1">
      <c r="B174" s="34"/>
      <c r="C174" s="134" t="s">
        <v>7</v>
      </c>
      <c r="D174" s="134" t="s">
        <v>241</v>
      </c>
      <c r="E174" s="135" t="s">
        <v>1626</v>
      </c>
      <c r="F174" s="136" t="s">
        <v>1627</v>
      </c>
      <c r="G174" s="137" t="s">
        <v>167</v>
      </c>
      <c r="H174" s="138">
        <v>300</v>
      </c>
      <c r="I174" s="139"/>
      <c r="J174" s="140">
        <f>ROUND(I174*H174,2)</f>
        <v>0</v>
      </c>
      <c r="K174" s="136" t="s">
        <v>304</v>
      </c>
      <c r="L174" s="34"/>
      <c r="M174" s="141" t="s">
        <v>19</v>
      </c>
      <c r="N174" s="142" t="s">
        <v>52</v>
      </c>
      <c r="P174" s="143">
        <f>O174*H174</f>
        <v>0</v>
      </c>
      <c r="Q174" s="143">
        <v>0</v>
      </c>
      <c r="R174" s="143">
        <f>Q174*H174</f>
        <v>0</v>
      </c>
      <c r="S174" s="143">
        <v>0</v>
      </c>
      <c r="T174" s="144">
        <f>S174*H174</f>
        <v>0</v>
      </c>
      <c r="AR174" s="145" t="s">
        <v>246</v>
      </c>
      <c r="AT174" s="145" t="s">
        <v>241</v>
      </c>
      <c r="AU174" s="145" t="s">
        <v>90</v>
      </c>
      <c r="AY174" s="18" t="s">
        <v>239</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246</v>
      </c>
      <c r="BM174" s="145" t="s">
        <v>1628</v>
      </c>
    </row>
    <row r="175" spans="2:65" s="12" customFormat="1" ht="11.25">
      <c r="B175" s="151"/>
      <c r="D175" s="152" t="s">
        <v>258</v>
      </c>
      <c r="E175" s="153" t="s">
        <v>19</v>
      </c>
      <c r="F175" s="154" t="s">
        <v>1629</v>
      </c>
      <c r="H175" s="155">
        <v>300</v>
      </c>
      <c r="I175" s="156"/>
      <c r="L175" s="151"/>
      <c r="M175" s="157"/>
      <c r="T175" s="158"/>
      <c r="AT175" s="153" t="s">
        <v>258</v>
      </c>
      <c r="AU175" s="153" t="s">
        <v>90</v>
      </c>
      <c r="AV175" s="12" t="s">
        <v>90</v>
      </c>
      <c r="AW175" s="12" t="s">
        <v>42</v>
      </c>
      <c r="AX175" s="12" t="s">
        <v>88</v>
      </c>
      <c r="AY175" s="153" t="s">
        <v>239</v>
      </c>
    </row>
    <row r="176" spans="2:65" s="1" customFormat="1" ht="24.2" customHeight="1">
      <c r="B176" s="34"/>
      <c r="C176" s="134" t="s">
        <v>385</v>
      </c>
      <c r="D176" s="134" t="s">
        <v>241</v>
      </c>
      <c r="E176" s="135" t="s">
        <v>1630</v>
      </c>
      <c r="F176" s="136" t="s">
        <v>1631</v>
      </c>
      <c r="G176" s="137" t="s">
        <v>167</v>
      </c>
      <c r="H176" s="138">
        <v>96</v>
      </c>
      <c r="I176" s="139"/>
      <c r="J176" s="140">
        <f>ROUND(I176*H176,2)</f>
        <v>0</v>
      </c>
      <c r="K176" s="136" t="s">
        <v>245</v>
      </c>
      <c r="L176" s="34"/>
      <c r="M176" s="141" t="s">
        <v>19</v>
      </c>
      <c r="N176" s="142" t="s">
        <v>52</v>
      </c>
      <c r="P176" s="143">
        <f>O176*H176</f>
        <v>0</v>
      </c>
      <c r="Q176" s="143">
        <v>1.2878099999999999</v>
      </c>
      <c r="R176" s="143">
        <f>Q176*H176</f>
        <v>123.62975999999999</v>
      </c>
      <c r="S176" s="143">
        <v>0</v>
      </c>
      <c r="T176" s="144">
        <f>S176*H176</f>
        <v>0</v>
      </c>
      <c r="AR176" s="145" t="s">
        <v>246</v>
      </c>
      <c r="AT176" s="145" t="s">
        <v>241</v>
      </c>
      <c r="AU176" s="145" t="s">
        <v>90</v>
      </c>
      <c r="AY176" s="18" t="s">
        <v>239</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246</v>
      </c>
      <c r="BM176" s="145" t="s">
        <v>1632</v>
      </c>
    </row>
    <row r="177" spans="2:65" s="1" customFormat="1" ht="11.25">
      <c r="B177" s="34"/>
      <c r="D177" s="147" t="s">
        <v>248</v>
      </c>
      <c r="F177" s="148" t="s">
        <v>1633</v>
      </c>
      <c r="I177" s="149"/>
      <c r="L177" s="34"/>
      <c r="M177" s="150"/>
      <c r="T177" s="55"/>
      <c r="AT177" s="18" t="s">
        <v>248</v>
      </c>
      <c r="AU177" s="18" t="s">
        <v>90</v>
      </c>
    </row>
    <row r="178" spans="2:65" s="12" customFormat="1" ht="11.25">
      <c r="B178" s="151"/>
      <c r="D178" s="152" t="s">
        <v>258</v>
      </c>
      <c r="E178" s="153" t="s">
        <v>19</v>
      </c>
      <c r="F178" s="154" t="s">
        <v>1634</v>
      </c>
      <c r="H178" s="155">
        <v>96</v>
      </c>
      <c r="I178" s="156"/>
      <c r="L178" s="151"/>
      <c r="M178" s="157"/>
      <c r="T178" s="158"/>
      <c r="AT178" s="153" t="s">
        <v>258</v>
      </c>
      <c r="AU178" s="153" t="s">
        <v>90</v>
      </c>
      <c r="AV178" s="12" t="s">
        <v>90</v>
      </c>
      <c r="AW178" s="12" t="s">
        <v>42</v>
      </c>
      <c r="AX178" s="12" t="s">
        <v>88</v>
      </c>
      <c r="AY178" s="153" t="s">
        <v>239</v>
      </c>
    </row>
    <row r="179" spans="2:65" s="1" customFormat="1" ht="24.2" customHeight="1">
      <c r="B179" s="34"/>
      <c r="C179" s="134" t="s">
        <v>389</v>
      </c>
      <c r="D179" s="134" t="s">
        <v>241</v>
      </c>
      <c r="E179" s="135" t="s">
        <v>1635</v>
      </c>
      <c r="F179" s="136" t="s">
        <v>1636</v>
      </c>
      <c r="G179" s="137" t="s">
        <v>167</v>
      </c>
      <c r="H179" s="138">
        <v>561</v>
      </c>
      <c r="I179" s="139"/>
      <c r="J179" s="140">
        <f>ROUND(I179*H179,2)</f>
        <v>0</v>
      </c>
      <c r="K179" s="136" t="s">
        <v>245</v>
      </c>
      <c r="L179" s="34"/>
      <c r="M179" s="141" t="s">
        <v>19</v>
      </c>
      <c r="N179" s="142" t="s">
        <v>52</v>
      </c>
      <c r="P179" s="143">
        <f>O179*H179</f>
        <v>0</v>
      </c>
      <c r="Q179" s="143">
        <v>0.93779000000000001</v>
      </c>
      <c r="R179" s="143">
        <f>Q179*H179</f>
        <v>526.10019</v>
      </c>
      <c r="S179" s="143">
        <v>0</v>
      </c>
      <c r="T179" s="144">
        <f>S179*H179</f>
        <v>0</v>
      </c>
      <c r="AR179" s="145" t="s">
        <v>246</v>
      </c>
      <c r="AT179" s="145" t="s">
        <v>241</v>
      </c>
      <c r="AU179" s="145" t="s">
        <v>90</v>
      </c>
      <c r="AY179" s="18" t="s">
        <v>239</v>
      </c>
      <c r="BE179" s="146">
        <f>IF(N179="základní",J179,0)</f>
        <v>0</v>
      </c>
      <c r="BF179" s="146">
        <f>IF(N179="snížená",J179,0)</f>
        <v>0</v>
      </c>
      <c r="BG179" s="146">
        <f>IF(N179="zákl. přenesená",J179,0)</f>
        <v>0</v>
      </c>
      <c r="BH179" s="146">
        <f>IF(N179="sníž. přenesená",J179,0)</f>
        <v>0</v>
      </c>
      <c r="BI179" s="146">
        <f>IF(N179="nulová",J179,0)</f>
        <v>0</v>
      </c>
      <c r="BJ179" s="18" t="s">
        <v>88</v>
      </c>
      <c r="BK179" s="146">
        <f>ROUND(I179*H179,2)</f>
        <v>0</v>
      </c>
      <c r="BL179" s="18" t="s">
        <v>246</v>
      </c>
      <c r="BM179" s="145" t="s">
        <v>1637</v>
      </c>
    </row>
    <row r="180" spans="2:65" s="1" customFormat="1" ht="11.25">
      <c r="B180" s="34"/>
      <c r="D180" s="147" t="s">
        <v>248</v>
      </c>
      <c r="F180" s="148" t="s">
        <v>1638</v>
      </c>
      <c r="I180" s="149"/>
      <c r="L180" s="34"/>
      <c r="M180" s="150"/>
      <c r="T180" s="55"/>
      <c r="AT180" s="18" t="s">
        <v>248</v>
      </c>
      <c r="AU180" s="18" t="s">
        <v>90</v>
      </c>
    </row>
    <row r="181" spans="2:65" s="12" customFormat="1" ht="11.25">
      <c r="B181" s="151"/>
      <c r="D181" s="152" t="s">
        <v>258</v>
      </c>
      <c r="E181" s="153" t="s">
        <v>19</v>
      </c>
      <c r="F181" s="154" t="s">
        <v>1629</v>
      </c>
      <c r="H181" s="155">
        <v>300</v>
      </c>
      <c r="I181" s="156"/>
      <c r="L181" s="151"/>
      <c r="M181" s="157"/>
      <c r="T181" s="158"/>
      <c r="AT181" s="153" t="s">
        <v>258</v>
      </c>
      <c r="AU181" s="153" t="s">
        <v>90</v>
      </c>
      <c r="AV181" s="12" t="s">
        <v>90</v>
      </c>
      <c r="AW181" s="12" t="s">
        <v>42</v>
      </c>
      <c r="AX181" s="12" t="s">
        <v>81</v>
      </c>
      <c r="AY181" s="153" t="s">
        <v>239</v>
      </c>
    </row>
    <row r="182" spans="2:65" s="12" customFormat="1" ht="11.25">
      <c r="B182" s="151"/>
      <c r="D182" s="152" t="s">
        <v>258</v>
      </c>
      <c r="E182" s="153" t="s">
        <v>19</v>
      </c>
      <c r="F182" s="154" t="s">
        <v>1625</v>
      </c>
      <c r="H182" s="155">
        <v>261</v>
      </c>
      <c r="I182" s="156"/>
      <c r="L182" s="151"/>
      <c r="M182" s="157"/>
      <c r="T182" s="158"/>
      <c r="AT182" s="153" t="s">
        <v>258</v>
      </c>
      <c r="AU182" s="153" t="s">
        <v>90</v>
      </c>
      <c r="AV182" s="12" t="s">
        <v>90</v>
      </c>
      <c r="AW182" s="12" t="s">
        <v>42</v>
      </c>
      <c r="AX182" s="12" t="s">
        <v>81</v>
      </c>
      <c r="AY182" s="153" t="s">
        <v>239</v>
      </c>
    </row>
    <row r="183" spans="2:65" s="13" customFormat="1" ht="11.25">
      <c r="B183" s="159"/>
      <c r="D183" s="152" t="s">
        <v>258</v>
      </c>
      <c r="E183" s="160" t="s">
        <v>19</v>
      </c>
      <c r="F183" s="161" t="s">
        <v>261</v>
      </c>
      <c r="H183" s="162">
        <v>561</v>
      </c>
      <c r="I183" s="163"/>
      <c r="L183" s="159"/>
      <c r="M183" s="164"/>
      <c r="T183" s="165"/>
      <c r="AT183" s="160" t="s">
        <v>258</v>
      </c>
      <c r="AU183" s="160" t="s">
        <v>90</v>
      </c>
      <c r="AV183" s="13" t="s">
        <v>246</v>
      </c>
      <c r="AW183" s="13" t="s">
        <v>42</v>
      </c>
      <c r="AX183" s="13" t="s">
        <v>88</v>
      </c>
      <c r="AY183" s="160" t="s">
        <v>239</v>
      </c>
    </row>
    <row r="184" spans="2:65" s="11" customFormat="1" ht="22.9" customHeight="1">
      <c r="B184" s="122"/>
      <c r="D184" s="123" t="s">
        <v>80</v>
      </c>
      <c r="E184" s="132" t="s">
        <v>268</v>
      </c>
      <c r="F184" s="132" t="s">
        <v>599</v>
      </c>
      <c r="I184" s="125"/>
      <c r="J184" s="133">
        <f>BK184</f>
        <v>0</v>
      </c>
      <c r="L184" s="122"/>
      <c r="M184" s="127"/>
      <c r="P184" s="128">
        <f>SUM(P185:P219)</f>
        <v>0</v>
      </c>
      <c r="R184" s="128">
        <f>SUM(R185:R219)</f>
        <v>5.8319999999999999</v>
      </c>
      <c r="T184" s="129">
        <f>SUM(T185:T219)</f>
        <v>0</v>
      </c>
      <c r="AR184" s="123" t="s">
        <v>88</v>
      </c>
      <c r="AT184" s="130" t="s">
        <v>80</v>
      </c>
      <c r="AU184" s="130" t="s">
        <v>88</v>
      </c>
      <c r="AY184" s="123" t="s">
        <v>239</v>
      </c>
      <c r="BK184" s="131">
        <f>SUM(BK185:BK219)</f>
        <v>0</v>
      </c>
    </row>
    <row r="185" spans="2:65" s="1" customFormat="1" ht="21.75" customHeight="1">
      <c r="B185" s="34"/>
      <c r="C185" s="134" t="s">
        <v>394</v>
      </c>
      <c r="D185" s="134" t="s">
        <v>241</v>
      </c>
      <c r="E185" s="135" t="s">
        <v>1639</v>
      </c>
      <c r="F185" s="136" t="s">
        <v>1640</v>
      </c>
      <c r="G185" s="137" t="s">
        <v>167</v>
      </c>
      <c r="H185" s="138">
        <v>300</v>
      </c>
      <c r="I185" s="139"/>
      <c r="J185" s="140">
        <f>ROUND(I185*H185,2)</f>
        <v>0</v>
      </c>
      <c r="K185" s="136" t="s">
        <v>245</v>
      </c>
      <c r="L185" s="34"/>
      <c r="M185" s="141" t="s">
        <v>19</v>
      </c>
      <c r="N185" s="142" t="s">
        <v>52</v>
      </c>
      <c r="P185" s="143">
        <f>O185*H185</f>
        <v>0</v>
      </c>
      <c r="Q185" s="143">
        <v>0</v>
      </c>
      <c r="R185" s="143">
        <f>Q185*H185</f>
        <v>0</v>
      </c>
      <c r="S185" s="143">
        <v>0</v>
      </c>
      <c r="T185" s="144">
        <f>S185*H185</f>
        <v>0</v>
      </c>
      <c r="AR185" s="145" t="s">
        <v>246</v>
      </c>
      <c r="AT185" s="145" t="s">
        <v>241</v>
      </c>
      <c r="AU185" s="145" t="s">
        <v>90</v>
      </c>
      <c r="AY185" s="18" t="s">
        <v>239</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246</v>
      </c>
      <c r="BM185" s="145" t="s">
        <v>1641</v>
      </c>
    </row>
    <row r="186" spans="2:65" s="1" customFormat="1" ht="11.25">
      <c r="B186" s="34"/>
      <c r="D186" s="147" t="s">
        <v>248</v>
      </c>
      <c r="F186" s="148" t="s">
        <v>1642</v>
      </c>
      <c r="I186" s="149"/>
      <c r="L186" s="34"/>
      <c r="M186" s="150"/>
      <c r="T186" s="55"/>
      <c r="AT186" s="18" t="s">
        <v>248</v>
      </c>
      <c r="AU186" s="18" t="s">
        <v>90</v>
      </c>
    </row>
    <row r="187" spans="2:65" s="14" customFormat="1" ht="11.25">
      <c r="B187" s="167"/>
      <c r="D187" s="152" t="s">
        <v>258</v>
      </c>
      <c r="E187" s="168" t="s">
        <v>19</v>
      </c>
      <c r="F187" s="169" t="s">
        <v>1643</v>
      </c>
      <c r="H187" s="168" t="s">
        <v>19</v>
      </c>
      <c r="I187" s="170"/>
      <c r="L187" s="167"/>
      <c r="M187" s="171"/>
      <c r="T187" s="172"/>
      <c r="AT187" s="168" t="s">
        <v>258</v>
      </c>
      <c r="AU187" s="168" t="s">
        <v>90</v>
      </c>
      <c r="AV187" s="14" t="s">
        <v>88</v>
      </c>
      <c r="AW187" s="14" t="s">
        <v>42</v>
      </c>
      <c r="AX187" s="14" t="s">
        <v>81</v>
      </c>
      <c r="AY187" s="168" t="s">
        <v>239</v>
      </c>
    </row>
    <row r="188" spans="2:65" s="12" customFormat="1" ht="11.25">
      <c r="B188" s="151"/>
      <c r="D188" s="152" t="s">
        <v>258</v>
      </c>
      <c r="E188" s="153" t="s">
        <v>1514</v>
      </c>
      <c r="F188" s="154" t="s">
        <v>1644</v>
      </c>
      <c r="H188" s="155">
        <v>300</v>
      </c>
      <c r="I188" s="156"/>
      <c r="L188" s="151"/>
      <c r="M188" s="157"/>
      <c r="T188" s="158"/>
      <c r="AT188" s="153" t="s">
        <v>258</v>
      </c>
      <c r="AU188" s="153" t="s">
        <v>90</v>
      </c>
      <c r="AV188" s="12" t="s">
        <v>90</v>
      </c>
      <c r="AW188" s="12" t="s">
        <v>42</v>
      </c>
      <c r="AX188" s="12" t="s">
        <v>88</v>
      </c>
      <c r="AY188" s="153" t="s">
        <v>239</v>
      </c>
    </row>
    <row r="189" spans="2:65" s="1" customFormat="1" ht="21.75" customHeight="1">
      <c r="B189" s="34"/>
      <c r="C189" s="134" t="s">
        <v>398</v>
      </c>
      <c r="D189" s="134" t="s">
        <v>241</v>
      </c>
      <c r="E189" s="135" t="s">
        <v>1645</v>
      </c>
      <c r="F189" s="136" t="s">
        <v>1646</v>
      </c>
      <c r="G189" s="137" t="s">
        <v>167</v>
      </c>
      <c r="H189" s="138">
        <v>261</v>
      </c>
      <c r="I189" s="139"/>
      <c r="J189" s="140">
        <f>ROUND(I189*H189,2)</f>
        <v>0</v>
      </c>
      <c r="K189" s="136" t="s">
        <v>245</v>
      </c>
      <c r="L189" s="34"/>
      <c r="M189" s="141" t="s">
        <v>19</v>
      </c>
      <c r="N189" s="142" t="s">
        <v>52</v>
      </c>
      <c r="P189" s="143">
        <f>O189*H189</f>
        <v>0</v>
      </c>
      <c r="Q189" s="143">
        <v>0</v>
      </c>
      <c r="R189" s="143">
        <f>Q189*H189</f>
        <v>0</v>
      </c>
      <c r="S189" s="143">
        <v>0</v>
      </c>
      <c r="T189" s="144">
        <f>S189*H189</f>
        <v>0</v>
      </c>
      <c r="AR189" s="145" t="s">
        <v>246</v>
      </c>
      <c r="AT189" s="145" t="s">
        <v>241</v>
      </c>
      <c r="AU189" s="145" t="s">
        <v>90</v>
      </c>
      <c r="AY189" s="18" t="s">
        <v>239</v>
      </c>
      <c r="BE189" s="146">
        <f>IF(N189="základní",J189,0)</f>
        <v>0</v>
      </c>
      <c r="BF189" s="146">
        <f>IF(N189="snížená",J189,0)</f>
        <v>0</v>
      </c>
      <c r="BG189" s="146">
        <f>IF(N189="zákl. přenesená",J189,0)</f>
        <v>0</v>
      </c>
      <c r="BH189" s="146">
        <f>IF(N189="sníž. přenesená",J189,0)</f>
        <v>0</v>
      </c>
      <c r="BI189" s="146">
        <f>IF(N189="nulová",J189,0)</f>
        <v>0</v>
      </c>
      <c r="BJ189" s="18" t="s">
        <v>88</v>
      </c>
      <c r="BK189" s="146">
        <f>ROUND(I189*H189,2)</f>
        <v>0</v>
      </c>
      <c r="BL189" s="18" t="s">
        <v>246</v>
      </c>
      <c r="BM189" s="145" t="s">
        <v>1647</v>
      </c>
    </row>
    <row r="190" spans="2:65" s="1" customFormat="1" ht="11.25">
      <c r="B190" s="34"/>
      <c r="D190" s="147" t="s">
        <v>248</v>
      </c>
      <c r="F190" s="148" t="s">
        <v>1648</v>
      </c>
      <c r="I190" s="149"/>
      <c r="L190" s="34"/>
      <c r="M190" s="150"/>
      <c r="T190" s="55"/>
      <c r="AT190" s="18" t="s">
        <v>248</v>
      </c>
      <c r="AU190" s="18" t="s">
        <v>90</v>
      </c>
    </row>
    <row r="191" spans="2:65" s="14" customFormat="1" ht="11.25">
      <c r="B191" s="167"/>
      <c r="D191" s="152" t="s">
        <v>258</v>
      </c>
      <c r="E191" s="168" t="s">
        <v>19</v>
      </c>
      <c r="F191" s="169" t="s">
        <v>1649</v>
      </c>
      <c r="H191" s="168" t="s">
        <v>19</v>
      </c>
      <c r="I191" s="170"/>
      <c r="L191" s="167"/>
      <c r="M191" s="171"/>
      <c r="T191" s="172"/>
      <c r="AT191" s="168" t="s">
        <v>258</v>
      </c>
      <c r="AU191" s="168" t="s">
        <v>90</v>
      </c>
      <c r="AV191" s="14" t="s">
        <v>88</v>
      </c>
      <c r="AW191" s="14" t="s">
        <v>42</v>
      </c>
      <c r="AX191" s="14" t="s">
        <v>81</v>
      </c>
      <c r="AY191" s="168" t="s">
        <v>239</v>
      </c>
    </row>
    <row r="192" spans="2:65" s="12" customFormat="1" ht="11.25">
      <c r="B192" s="151"/>
      <c r="D192" s="152" t="s">
        <v>258</v>
      </c>
      <c r="E192" s="153" t="s">
        <v>1519</v>
      </c>
      <c r="F192" s="154" t="s">
        <v>1650</v>
      </c>
      <c r="H192" s="155">
        <v>261</v>
      </c>
      <c r="I192" s="156"/>
      <c r="L192" s="151"/>
      <c r="M192" s="157"/>
      <c r="T192" s="158"/>
      <c r="AT192" s="153" t="s">
        <v>258</v>
      </c>
      <c r="AU192" s="153" t="s">
        <v>90</v>
      </c>
      <c r="AV192" s="12" t="s">
        <v>90</v>
      </c>
      <c r="AW192" s="12" t="s">
        <v>42</v>
      </c>
      <c r="AX192" s="12" t="s">
        <v>88</v>
      </c>
      <c r="AY192" s="153" t="s">
        <v>239</v>
      </c>
    </row>
    <row r="193" spans="2:65" s="1" customFormat="1" ht="21.75" customHeight="1">
      <c r="B193" s="34"/>
      <c r="C193" s="134" t="s">
        <v>404</v>
      </c>
      <c r="D193" s="134" t="s">
        <v>241</v>
      </c>
      <c r="E193" s="135" t="s">
        <v>1651</v>
      </c>
      <c r="F193" s="136" t="s">
        <v>1652</v>
      </c>
      <c r="G193" s="137" t="s">
        <v>167</v>
      </c>
      <c r="H193" s="138">
        <v>60</v>
      </c>
      <c r="I193" s="139"/>
      <c r="J193" s="140">
        <f>ROUND(I193*H193,2)</f>
        <v>0</v>
      </c>
      <c r="K193" s="136" t="s">
        <v>245</v>
      </c>
      <c r="L193" s="34"/>
      <c r="M193" s="141" t="s">
        <v>19</v>
      </c>
      <c r="N193" s="142" t="s">
        <v>52</v>
      </c>
      <c r="P193" s="143">
        <f>O193*H193</f>
        <v>0</v>
      </c>
      <c r="Q193" s="143">
        <v>0</v>
      </c>
      <c r="R193" s="143">
        <f>Q193*H193</f>
        <v>0</v>
      </c>
      <c r="S193" s="143">
        <v>0</v>
      </c>
      <c r="T193" s="144">
        <f>S193*H193</f>
        <v>0</v>
      </c>
      <c r="AR193" s="145" t="s">
        <v>246</v>
      </c>
      <c r="AT193" s="145" t="s">
        <v>241</v>
      </c>
      <c r="AU193" s="145" t="s">
        <v>90</v>
      </c>
      <c r="AY193" s="18" t="s">
        <v>239</v>
      </c>
      <c r="BE193" s="146">
        <f>IF(N193="základní",J193,0)</f>
        <v>0</v>
      </c>
      <c r="BF193" s="146">
        <f>IF(N193="snížená",J193,0)</f>
        <v>0</v>
      </c>
      <c r="BG193" s="146">
        <f>IF(N193="zákl. přenesená",J193,0)</f>
        <v>0</v>
      </c>
      <c r="BH193" s="146">
        <f>IF(N193="sníž. přenesená",J193,0)</f>
        <v>0</v>
      </c>
      <c r="BI193" s="146">
        <f>IF(N193="nulová",J193,0)</f>
        <v>0</v>
      </c>
      <c r="BJ193" s="18" t="s">
        <v>88</v>
      </c>
      <c r="BK193" s="146">
        <f>ROUND(I193*H193,2)</f>
        <v>0</v>
      </c>
      <c r="BL193" s="18" t="s">
        <v>246</v>
      </c>
      <c r="BM193" s="145" t="s">
        <v>1653</v>
      </c>
    </row>
    <row r="194" spans="2:65" s="1" customFormat="1" ht="11.25">
      <c r="B194" s="34"/>
      <c r="D194" s="147" t="s">
        <v>248</v>
      </c>
      <c r="F194" s="148" t="s">
        <v>1654</v>
      </c>
      <c r="I194" s="149"/>
      <c r="L194" s="34"/>
      <c r="M194" s="150"/>
      <c r="T194" s="55"/>
      <c r="AT194" s="18" t="s">
        <v>248</v>
      </c>
      <c r="AU194" s="18" t="s">
        <v>90</v>
      </c>
    </row>
    <row r="195" spans="2:65" s="14" customFormat="1" ht="11.25">
      <c r="B195" s="167"/>
      <c r="D195" s="152" t="s">
        <v>258</v>
      </c>
      <c r="E195" s="168" t="s">
        <v>19</v>
      </c>
      <c r="F195" s="169" t="s">
        <v>1655</v>
      </c>
      <c r="H195" s="168" t="s">
        <v>19</v>
      </c>
      <c r="I195" s="170"/>
      <c r="L195" s="167"/>
      <c r="M195" s="171"/>
      <c r="T195" s="172"/>
      <c r="AT195" s="168" t="s">
        <v>258</v>
      </c>
      <c r="AU195" s="168" t="s">
        <v>90</v>
      </c>
      <c r="AV195" s="14" t="s">
        <v>88</v>
      </c>
      <c r="AW195" s="14" t="s">
        <v>42</v>
      </c>
      <c r="AX195" s="14" t="s">
        <v>81</v>
      </c>
      <c r="AY195" s="168" t="s">
        <v>239</v>
      </c>
    </row>
    <row r="196" spans="2:65" s="12" customFormat="1" ht="11.25">
      <c r="B196" s="151"/>
      <c r="D196" s="152" t="s">
        <v>258</v>
      </c>
      <c r="E196" s="153" t="s">
        <v>1517</v>
      </c>
      <c r="F196" s="154" t="s">
        <v>1656</v>
      </c>
      <c r="H196" s="155">
        <v>60</v>
      </c>
      <c r="I196" s="156"/>
      <c r="L196" s="151"/>
      <c r="M196" s="157"/>
      <c r="T196" s="158"/>
      <c r="AT196" s="153" t="s">
        <v>258</v>
      </c>
      <c r="AU196" s="153" t="s">
        <v>90</v>
      </c>
      <c r="AV196" s="12" t="s">
        <v>90</v>
      </c>
      <c r="AW196" s="12" t="s">
        <v>42</v>
      </c>
      <c r="AX196" s="12" t="s">
        <v>88</v>
      </c>
      <c r="AY196" s="153" t="s">
        <v>239</v>
      </c>
    </row>
    <row r="197" spans="2:65" s="1" customFormat="1" ht="24.2" customHeight="1">
      <c r="B197" s="34"/>
      <c r="C197" s="134" t="s">
        <v>410</v>
      </c>
      <c r="D197" s="134" t="s">
        <v>241</v>
      </c>
      <c r="E197" s="135" t="s">
        <v>1657</v>
      </c>
      <c r="F197" s="136" t="s">
        <v>1658</v>
      </c>
      <c r="G197" s="137" t="s">
        <v>167</v>
      </c>
      <c r="H197" s="138">
        <v>60</v>
      </c>
      <c r="I197" s="139"/>
      <c r="J197" s="140">
        <f>ROUND(I197*H197,2)</f>
        <v>0</v>
      </c>
      <c r="K197" s="136" t="s">
        <v>245</v>
      </c>
      <c r="L197" s="34"/>
      <c r="M197" s="141" t="s">
        <v>19</v>
      </c>
      <c r="N197" s="142" t="s">
        <v>52</v>
      </c>
      <c r="P197" s="143">
        <f>O197*H197</f>
        <v>0</v>
      </c>
      <c r="Q197" s="143">
        <v>0</v>
      </c>
      <c r="R197" s="143">
        <f>Q197*H197</f>
        <v>0</v>
      </c>
      <c r="S197" s="143">
        <v>0</v>
      </c>
      <c r="T197" s="144">
        <f>S197*H197</f>
        <v>0</v>
      </c>
      <c r="AR197" s="145" t="s">
        <v>246</v>
      </c>
      <c r="AT197" s="145" t="s">
        <v>241</v>
      </c>
      <c r="AU197" s="145" t="s">
        <v>90</v>
      </c>
      <c r="AY197" s="18" t="s">
        <v>239</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246</v>
      </c>
      <c r="BM197" s="145" t="s">
        <v>1659</v>
      </c>
    </row>
    <row r="198" spans="2:65" s="1" customFormat="1" ht="11.25">
      <c r="B198" s="34"/>
      <c r="D198" s="147" t="s">
        <v>248</v>
      </c>
      <c r="F198" s="148" t="s">
        <v>1660</v>
      </c>
      <c r="I198" s="149"/>
      <c r="L198" s="34"/>
      <c r="M198" s="150"/>
      <c r="T198" s="55"/>
      <c r="AT198" s="18" t="s">
        <v>248</v>
      </c>
      <c r="AU198" s="18" t="s">
        <v>90</v>
      </c>
    </row>
    <row r="199" spans="2:65" s="12" customFormat="1" ht="11.25">
      <c r="B199" s="151"/>
      <c r="D199" s="152" t="s">
        <v>258</v>
      </c>
      <c r="E199" s="153" t="s">
        <v>19</v>
      </c>
      <c r="F199" s="154" t="s">
        <v>1540</v>
      </c>
      <c r="H199" s="155">
        <v>60</v>
      </c>
      <c r="I199" s="156"/>
      <c r="L199" s="151"/>
      <c r="M199" s="157"/>
      <c r="T199" s="158"/>
      <c r="AT199" s="153" t="s">
        <v>258</v>
      </c>
      <c r="AU199" s="153" t="s">
        <v>90</v>
      </c>
      <c r="AV199" s="12" t="s">
        <v>90</v>
      </c>
      <c r="AW199" s="12" t="s">
        <v>42</v>
      </c>
      <c r="AX199" s="12" t="s">
        <v>88</v>
      </c>
      <c r="AY199" s="153" t="s">
        <v>239</v>
      </c>
    </row>
    <row r="200" spans="2:65" s="1" customFormat="1" ht="24.2" customHeight="1">
      <c r="B200" s="34"/>
      <c r="C200" s="134" t="s">
        <v>415</v>
      </c>
      <c r="D200" s="134" t="s">
        <v>241</v>
      </c>
      <c r="E200" s="135" t="s">
        <v>1661</v>
      </c>
      <c r="F200" s="136" t="s">
        <v>1662</v>
      </c>
      <c r="G200" s="137" t="s">
        <v>167</v>
      </c>
      <c r="H200" s="138">
        <v>60</v>
      </c>
      <c r="I200" s="139"/>
      <c r="J200" s="140">
        <f>ROUND(I200*H200,2)</f>
        <v>0</v>
      </c>
      <c r="K200" s="136" t="s">
        <v>245</v>
      </c>
      <c r="L200" s="34"/>
      <c r="M200" s="141" t="s">
        <v>19</v>
      </c>
      <c r="N200" s="142" t="s">
        <v>52</v>
      </c>
      <c r="P200" s="143">
        <f>O200*H200</f>
        <v>0</v>
      </c>
      <c r="Q200" s="143">
        <v>0</v>
      </c>
      <c r="R200" s="143">
        <f>Q200*H200</f>
        <v>0</v>
      </c>
      <c r="S200" s="143">
        <v>0</v>
      </c>
      <c r="T200" s="144">
        <f>S200*H200</f>
        <v>0</v>
      </c>
      <c r="AR200" s="145" t="s">
        <v>246</v>
      </c>
      <c r="AT200" s="145" t="s">
        <v>241</v>
      </c>
      <c r="AU200" s="145" t="s">
        <v>90</v>
      </c>
      <c r="AY200" s="18" t="s">
        <v>239</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246</v>
      </c>
      <c r="BM200" s="145" t="s">
        <v>1663</v>
      </c>
    </row>
    <row r="201" spans="2:65" s="1" customFormat="1" ht="11.25">
      <c r="B201" s="34"/>
      <c r="D201" s="147" t="s">
        <v>248</v>
      </c>
      <c r="F201" s="148" t="s">
        <v>1664</v>
      </c>
      <c r="I201" s="149"/>
      <c r="L201" s="34"/>
      <c r="M201" s="150"/>
      <c r="T201" s="55"/>
      <c r="AT201" s="18" t="s">
        <v>248</v>
      </c>
      <c r="AU201" s="18" t="s">
        <v>90</v>
      </c>
    </row>
    <row r="202" spans="2:65" s="12" customFormat="1" ht="11.25">
      <c r="B202" s="151"/>
      <c r="D202" s="152" t="s">
        <v>258</v>
      </c>
      <c r="E202" s="153" t="s">
        <v>19</v>
      </c>
      <c r="F202" s="154" t="s">
        <v>1540</v>
      </c>
      <c r="H202" s="155">
        <v>60</v>
      </c>
      <c r="I202" s="156"/>
      <c r="L202" s="151"/>
      <c r="M202" s="157"/>
      <c r="T202" s="158"/>
      <c r="AT202" s="153" t="s">
        <v>258</v>
      </c>
      <c r="AU202" s="153" t="s">
        <v>90</v>
      </c>
      <c r="AV202" s="12" t="s">
        <v>90</v>
      </c>
      <c r="AW202" s="12" t="s">
        <v>42</v>
      </c>
      <c r="AX202" s="12" t="s">
        <v>88</v>
      </c>
      <c r="AY202" s="153" t="s">
        <v>239</v>
      </c>
    </row>
    <row r="203" spans="2:65" s="1" customFormat="1" ht="24.2" customHeight="1">
      <c r="B203" s="34"/>
      <c r="C203" s="134" t="s">
        <v>420</v>
      </c>
      <c r="D203" s="134" t="s">
        <v>241</v>
      </c>
      <c r="E203" s="135" t="s">
        <v>1665</v>
      </c>
      <c r="F203" s="136" t="s">
        <v>1666</v>
      </c>
      <c r="G203" s="137" t="s">
        <v>167</v>
      </c>
      <c r="H203" s="138">
        <v>261</v>
      </c>
      <c r="I203" s="139"/>
      <c r="J203" s="140">
        <f>ROUND(I203*H203,2)</f>
        <v>0</v>
      </c>
      <c r="K203" s="136" t="s">
        <v>245</v>
      </c>
      <c r="L203" s="34"/>
      <c r="M203" s="141" t="s">
        <v>19</v>
      </c>
      <c r="N203" s="142" t="s">
        <v>52</v>
      </c>
      <c r="P203" s="143">
        <f>O203*H203</f>
        <v>0</v>
      </c>
      <c r="Q203" s="143">
        <v>0</v>
      </c>
      <c r="R203" s="143">
        <f>Q203*H203</f>
        <v>0</v>
      </c>
      <c r="S203" s="143">
        <v>0</v>
      </c>
      <c r="T203" s="144">
        <f>S203*H203</f>
        <v>0</v>
      </c>
      <c r="AR203" s="145" t="s">
        <v>246</v>
      </c>
      <c r="AT203" s="145" t="s">
        <v>241</v>
      </c>
      <c r="AU203" s="145" t="s">
        <v>90</v>
      </c>
      <c r="AY203" s="18" t="s">
        <v>239</v>
      </c>
      <c r="BE203" s="146">
        <f>IF(N203="základní",J203,0)</f>
        <v>0</v>
      </c>
      <c r="BF203" s="146">
        <f>IF(N203="snížená",J203,0)</f>
        <v>0</v>
      </c>
      <c r="BG203" s="146">
        <f>IF(N203="zákl. přenesená",J203,0)</f>
        <v>0</v>
      </c>
      <c r="BH203" s="146">
        <f>IF(N203="sníž. přenesená",J203,0)</f>
        <v>0</v>
      </c>
      <c r="BI203" s="146">
        <f>IF(N203="nulová",J203,0)</f>
        <v>0</v>
      </c>
      <c r="BJ203" s="18" t="s">
        <v>88</v>
      </c>
      <c r="BK203" s="146">
        <f>ROUND(I203*H203,2)</f>
        <v>0</v>
      </c>
      <c r="BL203" s="18" t="s">
        <v>246</v>
      </c>
      <c r="BM203" s="145" t="s">
        <v>1667</v>
      </c>
    </row>
    <row r="204" spans="2:65" s="1" customFormat="1" ht="11.25">
      <c r="B204" s="34"/>
      <c r="D204" s="147" t="s">
        <v>248</v>
      </c>
      <c r="F204" s="148" t="s">
        <v>1668</v>
      </c>
      <c r="I204" s="149"/>
      <c r="L204" s="34"/>
      <c r="M204" s="150"/>
      <c r="T204" s="55"/>
      <c r="AT204" s="18" t="s">
        <v>248</v>
      </c>
      <c r="AU204" s="18" t="s">
        <v>90</v>
      </c>
    </row>
    <row r="205" spans="2:65" s="12" customFormat="1" ht="11.25">
      <c r="B205" s="151"/>
      <c r="D205" s="152" t="s">
        <v>258</v>
      </c>
      <c r="E205" s="153" t="s">
        <v>19</v>
      </c>
      <c r="F205" s="154" t="s">
        <v>1625</v>
      </c>
      <c r="H205" s="155">
        <v>261</v>
      </c>
      <c r="I205" s="156"/>
      <c r="L205" s="151"/>
      <c r="M205" s="157"/>
      <c r="T205" s="158"/>
      <c r="AT205" s="153" t="s">
        <v>258</v>
      </c>
      <c r="AU205" s="153" t="s">
        <v>90</v>
      </c>
      <c r="AV205" s="12" t="s">
        <v>90</v>
      </c>
      <c r="AW205" s="12" t="s">
        <v>42</v>
      </c>
      <c r="AX205" s="12" t="s">
        <v>88</v>
      </c>
      <c r="AY205" s="153" t="s">
        <v>239</v>
      </c>
    </row>
    <row r="206" spans="2:65" s="1" customFormat="1" ht="24.2" customHeight="1">
      <c r="B206" s="34"/>
      <c r="C206" s="134" t="s">
        <v>426</v>
      </c>
      <c r="D206" s="134" t="s">
        <v>241</v>
      </c>
      <c r="E206" s="135" t="s">
        <v>1669</v>
      </c>
      <c r="F206" s="136" t="s">
        <v>1670</v>
      </c>
      <c r="G206" s="137" t="s">
        <v>167</v>
      </c>
      <c r="H206" s="138">
        <v>18</v>
      </c>
      <c r="I206" s="139"/>
      <c r="J206" s="140">
        <f>ROUND(I206*H206,2)</f>
        <v>0</v>
      </c>
      <c r="K206" s="136" t="s">
        <v>245</v>
      </c>
      <c r="L206" s="34"/>
      <c r="M206" s="141" t="s">
        <v>19</v>
      </c>
      <c r="N206" s="142" t="s">
        <v>52</v>
      </c>
      <c r="P206" s="143">
        <f>O206*H206</f>
        <v>0</v>
      </c>
      <c r="Q206" s="143">
        <v>0.32400000000000001</v>
      </c>
      <c r="R206" s="143">
        <f>Q206*H206</f>
        <v>5.8319999999999999</v>
      </c>
      <c r="S206" s="143">
        <v>0</v>
      </c>
      <c r="T206" s="144">
        <f>S206*H206</f>
        <v>0</v>
      </c>
      <c r="AR206" s="145" t="s">
        <v>246</v>
      </c>
      <c r="AT206" s="145" t="s">
        <v>241</v>
      </c>
      <c r="AU206" s="145" t="s">
        <v>90</v>
      </c>
      <c r="AY206" s="18" t="s">
        <v>239</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246</v>
      </c>
      <c r="BM206" s="145" t="s">
        <v>1671</v>
      </c>
    </row>
    <row r="207" spans="2:65" s="1" customFormat="1" ht="11.25">
      <c r="B207" s="34"/>
      <c r="D207" s="147" t="s">
        <v>248</v>
      </c>
      <c r="F207" s="148" t="s">
        <v>1672</v>
      </c>
      <c r="I207" s="149"/>
      <c r="L207" s="34"/>
      <c r="M207" s="150"/>
      <c r="T207" s="55"/>
      <c r="AT207" s="18" t="s">
        <v>248</v>
      </c>
      <c r="AU207" s="18" t="s">
        <v>90</v>
      </c>
    </row>
    <row r="208" spans="2:65" s="1" customFormat="1" ht="16.5" customHeight="1">
      <c r="B208" s="34"/>
      <c r="C208" s="134" t="s">
        <v>432</v>
      </c>
      <c r="D208" s="134" t="s">
        <v>241</v>
      </c>
      <c r="E208" s="135" t="s">
        <v>1673</v>
      </c>
      <c r="F208" s="136" t="s">
        <v>1674</v>
      </c>
      <c r="G208" s="137" t="s">
        <v>167</v>
      </c>
      <c r="H208" s="138">
        <v>60</v>
      </c>
      <c r="I208" s="139"/>
      <c r="J208" s="140">
        <f>ROUND(I208*H208,2)</f>
        <v>0</v>
      </c>
      <c r="K208" s="136" t="s">
        <v>245</v>
      </c>
      <c r="L208" s="34"/>
      <c r="M208" s="141" t="s">
        <v>19</v>
      </c>
      <c r="N208" s="142" t="s">
        <v>52</v>
      </c>
      <c r="P208" s="143">
        <f>O208*H208</f>
        <v>0</v>
      </c>
      <c r="Q208" s="143">
        <v>0</v>
      </c>
      <c r="R208" s="143">
        <f>Q208*H208</f>
        <v>0</v>
      </c>
      <c r="S208" s="143">
        <v>0</v>
      </c>
      <c r="T208" s="144">
        <f>S208*H208</f>
        <v>0</v>
      </c>
      <c r="AR208" s="145" t="s">
        <v>246</v>
      </c>
      <c r="AT208" s="145" t="s">
        <v>241</v>
      </c>
      <c r="AU208" s="145" t="s">
        <v>90</v>
      </c>
      <c r="AY208" s="18" t="s">
        <v>239</v>
      </c>
      <c r="BE208" s="146">
        <f>IF(N208="základní",J208,0)</f>
        <v>0</v>
      </c>
      <c r="BF208" s="146">
        <f>IF(N208="snížená",J208,0)</f>
        <v>0</v>
      </c>
      <c r="BG208" s="146">
        <f>IF(N208="zákl. přenesená",J208,0)</f>
        <v>0</v>
      </c>
      <c r="BH208" s="146">
        <f>IF(N208="sníž. přenesená",J208,0)</f>
        <v>0</v>
      </c>
      <c r="BI208" s="146">
        <f>IF(N208="nulová",J208,0)</f>
        <v>0</v>
      </c>
      <c r="BJ208" s="18" t="s">
        <v>88</v>
      </c>
      <c r="BK208" s="146">
        <f>ROUND(I208*H208,2)</f>
        <v>0</v>
      </c>
      <c r="BL208" s="18" t="s">
        <v>246</v>
      </c>
      <c r="BM208" s="145" t="s">
        <v>1675</v>
      </c>
    </row>
    <row r="209" spans="2:65" s="1" customFormat="1" ht="11.25">
      <c r="B209" s="34"/>
      <c r="D209" s="147" t="s">
        <v>248</v>
      </c>
      <c r="F209" s="148" t="s">
        <v>1676</v>
      </c>
      <c r="I209" s="149"/>
      <c r="L209" s="34"/>
      <c r="M209" s="150"/>
      <c r="T209" s="55"/>
      <c r="AT209" s="18" t="s">
        <v>248</v>
      </c>
      <c r="AU209" s="18" t="s">
        <v>90</v>
      </c>
    </row>
    <row r="210" spans="2:65" s="12" customFormat="1" ht="11.25">
      <c r="B210" s="151"/>
      <c r="D210" s="152" t="s">
        <v>258</v>
      </c>
      <c r="E210" s="153" t="s">
        <v>19</v>
      </c>
      <c r="F210" s="154" t="s">
        <v>1540</v>
      </c>
      <c r="H210" s="155">
        <v>60</v>
      </c>
      <c r="I210" s="156"/>
      <c r="L210" s="151"/>
      <c r="M210" s="157"/>
      <c r="T210" s="158"/>
      <c r="AT210" s="153" t="s">
        <v>258</v>
      </c>
      <c r="AU210" s="153" t="s">
        <v>90</v>
      </c>
      <c r="AV210" s="12" t="s">
        <v>90</v>
      </c>
      <c r="AW210" s="12" t="s">
        <v>42</v>
      </c>
      <c r="AX210" s="12" t="s">
        <v>88</v>
      </c>
      <c r="AY210" s="153" t="s">
        <v>239</v>
      </c>
    </row>
    <row r="211" spans="2:65" s="1" customFormat="1" ht="16.5" customHeight="1">
      <c r="B211" s="34"/>
      <c r="C211" s="134" t="s">
        <v>436</v>
      </c>
      <c r="D211" s="134" t="s">
        <v>241</v>
      </c>
      <c r="E211" s="135" t="s">
        <v>1677</v>
      </c>
      <c r="F211" s="136" t="s">
        <v>1678</v>
      </c>
      <c r="G211" s="137" t="s">
        <v>167</v>
      </c>
      <c r="H211" s="138">
        <v>60</v>
      </c>
      <c r="I211" s="139"/>
      <c r="J211" s="140">
        <f>ROUND(I211*H211,2)</f>
        <v>0</v>
      </c>
      <c r="K211" s="136" t="s">
        <v>245</v>
      </c>
      <c r="L211" s="34"/>
      <c r="M211" s="141" t="s">
        <v>19</v>
      </c>
      <c r="N211" s="142" t="s">
        <v>52</v>
      </c>
      <c r="P211" s="143">
        <f>O211*H211</f>
        <v>0</v>
      </c>
      <c r="Q211" s="143">
        <v>0</v>
      </c>
      <c r="R211" s="143">
        <f>Q211*H211</f>
        <v>0</v>
      </c>
      <c r="S211" s="143">
        <v>0</v>
      </c>
      <c r="T211" s="144">
        <f>S211*H211</f>
        <v>0</v>
      </c>
      <c r="AR211" s="145" t="s">
        <v>246</v>
      </c>
      <c r="AT211" s="145" t="s">
        <v>241</v>
      </c>
      <c r="AU211" s="145" t="s">
        <v>90</v>
      </c>
      <c r="AY211" s="18" t="s">
        <v>239</v>
      </c>
      <c r="BE211" s="146">
        <f>IF(N211="základní",J211,0)</f>
        <v>0</v>
      </c>
      <c r="BF211" s="146">
        <f>IF(N211="snížená",J211,0)</f>
        <v>0</v>
      </c>
      <c r="BG211" s="146">
        <f>IF(N211="zákl. přenesená",J211,0)</f>
        <v>0</v>
      </c>
      <c r="BH211" s="146">
        <f>IF(N211="sníž. přenesená",J211,0)</f>
        <v>0</v>
      </c>
      <c r="BI211" s="146">
        <f>IF(N211="nulová",J211,0)</f>
        <v>0</v>
      </c>
      <c r="BJ211" s="18" t="s">
        <v>88</v>
      </c>
      <c r="BK211" s="146">
        <f>ROUND(I211*H211,2)</f>
        <v>0</v>
      </c>
      <c r="BL211" s="18" t="s">
        <v>246</v>
      </c>
      <c r="BM211" s="145" t="s">
        <v>1679</v>
      </c>
    </row>
    <row r="212" spans="2:65" s="1" customFormat="1" ht="11.25">
      <c r="B212" s="34"/>
      <c r="D212" s="147" t="s">
        <v>248</v>
      </c>
      <c r="F212" s="148" t="s">
        <v>1680</v>
      </c>
      <c r="I212" s="149"/>
      <c r="L212" s="34"/>
      <c r="M212" s="150"/>
      <c r="T212" s="55"/>
      <c r="AT212" s="18" t="s">
        <v>248</v>
      </c>
      <c r="AU212" s="18" t="s">
        <v>90</v>
      </c>
    </row>
    <row r="213" spans="2:65" s="12" customFormat="1" ht="11.25">
      <c r="B213" s="151"/>
      <c r="D213" s="152" t="s">
        <v>258</v>
      </c>
      <c r="E213" s="153" t="s">
        <v>19</v>
      </c>
      <c r="F213" s="154" t="s">
        <v>1540</v>
      </c>
      <c r="H213" s="155">
        <v>60</v>
      </c>
      <c r="I213" s="156"/>
      <c r="L213" s="151"/>
      <c r="M213" s="157"/>
      <c r="T213" s="158"/>
      <c r="AT213" s="153" t="s">
        <v>258</v>
      </c>
      <c r="AU213" s="153" t="s">
        <v>90</v>
      </c>
      <c r="AV213" s="12" t="s">
        <v>90</v>
      </c>
      <c r="AW213" s="12" t="s">
        <v>42</v>
      </c>
      <c r="AX213" s="12" t="s">
        <v>88</v>
      </c>
      <c r="AY213" s="153" t="s">
        <v>239</v>
      </c>
    </row>
    <row r="214" spans="2:65" s="1" customFormat="1" ht="24.2" customHeight="1">
      <c r="B214" s="34"/>
      <c r="C214" s="134" t="s">
        <v>442</v>
      </c>
      <c r="D214" s="134" t="s">
        <v>241</v>
      </c>
      <c r="E214" s="135" t="s">
        <v>1681</v>
      </c>
      <c r="F214" s="136" t="s">
        <v>1682</v>
      </c>
      <c r="G214" s="137" t="s">
        <v>167</v>
      </c>
      <c r="H214" s="138">
        <v>60</v>
      </c>
      <c r="I214" s="139"/>
      <c r="J214" s="140">
        <f>ROUND(I214*H214,2)</f>
        <v>0</v>
      </c>
      <c r="K214" s="136" t="s">
        <v>245</v>
      </c>
      <c r="L214" s="34"/>
      <c r="M214" s="141" t="s">
        <v>19</v>
      </c>
      <c r="N214" s="142" t="s">
        <v>52</v>
      </c>
      <c r="P214" s="143">
        <f>O214*H214</f>
        <v>0</v>
      </c>
      <c r="Q214" s="143">
        <v>0</v>
      </c>
      <c r="R214" s="143">
        <f>Q214*H214</f>
        <v>0</v>
      </c>
      <c r="S214" s="143">
        <v>0</v>
      </c>
      <c r="T214" s="144">
        <f>S214*H214</f>
        <v>0</v>
      </c>
      <c r="AR214" s="145" t="s">
        <v>246</v>
      </c>
      <c r="AT214" s="145" t="s">
        <v>241</v>
      </c>
      <c r="AU214" s="145" t="s">
        <v>90</v>
      </c>
      <c r="AY214" s="18" t="s">
        <v>239</v>
      </c>
      <c r="BE214" s="146">
        <f>IF(N214="základní",J214,0)</f>
        <v>0</v>
      </c>
      <c r="BF214" s="146">
        <f>IF(N214="snížená",J214,0)</f>
        <v>0</v>
      </c>
      <c r="BG214" s="146">
        <f>IF(N214="zákl. přenesená",J214,0)</f>
        <v>0</v>
      </c>
      <c r="BH214" s="146">
        <f>IF(N214="sníž. přenesená",J214,0)</f>
        <v>0</v>
      </c>
      <c r="BI214" s="146">
        <f>IF(N214="nulová",J214,0)</f>
        <v>0</v>
      </c>
      <c r="BJ214" s="18" t="s">
        <v>88</v>
      </c>
      <c r="BK214" s="146">
        <f>ROUND(I214*H214,2)</f>
        <v>0</v>
      </c>
      <c r="BL214" s="18" t="s">
        <v>246</v>
      </c>
      <c r="BM214" s="145" t="s">
        <v>1683</v>
      </c>
    </row>
    <row r="215" spans="2:65" s="1" customFormat="1" ht="11.25">
      <c r="B215" s="34"/>
      <c r="D215" s="147" t="s">
        <v>248</v>
      </c>
      <c r="F215" s="148" t="s">
        <v>1684</v>
      </c>
      <c r="I215" s="149"/>
      <c r="L215" s="34"/>
      <c r="M215" s="150"/>
      <c r="T215" s="55"/>
      <c r="AT215" s="18" t="s">
        <v>248</v>
      </c>
      <c r="AU215" s="18" t="s">
        <v>90</v>
      </c>
    </row>
    <row r="216" spans="2:65" s="12" customFormat="1" ht="11.25">
      <c r="B216" s="151"/>
      <c r="D216" s="152" t="s">
        <v>258</v>
      </c>
      <c r="E216" s="153" t="s">
        <v>19</v>
      </c>
      <c r="F216" s="154" t="s">
        <v>1540</v>
      </c>
      <c r="H216" s="155">
        <v>60</v>
      </c>
      <c r="I216" s="156"/>
      <c r="L216" s="151"/>
      <c r="M216" s="157"/>
      <c r="T216" s="158"/>
      <c r="AT216" s="153" t="s">
        <v>258</v>
      </c>
      <c r="AU216" s="153" t="s">
        <v>90</v>
      </c>
      <c r="AV216" s="12" t="s">
        <v>90</v>
      </c>
      <c r="AW216" s="12" t="s">
        <v>42</v>
      </c>
      <c r="AX216" s="12" t="s">
        <v>88</v>
      </c>
      <c r="AY216" s="153" t="s">
        <v>239</v>
      </c>
    </row>
    <row r="217" spans="2:65" s="1" customFormat="1" ht="16.5" customHeight="1">
      <c r="B217" s="34"/>
      <c r="C217" s="134" t="s">
        <v>447</v>
      </c>
      <c r="D217" s="134" t="s">
        <v>241</v>
      </c>
      <c r="E217" s="135" t="s">
        <v>1685</v>
      </c>
      <c r="F217" s="136" t="s">
        <v>1686</v>
      </c>
      <c r="G217" s="137" t="s">
        <v>167</v>
      </c>
      <c r="H217" s="138">
        <v>261</v>
      </c>
      <c r="I217" s="139"/>
      <c r="J217" s="140">
        <f>ROUND(I217*H217,2)</f>
        <v>0</v>
      </c>
      <c r="K217" s="136" t="s">
        <v>245</v>
      </c>
      <c r="L217" s="34"/>
      <c r="M217" s="141" t="s">
        <v>19</v>
      </c>
      <c r="N217" s="142" t="s">
        <v>52</v>
      </c>
      <c r="P217" s="143">
        <f>O217*H217</f>
        <v>0</v>
      </c>
      <c r="Q217" s="143">
        <v>0</v>
      </c>
      <c r="R217" s="143">
        <f>Q217*H217</f>
        <v>0</v>
      </c>
      <c r="S217" s="143">
        <v>0</v>
      </c>
      <c r="T217" s="144">
        <f>S217*H217</f>
        <v>0</v>
      </c>
      <c r="AR217" s="145" t="s">
        <v>246</v>
      </c>
      <c r="AT217" s="145" t="s">
        <v>241</v>
      </c>
      <c r="AU217" s="145" t="s">
        <v>90</v>
      </c>
      <c r="AY217" s="18" t="s">
        <v>239</v>
      </c>
      <c r="BE217" s="146">
        <f>IF(N217="základní",J217,0)</f>
        <v>0</v>
      </c>
      <c r="BF217" s="146">
        <f>IF(N217="snížená",J217,0)</f>
        <v>0</v>
      </c>
      <c r="BG217" s="146">
        <f>IF(N217="zákl. přenesená",J217,0)</f>
        <v>0</v>
      </c>
      <c r="BH217" s="146">
        <f>IF(N217="sníž. přenesená",J217,0)</f>
        <v>0</v>
      </c>
      <c r="BI217" s="146">
        <f>IF(N217="nulová",J217,0)</f>
        <v>0</v>
      </c>
      <c r="BJ217" s="18" t="s">
        <v>88</v>
      </c>
      <c r="BK217" s="146">
        <f>ROUND(I217*H217,2)</f>
        <v>0</v>
      </c>
      <c r="BL217" s="18" t="s">
        <v>246</v>
      </c>
      <c r="BM217" s="145" t="s">
        <v>1687</v>
      </c>
    </row>
    <row r="218" spans="2:65" s="1" customFormat="1" ht="11.25">
      <c r="B218" s="34"/>
      <c r="D218" s="147" t="s">
        <v>248</v>
      </c>
      <c r="F218" s="148" t="s">
        <v>1688</v>
      </c>
      <c r="I218" s="149"/>
      <c r="L218" s="34"/>
      <c r="M218" s="150"/>
      <c r="T218" s="55"/>
      <c r="AT218" s="18" t="s">
        <v>248</v>
      </c>
      <c r="AU218" s="18" t="s">
        <v>90</v>
      </c>
    </row>
    <row r="219" spans="2:65" s="12" customFormat="1" ht="11.25">
      <c r="B219" s="151"/>
      <c r="D219" s="152" t="s">
        <v>258</v>
      </c>
      <c r="E219" s="153" t="s">
        <v>19</v>
      </c>
      <c r="F219" s="154" t="s">
        <v>1625</v>
      </c>
      <c r="H219" s="155">
        <v>261</v>
      </c>
      <c r="I219" s="156"/>
      <c r="L219" s="151"/>
      <c r="M219" s="157"/>
      <c r="T219" s="158"/>
      <c r="AT219" s="153" t="s">
        <v>258</v>
      </c>
      <c r="AU219" s="153" t="s">
        <v>90</v>
      </c>
      <c r="AV219" s="12" t="s">
        <v>90</v>
      </c>
      <c r="AW219" s="12" t="s">
        <v>42</v>
      </c>
      <c r="AX219" s="12" t="s">
        <v>88</v>
      </c>
      <c r="AY219" s="153" t="s">
        <v>239</v>
      </c>
    </row>
    <row r="220" spans="2:65" s="11" customFormat="1" ht="22.9" customHeight="1">
      <c r="B220" s="122"/>
      <c r="D220" s="123" t="s">
        <v>80</v>
      </c>
      <c r="E220" s="132" t="s">
        <v>287</v>
      </c>
      <c r="F220" s="132" t="s">
        <v>1689</v>
      </c>
      <c r="I220" s="125"/>
      <c r="J220" s="133">
        <f>BK220</f>
        <v>0</v>
      </c>
      <c r="L220" s="122"/>
      <c r="M220" s="127"/>
      <c r="P220" s="128">
        <f>SUM(P221:P238)</f>
        <v>0</v>
      </c>
      <c r="R220" s="128">
        <f>SUM(R221:R238)</f>
        <v>1.2556400000000001</v>
      </c>
      <c r="T220" s="129">
        <f>SUM(T221:T238)</f>
        <v>0.41471999999999998</v>
      </c>
      <c r="AR220" s="123" t="s">
        <v>88</v>
      </c>
      <c r="AT220" s="130" t="s">
        <v>80</v>
      </c>
      <c r="AU220" s="130" t="s">
        <v>88</v>
      </c>
      <c r="AY220" s="123" t="s">
        <v>239</v>
      </c>
      <c r="BK220" s="131">
        <f>SUM(BK221:BK238)</f>
        <v>0</v>
      </c>
    </row>
    <row r="221" spans="2:65" s="1" customFormat="1" ht="21.75" customHeight="1">
      <c r="B221" s="34"/>
      <c r="C221" s="134" t="s">
        <v>453</v>
      </c>
      <c r="D221" s="134" t="s">
        <v>241</v>
      </c>
      <c r="E221" s="135" t="s">
        <v>1690</v>
      </c>
      <c r="F221" s="136" t="s">
        <v>1691</v>
      </c>
      <c r="G221" s="137" t="s">
        <v>178</v>
      </c>
      <c r="H221" s="138">
        <v>0.216</v>
      </c>
      <c r="I221" s="139"/>
      <c r="J221" s="140">
        <f>ROUND(I221*H221,2)</f>
        <v>0</v>
      </c>
      <c r="K221" s="136" t="s">
        <v>245</v>
      </c>
      <c r="L221" s="34"/>
      <c r="M221" s="141" t="s">
        <v>19</v>
      </c>
      <c r="N221" s="142" t="s">
        <v>52</v>
      </c>
      <c r="P221" s="143">
        <f>O221*H221</f>
        <v>0</v>
      </c>
      <c r="Q221" s="143">
        <v>0</v>
      </c>
      <c r="R221" s="143">
        <f>Q221*H221</f>
        <v>0</v>
      </c>
      <c r="S221" s="143">
        <v>1.92</v>
      </c>
      <c r="T221" s="144">
        <f>S221*H221</f>
        <v>0.41471999999999998</v>
      </c>
      <c r="AR221" s="145" t="s">
        <v>246</v>
      </c>
      <c r="AT221" s="145" t="s">
        <v>241</v>
      </c>
      <c r="AU221" s="145" t="s">
        <v>90</v>
      </c>
      <c r="AY221" s="18" t="s">
        <v>239</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246</v>
      </c>
      <c r="BM221" s="145" t="s">
        <v>1692</v>
      </c>
    </row>
    <row r="222" spans="2:65" s="1" customFormat="1" ht="11.25">
      <c r="B222" s="34"/>
      <c r="D222" s="147" t="s">
        <v>248</v>
      </c>
      <c r="F222" s="148" t="s">
        <v>1693</v>
      </c>
      <c r="I222" s="149"/>
      <c r="L222" s="34"/>
      <c r="M222" s="150"/>
      <c r="T222" s="55"/>
      <c r="AT222" s="18" t="s">
        <v>248</v>
      </c>
      <c r="AU222" s="18" t="s">
        <v>90</v>
      </c>
    </row>
    <row r="223" spans="2:65" s="12" customFormat="1" ht="11.25">
      <c r="B223" s="151"/>
      <c r="D223" s="152" t="s">
        <v>258</v>
      </c>
      <c r="E223" s="153" t="s">
        <v>19</v>
      </c>
      <c r="F223" s="154" t="s">
        <v>1694</v>
      </c>
      <c r="H223" s="155">
        <v>0.216</v>
      </c>
      <c r="I223" s="156"/>
      <c r="L223" s="151"/>
      <c r="M223" s="157"/>
      <c r="T223" s="158"/>
      <c r="AT223" s="153" t="s">
        <v>258</v>
      </c>
      <c r="AU223" s="153" t="s">
        <v>90</v>
      </c>
      <c r="AV223" s="12" t="s">
        <v>90</v>
      </c>
      <c r="AW223" s="12" t="s">
        <v>42</v>
      </c>
      <c r="AX223" s="12" t="s">
        <v>88</v>
      </c>
      <c r="AY223" s="153" t="s">
        <v>239</v>
      </c>
    </row>
    <row r="224" spans="2:65" s="1" customFormat="1" ht="16.5" customHeight="1">
      <c r="B224" s="34"/>
      <c r="C224" s="134" t="s">
        <v>459</v>
      </c>
      <c r="D224" s="134" t="s">
        <v>241</v>
      </c>
      <c r="E224" s="135" t="s">
        <v>1695</v>
      </c>
      <c r="F224" s="136" t="s">
        <v>1696</v>
      </c>
      <c r="G224" s="137" t="s">
        <v>244</v>
      </c>
      <c r="H224" s="138">
        <v>1</v>
      </c>
      <c r="I224" s="139"/>
      <c r="J224" s="140">
        <f>ROUND(I224*H224,2)</f>
        <v>0</v>
      </c>
      <c r="K224" s="136" t="s">
        <v>245</v>
      </c>
      <c r="L224" s="34"/>
      <c r="M224" s="141" t="s">
        <v>19</v>
      </c>
      <c r="N224" s="142" t="s">
        <v>52</v>
      </c>
      <c r="P224" s="143">
        <f>O224*H224</f>
        <v>0</v>
      </c>
      <c r="Q224" s="143">
        <v>0.12526000000000001</v>
      </c>
      <c r="R224" s="143">
        <f>Q224*H224</f>
        <v>0.12526000000000001</v>
      </c>
      <c r="S224" s="143">
        <v>0</v>
      </c>
      <c r="T224" s="144">
        <f>S224*H224</f>
        <v>0</v>
      </c>
      <c r="AR224" s="145" t="s">
        <v>246</v>
      </c>
      <c r="AT224" s="145" t="s">
        <v>241</v>
      </c>
      <c r="AU224" s="145" t="s">
        <v>90</v>
      </c>
      <c r="AY224" s="18" t="s">
        <v>239</v>
      </c>
      <c r="BE224" s="146">
        <f>IF(N224="základní",J224,0)</f>
        <v>0</v>
      </c>
      <c r="BF224" s="146">
        <f>IF(N224="snížená",J224,0)</f>
        <v>0</v>
      </c>
      <c r="BG224" s="146">
        <f>IF(N224="zákl. přenesená",J224,0)</f>
        <v>0</v>
      </c>
      <c r="BH224" s="146">
        <f>IF(N224="sníž. přenesená",J224,0)</f>
        <v>0</v>
      </c>
      <c r="BI224" s="146">
        <f>IF(N224="nulová",J224,0)</f>
        <v>0</v>
      </c>
      <c r="BJ224" s="18" t="s">
        <v>88</v>
      </c>
      <c r="BK224" s="146">
        <f>ROUND(I224*H224,2)</f>
        <v>0</v>
      </c>
      <c r="BL224" s="18" t="s">
        <v>246</v>
      </c>
      <c r="BM224" s="145" t="s">
        <v>1697</v>
      </c>
    </row>
    <row r="225" spans="2:65" s="1" customFormat="1" ht="11.25">
      <c r="B225" s="34"/>
      <c r="D225" s="147" t="s">
        <v>248</v>
      </c>
      <c r="F225" s="148" t="s">
        <v>1698</v>
      </c>
      <c r="I225" s="149"/>
      <c r="L225" s="34"/>
      <c r="M225" s="150"/>
      <c r="T225" s="55"/>
      <c r="AT225" s="18" t="s">
        <v>248</v>
      </c>
      <c r="AU225" s="18" t="s">
        <v>90</v>
      </c>
    </row>
    <row r="226" spans="2:65" s="1" customFormat="1" ht="16.5" customHeight="1">
      <c r="B226" s="34"/>
      <c r="C226" s="180" t="s">
        <v>476</v>
      </c>
      <c r="D226" s="180" t="s">
        <v>373</v>
      </c>
      <c r="E226" s="181" t="s">
        <v>1699</v>
      </c>
      <c r="F226" s="182" t="s">
        <v>1700</v>
      </c>
      <c r="G226" s="183" t="s">
        <v>244</v>
      </c>
      <c r="H226" s="184">
        <v>1</v>
      </c>
      <c r="I226" s="185"/>
      <c r="J226" s="186">
        <f>ROUND(I226*H226,2)</f>
        <v>0</v>
      </c>
      <c r="K226" s="182" t="s">
        <v>245</v>
      </c>
      <c r="L226" s="187"/>
      <c r="M226" s="188" t="s">
        <v>19</v>
      </c>
      <c r="N226" s="189" t="s">
        <v>52</v>
      </c>
      <c r="P226" s="143">
        <f>O226*H226</f>
        <v>0</v>
      </c>
      <c r="Q226" s="143">
        <v>0.13500000000000001</v>
      </c>
      <c r="R226" s="143">
        <f>Q226*H226</f>
        <v>0.13500000000000001</v>
      </c>
      <c r="S226" s="143">
        <v>0</v>
      </c>
      <c r="T226" s="144">
        <f>S226*H226</f>
        <v>0</v>
      </c>
      <c r="AR226" s="145" t="s">
        <v>287</v>
      </c>
      <c r="AT226" s="145" t="s">
        <v>373</v>
      </c>
      <c r="AU226" s="145" t="s">
        <v>90</v>
      </c>
      <c r="AY226" s="18" t="s">
        <v>239</v>
      </c>
      <c r="BE226" s="146">
        <f>IF(N226="základní",J226,0)</f>
        <v>0</v>
      </c>
      <c r="BF226" s="146">
        <f>IF(N226="snížená",J226,0)</f>
        <v>0</v>
      </c>
      <c r="BG226" s="146">
        <f>IF(N226="zákl. přenesená",J226,0)</f>
        <v>0</v>
      </c>
      <c r="BH226" s="146">
        <f>IF(N226="sníž. přenesená",J226,0)</f>
        <v>0</v>
      </c>
      <c r="BI226" s="146">
        <f>IF(N226="nulová",J226,0)</f>
        <v>0</v>
      </c>
      <c r="BJ226" s="18" t="s">
        <v>88</v>
      </c>
      <c r="BK226" s="146">
        <f>ROUND(I226*H226,2)</f>
        <v>0</v>
      </c>
      <c r="BL226" s="18" t="s">
        <v>246</v>
      </c>
      <c r="BM226" s="145" t="s">
        <v>1701</v>
      </c>
    </row>
    <row r="227" spans="2:65" s="1" customFormat="1" ht="16.5" customHeight="1">
      <c r="B227" s="34"/>
      <c r="C227" s="134" t="s">
        <v>483</v>
      </c>
      <c r="D227" s="134" t="s">
        <v>241</v>
      </c>
      <c r="E227" s="135" t="s">
        <v>1702</v>
      </c>
      <c r="F227" s="136" t="s">
        <v>1703</v>
      </c>
      <c r="G227" s="137" t="s">
        <v>244</v>
      </c>
      <c r="H227" s="138">
        <v>1</v>
      </c>
      <c r="I227" s="139"/>
      <c r="J227" s="140">
        <f>ROUND(I227*H227,2)</f>
        <v>0</v>
      </c>
      <c r="K227" s="136" t="s">
        <v>245</v>
      </c>
      <c r="L227" s="34"/>
      <c r="M227" s="141" t="s">
        <v>19</v>
      </c>
      <c r="N227" s="142" t="s">
        <v>52</v>
      </c>
      <c r="P227" s="143">
        <f>O227*H227</f>
        <v>0</v>
      </c>
      <c r="Q227" s="143">
        <v>3.0759999999999999E-2</v>
      </c>
      <c r="R227" s="143">
        <f>Q227*H227</f>
        <v>3.0759999999999999E-2</v>
      </c>
      <c r="S227" s="143">
        <v>0</v>
      </c>
      <c r="T227" s="144">
        <f>S227*H227</f>
        <v>0</v>
      </c>
      <c r="AR227" s="145" t="s">
        <v>246</v>
      </c>
      <c r="AT227" s="145" t="s">
        <v>241</v>
      </c>
      <c r="AU227" s="145" t="s">
        <v>90</v>
      </c>
      <c r="AY227" s="18" t="s">
        <v>239</v>
      </c>
      <c r="BE227" s="146">
        <f>IF(N227="základní",J227,0)</f>
        <v>0</v>
      </c>
      <c r="BF227" s="146">
        <f>IF(N227="snížená",J227,0)</f>
        <v>0</v>
      </c>
      <c r="BG227" s="146">
        <f>IF(N227="zákl. přenesená",J227,0)</f>
        <v>0</v>
      </c>
      <c r="BH227" s="146">
        <f>IF(N227="sníž. přenesená",J227,0)</f>
        <v>0</v>
      </c>
      <c r="BI227" s="146">
        <f>IF(N227="nulová",J227,0)</f>
        <v>0</v>
      </c>
      <c r="BJ227" s="18" t="s">
        <v>88</v>
      </c>
      <c r="BK227" s="146">
        <f>ROUND(I227*H227,2)</f>
        <v>0</v>
      </c>
      <c r="BL227" s="18" t="s">
        <v>246</v>
      </c>
      <c r="BM227" s="145" t="s">
        <v>1704</v>
      </c>
    </row>
    <row r="228" spans="2:65" s="1" customFormat="1" ht="11.25">
      <c r="B228" s="34"/>
      <c r="D228" s="147" t="s">
        <v>248</v>
      </c>
      <c r="F228" s="148" t="s">
        <v>1705</v>
      </c>
      <c r="I228" s="149"/>
      <c r="L228" s="34"/>
      <c r="M228" s="150"/>
      <c r="T228" s="55"/>
      <c r="AT228" s="18" t="s">
        <v>248</v>
      </c>
      <c r="AU228" s="18" t="s">
        <v>90</v>
      </c>
    </row>
    <row r="229" spans="2:65" s="1" customFormat="1" ht="16.5" customHeight="1">
      <c r="B229" s="34"/>
      <c r="C229" s="180" t="s">
        <v>490</v>
      </c>
      <c r="D229" s="180" t="s">
        <v>373</v>
      </c>
      <c r="E229" s="181" t="s">
        <v>1706</v>
      </c>
      <c r="F229" s="182" t="s">
        <v>1707</v>
      </c>
      <c r="G229" s="183" t="s">
        <v>244</v>
      </c>
      <c r="H229" s="184">
        <v>1</v>
      </c>
      <c r="I229" s="185"/>
      <c r="J229" s="186">
        <f>ROUND(I229*H229,2)</f>
        <v>0</v>
      </c>
      <c r="K229" s="182" t="s">
        <v>245</v>
      </c>
      <c r="L229" s="187"/>
      <c r="M229" s="188" t="s">
        <v>19</v>
      </c>
      <c r="N229" s="189" t="s">
        <v>52</v>
      </c>
      <c r="P229" s="143">
        <f>O229*H229</f>
        <v>0</v>
      </c>
      <c r="Q229" s="143">
        <v>7.0000000000000007E-2</v>
      </c>
      <c r="R229" s="143">
        <f>Q229*H229</f>
        <v>7.0000000000000007E-2</v>
      </c>
      <c r="S229" s="143">
        <v>0</v>
      </c>
      <c r="T229" s="144">
        <f>S229*H229</f>
        <v>0</v>
      </c>
      <c r="AR229" s="145" t="s">
        <v>287</v>
      </c>
      <c r="AT229" s="145" t="s">
        <v>373</v>
      </c>
      <c r="AU229" s="145" t="s">
        <v>90</v>
      </c>
      <c r="AY229" s="18" t="s">
        <v>239</v>
      </c>
      <c r="BE229" s="146">
        <f>IF(N229="základní",J229,0)</f>
        <v>0</v>
      </c>
      <c r="BF229" s="146">
        <f>IF(N229="snížená",J229,0)</f>
        <v>0</v>
      </c>
      <c r="BG229" s="146">
        <f>IF(N229="zákl. přenesená",J229,0)</f>
        <v>0</v>
      </c>
      <c r="BH229" s="146">
        <f>IF(N229="sníž. přenesená",J229,0)</f>
        <v>0</v>
      </c>
      <c r="BI229" s="146">
        <f>IF(N229="nulová",J229,0)</f>
        <v>0</v>
      </c>
      <c r="BJ229" s="18" t="s">
        <v>88</v>
      </c>
      <c r="BK229" s="146">
        <f>ROUND(I229*H229,2)</f>
        <v>0</v>
      </c>
      <c r="BL229" s="18" t="s">
        <v>246</v>
      </c>
      <c r="BM229" s="145" t="s">
        <v>1708</v>
      </c>
    </row>
    <row r="230" spans="2:65" s="1" customFormat="1" ht="16.5" customHeight="1">
      <c r="B230" s="34"/>
      <c r="C230" s="134" t="s">
        <v>507</v>
      </c>
      <c r="D230" s="134" t="s">
        <v>241</v>
      </c>
      <c r="E230" s="135" t="s">
        <v>1709</v>
      </c>
      <c r="F230" s="136" t="s">
        <v>1710</v>
      </c>
      <c r="G230" s="137" t="s">
        <v>244</v>
      </c>
      <c r="H230" s="138">
        <v>1</v>
      </c>
      <c r="I230" s="139"/>
      <c r="J230" s="140">
        <f>ROUND(I230*H230,2)</f>
        <v>0</v>
      </c>
      <c r="K230" s="136" t="s">
        <v>245</v>
      </c>
      <c r="L230" s="34"/>
      <c r="M230" s="141" t="s">
        <v>19</v>
      </c>
      <c r="N230" s="142" t="s">
        <v>52</v>
      </c>
      <c r="P230" s="143">
        <f>O230*H230</f>
        <v>0</v>
      </c>
      <c r="Q230" s="143">
        <v>3.0759999999999999E-2</v>
      </c>
      <c r="R230" s="143">
        <f>Q230*H230</f>
        <v>3.0759999999999999E-2</v>
      </c>
      <c r="S230" s="143">
        <v>0</v>
      </c>
      <c r="T230" s="144">
        <f>S230*H230</f>
        <v>0</v>
      </c>
      <c r="AR230" s="145" t="s">
        <v>246</v>
      </c>
      <c r="AT230" s="145" t="s">
        <v>241</v>
      </c>
      <c r="AU230" s="145" t="s">
        <v>90</v>
      </c>
      <c r="AY230" s="18" t="s">
        <v>239</v>
      </c>
      <c r="BE230" s="146">
        <f>IF(N230="základní",J230,0)</f>
        <v>0</v>
      </c>
      <c r="BF230" s="146">
        <f>IF(N230="snížená",J230,0)</f>
        <v>0</v>
      </c>
      <c r="BG230" s="146">
        <f>IF(N230="zákl. přenesená",J230,0)</f>
        <v>0</v>
      </c>
      <c r="BH230" s="146">
        <f>IF(N230="sníž. přenesená",J230,0)</f>
        <v>0</v>
      </c>
      <c r="BI230" s="146">
        <f>IF(N230="nulová",J230,0)</f>
        <v>0</v>
      </c>
      <c r="BJ230" s="18" t="s">
        <v>88</v>
      </c>
      <c r="BK230" s="146">
        <f>ROUND(I230*H230,2)</f>
        <v>0</v>
      </c>
      <c r="BL230" s="18" t="s">
        <v>246</v>
      </c>
      <c r="BM230" s="145" t="s">
        <v>1711</v>
      </c>
    </row>
    <row r="231" spans="2:65" s="1" customFormat="1" ht="11.25">
      <c r="B231" s="34"/>
      <c r="D231" s="147" t="s">
        <v>248</v>
      </c>
      <c r="F231" s="148" t="s">
        <v>1712</v>
      </c>
      <c r="I231" s="149"/>
      <c r="L231" s="34"/>
      <c r="M231" s="150"/>
      <c r="T231" s="55"/>
      <c r="AT231" s="18" t="s">
        <v>248</v>
      </c>
      <c r="AU231" s="18" t="s">
        <v>90</v>
      </c>
    </row>
    <row r="232" spans="2:65" s="1" customFormat="1" ht="16.5" customHeight="1">
      <c r="B232" s="34"/>
      <c r="C232" s="180" t="s">
        <v>523</v>
      </c>
      <c r="D232" s="180" t="s">
        <v>373</v>
      </c>
      <c r="E232" s="181" t="s">
        <v>1713</v>
      </c>
      <c r="F232" s="182" t="s">
        <v>1714</v>
      </c>
      <c r="G232" s="183" t="s">
        <v>244</v>
      </c>
      <c r="H232" s="184">
        <v>1</v>
      </c>
      <c r="I232" s="185"/>
      <c r="J232" s="186">
        <f>ROUND(I232*H232,2)</f>
        <v>0</v>
      </c>
      <c r="K232" s="182" t="s">
        <v>245</v>
      </c>
      <c r="L232" s="187"/>
      <c r="M232" s="188" t="s">
        <v>19</v>
      </c>
      <c r="N232" s="189" t="s">
        <v>52</v>
      </c>
      <c r="P232" s="143">
        <f>O232*H232</f>
        <v>0</v>
      </c>
      <c r="Q232" s="143">
        <v>0.17</v>
      </c>
      <c r="R232" s="143">
        <f>Q232*H232</f>
        <v>0.17</v>
      </c>
      <c r="S232" s="143">
        <v>0</v>
      </c>
      <c r="T232" s="144">
        <f>S232*H232</f>
        <v>0</v>
      </c>
      <c r="AR232" s="145" t="s">
        <v>287</v>
      </c>
      <c r="AT232" s="145" t="s">
        <v>373</v>
      </c>
      <c r="AU232" s="145" t="s">
        <v>90</v>
      </c>
      <c r="AY232" s="18" t="s">
        <v>239</v>
      </c>
      <c r="BE232" s="146">
        <f>IF(N232="základní",J232,0)</f>
        <v>0</v>
      </c>
      <c r="BF232" s="146">
        <f>IF(N232="snížená",J232,0)</f>
        <v>0</v>
      </c>
      <c r="BG232" s="146">
        <f>IF(N232="zákl. přenesená",J232,0)</f>
        <v>0</v>
      </c>
      <c r="BH232" s="146">
        <f>IF(N232="sníž. přenesená",J232,0)</f>
        <v>0</v>
      </c>
      <c r="BI232" s="146">
        <f>IF(N232="nulová",J232,0)</f>
        <v>0</v>
      </c>
      <c r="BJ232" s="18" t="s">
        <v>88</v>
      </c>
      <c r="BK232" s="146">
        <f>ROUND(I232*H232,2)</f>
        <v>0</v>
      </c>
      <c r="BL232" s="18" t="s">
        <v>246</v>
      </c>
      <c r="BM232" s="145" t="s">
        <v>1715</v>
      </c>
    </row>
    <row r="233" spans="2:65" s="1" customFormat="1" ht="16.5" customHeight="1">
      <c r="B233" s="34"/>
      <c r="C233" s="134" t="s">
        <v>531</v>
      </c>
      <c r="D233" s="134" t="s">
        <v>241</v>
      </c>
      <c r="E233" s="135" t="s">
        <v>1716</v>
      </c>
      <c r="F233" s="136" t="s">
        <v>1717</v>
      </c>
      <c r="G233" s="137" t="s">
        <v>244</v>
      </c>
      <c r="H233" s="138">
        <v>1</v>
      </c>
      <c r="I233" s="139"/>
      <c r="J233" s="140">
        <f>ROUND(I233*H233,2)</f>
        <v>0</v>
      </c>
      <c r="K233" s="136" t="s">
        <v>245</v>
      </c>
      <c r="L233" s="34"/>
      <c r="M233" s="141" t="s">
        <v>19</v>
      </c>
      <c r="N233" s="142" t="s">
        <v>52</v>
      </c>
      <c r="P233" s="143">
        <f>O233*H233</f>
        <v>0</v>
      </c>
      <c r="Q233" s="143">
        <v>0.21734000000000001</v>
      </c>
      <c r="R233" s="143">
        <f>Q233*H233</f>
        <v>0.21734000000000001</v>
      </c>
      <c r="S233" s="143">
        <v>0</v>
      </c>
      <c r="T233" s="144">
        <f>S233*H233</f>
        <v>0</v>
      </c>
      <c r="AR233" s="145" t="s">
        <v>246</v>
      </c>
      <c r="AT233" s="145" t="s">
        <v>241</v>
      </c>
      <c r="AU233" s="145" t="s">
        <v>90</v>
      </c>
      <c r="AY233" s="18" t="s">
        <v>239</v>
      </c>
      <c r="BE233" s="146">
        <f>IF(N233="základní",J233,0)</f>
        <v>0</v>
      </c>
      <c r="BF233" s="146">
        <f>IF(N233="snížená",J233,0)</f>
        <v>0</v>
      </c>
      <c r="BG233" s="146">
        <f>IF(N233="zákl. přenesená",J233,0)</f>
        <v>0</v>
      </c>
      <c r="BH233" s="146">
        <f>IF(N233="sníž. přenesená",J233,0)</f>
        <v>0</v>
      </c>
      <c r="BI233" s="146">
        <f>IF(N233="nulová",J233,0)</f>
        <v>0</v>
      </c>
      <c r="BJ233" s="18" t="s">
        <v>88</v>
      </c>
      <c r="BK233" s="146">
        <f>ROUND(I233*H233,2)</f>
        <v>0</v>
      </c>
      <c r="BL233" s="18" t="s">
        <v>246</v>
      </c>
      <c r="BM233" s="145" t="s">
        <v>1718</v>
      </c>
    </row>
    <row r="234" spans="2:65" s="1" customFormat="1" ht="11.25">
      <c r="B234" s="34"/>
      <c r="D234" s="147" t="s">
        <v>248</v>
      </c>
      <c r="F234" s="148" t="s">
        <v>1719</v>
      </c>
      <c r="I234" s="149"/>
      <c r="L234" s="34"/>
      <c r="M234" s="150"/>
      <c r="T234" s="55"/>
      <c r="AT234" s="18" t="s">
        <v>248</v>
      </c>
      <c r="AU234" s="18" t="s">
        <v>90</v>
      </c>
    </row>
    <row r="235" spans="2:65" s="1" customFormat="1" ht="16.5" customHeight="1">
      <c r="B235" s="34"/>
      <c r="C235" s="180" t="s">
        <v>536</v>
      </c>
      <c r="D235" s="180" t="s">
        <v>373</v>
      </c>
      <c r="E235" s="181" t="s">
        <v>1720</v>
      </c>
      <c r="F235" s="182" t="s">
        <v>1721</v>
      </c>
      <c r="G235" s="183" t="s">
        <v>244</v>
      </c>
      <c r="H235" s="184">
        <v>1</v>
      </c>
      <c r="I235" s="185"/>
      <c r="J235" s="186">
        <f>ROUND(I235*H235,2)</f>
        <v>0</v>
      </c>
      <c r="K235" s="182" t="s">
        <v>245</v>
      </c>
      <c r="L235" s="187"/>
      <c r="M235" s="188" t="s">
        <v>19</v>
      </c>
      <c r="N235" s="189" t="s">
        <v>52</v>
      </c>
      <c r="P235" s="143">
        <f>O235*H235</f>
        <v>0</v>
      </c>
      <c r="Q235" s="143">
        <v>5.2400000000000002E-2</v>
      </c>
      <c r="R235" s="143">
        <f>Q235*H235</f>
        <v>5.2400000000000002E-2</v>
      </c>
      <c r="S235" s="143">
        <v>0</v>
      </c>
      <c r="T235" s="144">
        <f>S235*H235</f>
        <v>0</v>
      </c>
      <c r="AR235" s="145" t="s">
        <v>287</v>
      </c>
      <c r="AT235" s="145" t="s">
        <v>373</v>
      </c>
      <c r="AU235" s="145" t="s">
        <v>90</v>
      </c>
      <c r="AY235" s="18" t="s">
        <v>239</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246</v>
      </c>
      <c r="BM235" s="145" t="s">
        <v>1722</v>
      </c>
    </row>
    <row r="236" spans="2:65" s="1" customFormat="1" ht="16.5" customHeight="1">
      <c r="B236" s="34"/>
      <c r="C236" s="180" t="s">
        <v>541</v>
      </c>
      <c r="D236" s="180" t="s">
        <v>373</v>
      </c>
      <c r="E236" s="181" t="s">
        <v>1723</v>
      </c>
      <c r="F236" s="182" t="s">
        <v>1724</v>
      </c>
      <c r="G236" s="183" t="s">
        <v>244</v>
      </c>
      <c r="H236" s="184">
        <v>1</v>
      </c>
      <c r="I236" s="185"/>
      <c r="J236" s="186">
        <f>ROUND(I236*H236,2)</f>
        <v>0</v>
      </c>
      <c r="K236" s="182" t="s">
        <v>245</v>
      </c>
      <c r="L236" s="187"/>
      <c r="M236" s="188" t="s">
        <v>19</v>
      </c>
      <c r="N236" s="189" t="s">
        <v>52</v>
      </c>
      <c r="P236" s="143">
        <f>O236*H236</f>
        <v>0</v>
      </c>
      <c r="Q236" s="143">
        <v>4.4000000000000002E-4</v>
      </c>
      <c r="R236" s="143">
        <f>Q236*H236</f>
        <v>4.4000000000000002E-4</v>
      </c>
      <c r="S236" s="143">
        <v>0</v>
      </c>
      <c r="T236" s="144">
        <f>S236*H236</f>
        <v>0</v>
      </c>
      <c r="AR236" s="145" t="s">
        <v>287</v>
      </c>
      <c r="AT236" s="145" t="s">
        <v>373</v>
      </c>
      <c r="AU236" s="145" t="s">
        <v>90</v>
      </c>
      <c r="AY236" s="18" t="s">
        <v>239</v>
      </c>
      <c r="BE236" s="146">
        <f>IF(N236="základní",J236,0)</f>
        <v>0</v>
      </c>
      <c r="BF236" s="146">
        <f>IF(N236="snížená",J236,0)</f>
        <v>0</v>
      </c>
      <c r="BG236" s="146">
        <f>IF(N236="zákl. přenesená",J236,0)</f>
        <v>0</v>
      </c>
      <c r="BH236" s="146">
        <f>IF(N236="sníž. přenesená",J236,0)</f>
        <v>0</v>
      </c>
      <c r="BI236" s="146">
        <f>IF(N236="nulová",J236,0)</f>
        <v>0</v>
      </c>
      <c r="BJ236" s="18" t="s">
        <v>88</v>
      </c>
      <c r="BK236" s="146">
        <f>ROUND(I236*H236,2)</f>
        <v>0</v>
      </c>
      <c r="BL236" s="18" t="s">
        <v>246</v>
      </c>
      <c r="BM236" s="145" t="s">
        <v>1725</v>
      </c>
    </row>
    <row r="237" spans="2:65" s="1" customFormat="1" ht="16.5" customHeight="1">
      <c r="B237" s="34"/>
      <c r="C237" s="134" t="s">
        <v>548</v>
      </c>
      <c r="D237" s="134" t="s">
        <v>241</v>
      </c>
      <c r="E237" s="135" t="s">
        <v>1726</v>
      </c>
      <c r="F237" s="136" t="s">
        <v>1727</v>
      </c>
      <c r="G237" s="137" t="s">
        <v>244</v>
      </c>
      <c r="H237" s="138">
        <v>1</v>
      </c>
      <c r="I237" s="139"/>
      <c r="J237" s="140">
        <f>ROUND(I237*H237,2)</f>
        <v>0</v>
      </c>
      <c r="K237" s="136" t="s">
        <v>304</v>
      </c>
      <c r="L237" s="34"/>
      <c r="M237" s="141" t="s">
        <v>19</v>
      </c>
      <c r="N237" s="142" t="s">
        <v>52</v>
      </c>
      <c r="P237" s="143">
        <f>O237*H237</f>
        <v>0</v>
      </c>
      <c r="Q237" s="143">
        <v>0.42368</v>
      </c>
      <c r="R237" s="143">
        <f>Q237*H237</f>
        <v>0.42368</v>
      </c>
      <c r="S237" s="143">
        <v>0</v>
      </c>
      <c r="T237" s="144">
        <f>S237*H237</f>
        <v>0</v>
      </c>
      <c r="AR237" s="145" t="s">
        <v>246</v>
      </c>
      <c r="AT237" s="145" t="s">
        <v>241</v>
      </c>
      <c r="AU237" s="145" t="s">
        <v>90</v>
      </c>
      <c r="AY237" s="18" t="s">
        <v>239</v>
      </c>
      <c r="BE237" s="146">
        <f>IF(N237="základní",J237,0)</f>
        <v>0</v>
      </c>
      <c r="BF237" s="146">
        <f>IF(N237="snížená",J237,0)</f>
        <v>0</v>
      </c>
      <c r="BG237" s="146">
        <f>IF(N237="zákl. přenesená",J237,0)</f>
        <v>0</v>
      </c>
      <c r="BH237" s="146">
        <f>IF(N237="sníž. přenesená",J237,0)</f>
        <v>0</v>
      </c>
      <c r="BI237" s="146">
        <f>IF(N237="nulová",J237,0)</f>
        <v>0</v>
      </c>
      <c r="BJ237" s="18" t="s">
        <v>88</v>
      </c>
      <c r="BK237" s="146">
        <f>ROUND(I237*H237,2)</f>
        <v>0</v>
      </c>
      <c r="BL237" s="18" t="s">
        <v>246</v>
      </c>
      <c r="BM237" s="145" t="s">
        <v>1728</v>
      </c>
    </row>
    <row r="238" spans="2:65" s="1" customFormat="1" ht="19.5">
      <c r="B238" s="34"/>
      <c r="D238" s="152" t="s">
        <v>306</v>
      </c>
      <c r="F238" s="166" t="s">
        <v>1729</v>
      </c>
      <c r="I238" s="149"/>
      <c r="L238" s="34"/>
      <c r="M238" s="150"/>
      <c r="T238" s="55"/>
      <c r="AT238" s="18" t="s">
        <v>306</v>
      </c>
      <c r="AU238" s="18" t="s">
        <v>90</v>
      </c>
    </row>
    <row r="239" spans="2:65" s="11" customFormat="1" ht="22.9" customHeight="1">
      <c r="B239" s="122"/>
      <c r="D239" s="123" t="s">
        <v>80</v>
      </c>
      <c r="E239" s="132" t="s">
        <v>294</v>
      </c>
      <c r="F239" s="132" t="s">
        <v>626</v>
      </c>
      <c r="I239" s="125"/>
      <c r="J239" s="133">
        <f>BK239</f>
        <v>0</v>
      </c>
      <c r="L239" s="122"/>
      <c r="M239" s="127"/>
      <c r="P239" s="128">
        <f>SUM(P240:P260)</f>
        <v>0</v>
      </c>
      <c r="R239" s="128">
        <f>SUM(R240:R260)</f>
        <v>1.4736084400000002</v>
      </c>
      <c r="T239" s="129">
        <f>SUM(T240:T260)</f>
        <v>0</v>
      </c>
      <c r="AR239" s="123" t="s">
        <v>88</v>
      </c>
      <c r="AT239" s="130" t="s">
        <v>80</v>
      </c>
      <c r="AU239" s="130" t="s">
        <v>88</v>
      </c>
      <c r="AY239" s="123" t="s">
        <v>239</v>
      </c>
      <c r="BK239" s="131">
        <f>SUM(BK240:BK260)</f>
        <v>0</v>
      </c>
    </row>
    <row r="240" spans="2:65" s="1" customFormat="1" ht="24.2" customHeight="1">
      <c r="B240" s="34"/>
      <c r="C240" s="134" t="s">
        <v>556</v>
      </c>
      <c r="D240" s="134" t="s">
        <v>241</v>
      </c>
      <c r="E240" s="135" t="s">
        <v>1730</v>
      </c>
      <c r="F240" s="136" t="s">
        <v>1731</v>
      </c>
      <c r="G240" s="137" t="s">
        <v>163</v>
      </c>
      <c r="H240" s="138">
        <v>91</v>
      </c>
      <c r="I240" s="139"/>
      <c r="J240" s="140">
        <f>ROUND(I240*H240,2)</f>
        <v>0</v>
      </c>
      <c r="K240" s="136" t="s">
        <v>245</v>
      </c>
      <c r="L240" s="34"/>
      <c r="M240" s="141" t="s">
        <v>19</v>
      </c>
      <c r="N240" s="142" t="s">
        <v>52</v>
      </c>
      <c r="P240" s="143">
        <f>O240*H240</f>
        <v>0</v>
      </c>
      <c r="Q240" s="143">
        <v>1.0000000000000001E-5</v>
      </c>
      <c r="R240" s="143">
        <f>Q240*H240</f>
        <v>9.1000000000000011E-4</v>
      </c>
      <c r="S240" s="143">
        <v>0</v>
      </c>
      <c r="T240" s="144">
        <f>S240*H240</f>
        <v>0</v>
      </c>
      <c r="AR240" s="145" t="s">
        <v>246</v>
      </c>
      <c r="AT240" s="145" t="s">
        <v>241</v>
      </c>
      <c r="AU240" s="145" t="s">
        <v>90</v>
      </c>
      <c r="AY240" s="18" t="s">
        <v>239</v>
      </c>
      <c r="BE240" s="146">
        <f>IF(N240="základní",J240,0)</f>
        <v>0</v>
      </c>
      <c r="BF240" s="146">
        <f>IF(N240="snížená",J240,0)</f>
        <v>0</v>
      </c>
      <c r="BG240" s="146">
        <f>IF(N240="zákl. přenesená",J240,0)</f>
        <v>0</v>
      </c>
      <c r="BH240" s="146">
        <f>IF(N240="sníž. přenesená",J240,0)</f>
        <v>0</v>
      </c>
      <c r="BI240" s="146">
        <f>IF(N240="nulová",J240,0)</f>
        <v>0</v>
      </c>
      <c r="BJ240" s="18" t="s">
        <v>88</v>
      </c>
      <c r="BK240" s="146">
        <f>ROUND(I240*H240,2)</f>
        <v>0</v>
      </c>
      <c r="BL240" s="18" t="s">
        <v>246</v>
      </c>
      <c r="BM240" s="145" t="s">
        <v>1732</v>
      </c>
    </row>
    <row r="241" spans="2:65" s="1" customFormat="1" ht="11.25">
      <c r="B241" s="34"/>
      <c r="D241" s="147" t="s">
        <v>248</v>
      </c>
      <c r="F241" s="148" t="s">
        <v>1733</v>
      </c>
      <c r="I241" s="149"/>
      <c r="L241" s="34"/>
      <c r="M241" s="150"/>
      <c r="T241" s="55"/>
      <c r="AT241" s="18" t="s">
        <v>248</v>
      </c>
      <c r="AU241" s="18" t="s">
        <v>90</v>
      </c>
    </row>
    <row r="242" spans="2:65" s="14" customFormat="1" ht="11.25">
      <c r="B242" s="167"/>
      <c r="D242" s="152" t="s">
        <v>258</v>
      </c>
      <c r="E242" s="168" t="s">
        <v>19</v>
      </c>
      <c r="F242" s="169" t="s">
        <v>1649</v>
      </c>
      <c r="H242" s="168" t="s">
        <v>19</v>
      </c>
      <c r="I242" s="170"/>
      <c r="L242" s="167"/>
      <c r="M242" s="171"/>
      <c r="T242" s="172"/>
      <c r="AT242" s="168" t="s">
        <v>258</v>
      </c>
      <c r="AU242" s="168" t="s">
        <v>90</v>
      </c>
      <c r="AV242" s="14" t="s">
        <v>88</v>
      </c>
      <c r="AW242" s="14" t="s">
        <v>42</v>
      </c>
      <c r="AX242" s="14" t="s">
        <v>81</v>
      </c>
      <c r="AY242" s="168" t="s">
        <v>239</v>
      </c>
    </row>
    <row r="243" spans="2:65" s="14" customFormat="1" ht="11.25">
      <c r="B243" s="167"/>
      <c r="D243" s="152" t="s">
        <v>258</v>
      </c>
      <c r="E243" s="168" t="s">
        <v>19</v>
      </c>
      <c r="F243" s="169" t="s">
        <v>1734</v>
      </c>
      <c r="H243" s="168" t="s">
        <v>19</v>
      </c>
      <c r="I243" s="170"/>
      <c r="L243" s="167"/>
      <c r="M243" s="171"/>
      <c r="T243" s="172"/>
      <c r="AT243" s="168" t="s">
        <v>258</v>
      </c>
      <c r="AU243" s="168" t="s">
        <v>90</v>
      </c>
      <c r="AV243" s="14" t="s">
        <v>88</v>
      </c>
      <c r="AW243" s="14" t="s">
        <v>42</v>
      </c>
      <c r="AX243" s="14" t="s">
        <v>81</v>
      </c>
      <c r="AY243" s="168" t="s">
        <v>239</v>
      </c>
    </row>
    <row r="244" spans="2:65" s="12" customFormat="1" ht="11.25">
      <c r="B244" s="151"/>
      <c r="D244" s="152" t="s">
        <v>258</v>
      </c>
      <c r="E244" s="153" t="s">
        <v>19</v>
      </c>
      <c r="F244" s="154" t="s">
        <v>1735</v>
      </c>
      <c r="H244" s="155">
        <v>28</v>
      </c>
      <c r="I244" s="156"/>
      <c r="L244" s="151"/>
      <c r="M244" s="157"/>
      <c r="T244" s="158"/>
      <c r="AT244" s="153" t="s">
        <v>258</v>
      </c>
      <c r="AU244" s="153" t="s">
        <v>90</v>
      </c>
      <c r="AV244" s="12" t="s">
        <v>90</v>
      </c>
      <c r="AW244" s="12" t="s">
        <v>42</v>
      </c>
      <c r="AX244" s="12" t="s">
        <v>81</v>
      </c>
      <c r="AY244" s="153" t="s">
        <v>239</v>
      </c>
    </row>
    <row r="245" spans="2:65" s="12" customFormat="1" ht="11.25">
      <c r="B245" s="151"/>
      <c r="D245" s="152" t="s">
        <v>258</v>
      </c>
      <c r="E245" s="153" t="s">
        <v>19</v>
      </c>
      <c r="F245" s="154" t="s">
        <v>1736</v>
      </c>
      <c r="H245" s="155">
        <v>63</v>
      </c>
      <c r="I245" s="156"/>
      <c r="L245" s="151"/>
      <c r="M245" s="157"/>
      <c r="T245" s="158"/>
      <c r="AT245" s="153" t="s">
        <v>258</v>
      </c>
      <c r="AU245" s="153" t="s">
        <v>90</v>
      </c>
      <c r="AV245" s="12" t="s">
        <v>90</v>
      </c>
      <c r="AW245" s="12" t="s">
        <v>42</v>
      </c>
      <c r="AX245" s="12" t="s">
        <v>81</v>
      </c>
      <c r="AY245" s="153" t="s">
        <v>239</v>
      </c>
    </row>
    <row r="246" spans="2:65" s="13" customFormat="1" ht="11.25">
      <c r="B246" s="159"/>
      <c r="D246" s="152" t="s">
        <v>258</v>
      </c>
      <c r="E246" s="160" t="s">
        <v>19</v>
      </c>
      <c r="F246" s="161" t="s">
        <v>261</v>
      </c>
      <c r="H246" s="162">
        <v>91</v>
      </c>
      <c r="I246" s="163"/>
      <c r="L246" s="159"/>
      <c r="M246" s="164"/>
      <c r="T246" s="165"/>
      <c r="AT246" s="160" t="s">
        <v>258</v>
      </c>
      <c r="AU246" s="160" t="s">
        <v>90</v>
      </c>
      <c r="AV246" s="13" t="s">
        <v>246</v>
      </c>
      <c r="AW246" s="13" t="s">
        <v>42</v>
      </c>
      <c r="AX246" s="13" t="s">
        <v>88</v>
      </c>
      <c r="AY246" s="160" t="s">
        <v>239</v>
      </c>
    </row>
    <row r="247" spans="2:65" s="1" customFormat="1" ht="21.75" customHeight="1">
      <c r="B247" s="34"/>
      <c r="C247" s="134" t="s">
        <v>564</v>
      </c>
      <c r="D247" s="134" t="s">
        <v>241</v>
      </c>
      <c r="E247" s="135" t="s">
        <v>1737</v>
      </c>
      <c r="F247" s="136" t="s">
        <v>1738</v>
      </c>
      <c r="G247" s="137" t="s">
        <v>163</v>
      </c>
      <c r="H247" s="138">
        <v>62</v>
      </c>
      <c r="I247" s="139"/>
      <c r="J247" s="140">
        <f>ROUND(I247*H247,2)</f>
        <v>0</v>
      </c>
      <c r="K247" s="136" t="s">
        <v>245</v>
      </c>
      <c r="L247" s="34"/>
      <c r="M247" s="141" t="s">
        <v>19</v>
      </c>
      <c r="N247" s="142" t="s">
        <v>52</v>
      </c>
      <c r="P247" s="143">
        <f>O247*H247</f>
        <v>0</v>
      </c>
      <c r="Q247" s="143">
        <v>0</v>
      </c>
      <c r="R247" s="143">
        <f>Q247*H247</f>
        <v>0</v>
      </c>
      <c r="S247" s="143">
        <v>0</v>
      </c>
      <c r="T247" s="144">
        <f>S247*H247</f>
        <v>0</v>
      </c>
      <c r="AR247" s="145" t="s">
        <v>246</v>
      </c>
      <c r="AT247" s="145" t="s">
        <v>241</v>
      </c>
      <c r="AU247" s="145" t="s">
        <v>90</v>
      </c>
      <c r="AY247" s="18" t="s">
        <v>239</v>
      </c>
      <c r="BE247" s="146">
        <f>IF(N247="základní",J247,0)</f>
        <v>0</v>
      </c>
      <c r="BF247" s="146">
        <f>IF(N247="snížená",J247,0)</f>
        <v>0</v>
      </c>
      <c r="BG247" s="146">
        <f>IF(N247="zákl. přenesená",J247,0)</f>
        <v>0</v>
      </c>
      <c r="BH247" s="146">
        <f>IF(N247="sníž. přenesená",J247,0)</f>
        <v>0</v>
      </c>
      <c r="BI247" s="146">
        <f>IF(N247="nulová",J247,0)</f>
        <v>0</v>
      </c>
      <c r="BJ247" s="18" t="s">
        <v>88</v>
      </c>
      <c r="BK247" s="146">
        <f>ROUND(I247*H247,2)</f>
        <v>0</v>
      </c>
      <c r="BL247" s="18" t="s">
        <v>246</v>
      </c>
      <c r="BM247" s="145" t="s">
        <v>1739</v>
      </c>
    </row>
    <row r="248" spans="2:65" s="1" customFormat="1" ht="11.25">
      <c r="B248" s="34"/>
      <c r="D248" s="147" t="s">
        <v>248</v>
      </c>
      <c r="F248" s="148" t="s">
        <v>1740</v>
      </c>
      <c r="I248" s="149"/>
      <c r="L248" s="34"/>
      <c r="M248" s="150"/>
      <c r="T248" s="55"/>
      <c r="AT248" s="18" t="s">
        <v>248</v>
      </c>
      <c r="AU248" s="18" t="s">
        <v>90</v>
      </c>
    </row>
    <row r="249" spans="2:65" s="12" customFormat="1" ht="11.25">
      <c r="B249" s="151"/>
      <c r="D249" s="152" t="s">
        <v>258</v>
      </c>
      <c r="E249" s="153" t="s">
        <v>19</v>
      </c>
      <c r="F249" s="154" t="s">
        <v>1741</v>
      </c>
      <c r="H249" s="155">
        <v>62</v>
      </c>
      <c r="I249" s="156"/>
      <c r="L249" s="151"/>
      <c r="M249" s="157"/>
      <c r="T249" s="158"/>
      <c r="AT249" s="153" t="s">
        <v>258</v>
      </c>
      <c r="AU249" s="153" t="s">
        <v>90</v>
      </c>
      <c r="AV249" s="12" t="s">
        <v>90</v>
      </c>
      <c r="AW249" s="12" t="s">
        <v>42</v>
      </c>
      <c r="AX249" s="12" t="s">
        <v>88</v>
      </c>
      <c r="AY249" s="153" t="s">
        <v>239</v>
      </c>
    </row>
    <row r="250" spans="2:65" s="1" customFormat="1" ht="24.2" customHeight="1">
      <c r="B250" s="34"/>
      <c r="C250" s="134" t="s">
        <v>569</v>
      </c>
      <c r="D250" s="134" t="s">
        <v>241</v>
      </c>
      <c r="E250" s="135" t="s">
        <v>1742</v>
      </c>
      <c r="F250" s="136" t="s">
        <v>1743</v>
      </c>
      <c r="G250" s="137" t="s">
        <v>163</v>
      </c>
      <c r="H250" s="138">
        <v>62</v>
      </c>
      <c r="I250" s="139"/>
      <c r="J250" s="140">
        <f>ROUND(I250*H250,2)</f>
        <v>0</v>
      </c>
      <c r="K250" s="136" t="s">
        <v>245</v>
      </c>
      <c r="L250" s="34"/>
      <c r="M250" s="141" t="s">
        <v>19</v>
      </c>
      <c r="N250" s="142" t="s">
        <v>52</v>
      </c>
      <c r="P250" s="143">
        <f>O250*H250</f>
        <v>0</v>
      </c>
      <c r="Q250" s="143">
        <v>9.0000000000000006E-5</v>
      </c>
      <c r="R250" s="143">
        <f>Q250*H250</f>
        <v>5.5800000000000008E-3</v>
      </c>
      <c r="S250" s="143">
        <v>0</v>
      </c>
      <c r="T250" s="144">
        <f>S250*H250</f>
        <v>0</v>
      </c>
      <c r="AR250" s="145" t="s">
        <v>246</v>
      </c>
      <c r="AT250" s="145" t="s">
        <v>241</v>
      </c>
      <c r="AU250" s="145" t="s">
        <v>90</v>
      </c>
      <c r="AY250" s="18" t="s">
        <v>239</v>
      </c>
      <c r="BE250" s="146">
        <f>IF(N250="základní",J250,0)</f>
        <v>0</v>
      </c>
      <c r="BF250" s="146">
        <f>IF(N250="snížená",J250,0)</f>
        <v>0</v>
      </c>
      <c r="BG250" s="146">
        <f>IF(N250="zákl. přenesená",J250,0)</f>
        <v>0</v>
      </c>
      <c r="BH250" s="146">
        <f>IF(N250="sníž. přenesená",J250,0)</f>
        <v>0</v>
      </c>
      <c r="BI250" s="146">
        <f>IF(N250="nulová",J250,0)</f>
        <v>0</v>
      </c>
      <c r="BJ250" s="18" t="s">
        <v>88</v>
      </c>
      <c r="BK250" s="146">
        <f>ROUND(I250*H250,2)</f>
        <v>0</v>
      </c>
      <c r="BL250" s="18" t="s">
        <v>246</v>
      </c>
      <c r="BM250" s="145" t="s">
        <v>1744</v>
      </c>
    </row>
    <row r="251" spans="2:65" s="1" customFormat="1" ht="11.25">
      <c r="B251" s="34"/>
      <c r="D251" s="147" t="s">
        <v>248</v>
      </c>
      <c r="F251" s="148" t="s">
        <v>1745</v>
      </c>
      <c r="I251" s="149"/>
      <c r="L251" s="34"/>
      <c r="M251" s="150"/>
      <c r="T251" s="55"/>
      <c r="AT251" s="18" t="s">
        <v>248</v>
      </c>
      <c r="AU251" s="18" t="s">
        <v>90</v>
      </c>
    </row>
    <row r="252" spans="2:65" s="12" customFormat="1" ht="11.25">
      <c r="B252" s="151"/>
      <c r="D252" s="152" t="s">
        <v>258</v>
      </c>
      <c r="E252" s="153" t="s">
        <v>19</v>
      </c>
      <c r="F252" s="154" t="s">
        <v>1741</v>
      </c>
      <c r="H252" s="155">
        <v>62</v>
      </c>
      <c r="I252" s="156"/>
      <c r="L252" s="151"/>
      <c r="M252" s="157"/>
      <c r="T252" s="158"/>
      <c r="AT252" s="153" t="s">
        <v>258</v>
      </c>
      <c r="AU252" s="153" t="s">
        <v>90</v>
      </c>
      <c r="AV252" s="12" t="s">
        <v>90</v>
      </c>
      <c r="AW252" s="12" t="s">
        <v>42</v>
      </c>
      <c r="AX252" s="12" t="s">
        <v>88</v>
      </c>
      <c r="AY252" s="153" t="s">
        <v>239</v>
      </c>
    </row>
    <row r="253" spans="2:65" s="1" customFormat="1" ht="16.5" customHeight="1">
      <c r="B253" s="34"/>
      <c r="C253" s="134" t="s">
        <v>576</v>
      </c>
      <c r="D253" s="134" t="s">
        <v>241</v>
      </c>
      <c r="E253" s="135" t="s">
        <v>1746</v>
      </c>
      <c r="F253" s="136" t="s">
        <v>1747</v>
      </c>
      <c r="G253" s="137" t="s">
        <v>376</v>
      </c>
      <c r="H253" s="138">
        <v>1.444</v>
      </c>
      <c r="I253" s="139"/>
      <c r="J253" s="140">
        <f>ROUND(I253*H253,2)</f>
        <v>0</v>
      </c>
      <c r="K253" s="136" t="s">
        <v>245</v>
      </c>
      <c r="L253" s="34"/>
      <c r="M253" s="141" t="s">
        <v>19</v>
      </c>
      <c r="N253" s="142" t="s">
        <v>52</v>
      </c>
      <c r="P253" s="143">
        <f>O253*H253</f>
        <v>0</v>
      </c>
      <c r="Q253" s="143">
        <v>1.0160100000000001</v>
      </c>
      <c r="R253" s="143">
        <f>Q253*H253</f>
        <v>1.4671184400000001</v>
      </c>
      <c r="S253" s="143">
        <v>0</v>
      </c>
      <c r="T253" s="144">
        <f>S253*H253</f>
        <v>0</v>
      </c>
      <c r="AR253" s="145" t="s">
        <v>246</v>
      </c>
      <c r="AT253" s="145" t="s">
        <v>241</v>
      </c>
      <c r="AU253" s="145" t="s">
        <v>90</v>
      </c>
      <c r="AY253" s="18" t="s">
        <v>239</v>
      </c>
      <c r="BE253" s="146">
        <f>IF(N253="základní",J253,0)</f>
        <v>0</v>
      </c>
      <c r="BF253" s="146">
        <f>IF(N253="snížená",J253,0)</f>
        <v>0</v>
      </c>
      <c r="BG253" s="146">
        <f>IF(N253="zákl. přenesená",J253,0)</f>
        <v>0</v>
      </c>
      <c r="BH253" s="146">
        <f>IF(N253="sníž. přenesená",J253,0)</f>
        <v>0</v>
      </c>
      <c r="BI253" s="146">
        <f>IF(N253="nulová",J253,0)</f>
        <v>0</v>
      </c>
      <c r="BJ253" s="18" t="s">
        <v>88</v>
      </c>
      <c r="BK253" s="146">
        <f>ROUND(I253*H253,2)</f>
        <v>0</v>
      </c>
      <c r="BL253" s="18" t="s">
        <v>246</v>
      </c>
      <c r="BM253" s="145" t="s">
        <v>1748</v>
      </c>
    </row>
    <row r="254" spans="2:65" s="1" customFormat="1" ht="11.25">
      <c r="B254" s="34"/>
      <c r="D254" s="147" t="s">
        <v>248</v>
      </c>
      <c r="F254" s="148" t="s">
        <v>1749</v>
      </c>
      <c r="I254" s="149"/>
      <c r="L254" s="34"/>
      <c r="M254" s="150"/>
      <c r="T254" s="55"/>
      <c r="AT254" s="18" t="s">
        <v>248</v>
      </c>
      <c r="AU254" s="18" t="s">
        <v>90</v>
      </c>
    </row>
    <row r="255" spans="2:65" s="14" customFormat="1" ht="11.25">
      <c r="B255" s="167"/>
      <c r="D255" s="152" t="s">
        <v>258</v>
      </c>
      <c r="E255" s="168" t="s">
        <v>19</v>
      </c>
      <c r="F255" s="169" t="s">
        <v>1750</v>
      </c>
      <c r="H255" s="168" t="s">
        <v>19</v>
      </c>
      <c r="I255" s="170"/>
      <c r="L255" s="167"/>
      <c r="M255" s="171"/>
      <c r="T255" s="172"/>
      <c r="AT255" s="168" t="s">
        <v>258</v>
      </c>
      <c r="AU255" s="168" t="s">
        <v>90</v>
      </c>
      <c r="AV255" s="14" t="s">
        <v>88</v>
      </c>
      <c r="AW255" s="14" t="s">
        <v>42</v>
      </c>
      <c r="AX255" s="14" t="s">
        <v>81</v>
      </c>
      <c r="AY255" s="168" t="s">
        <v>239</v>
      </c>
    </row>
    <row r="256" spans="2:65" s="12" customFormat="1" ht="11.25">
      <c r="B256" s="151"/>
      <c r="D256" s="152" t="s">
        <v>258</v>
      </c>
      <c r="E256" s="153" t="s">
        <v>19</v>
      </c>
      <c r="F256" s="154" t="s">
        <v>1751</v>
      </c>
      <c r="H256" s="155">
        <v>1.375</v>
      </c>
      <c r="I256" s="156"/>
      <c r="L256" s="151"/>
      <c r="M256" s="157"/>
      <c r="T256" s="158"/>
      <c r="AT256" s="153" t="s">
        <v>258</v>
      </c>
      <c r="AU256" s="153" t="s">
        <v>90</v>
      </c>
      <c r="AV256" s="12" t="s">
        <v>90</v>
      </c>
      <c r="AW256" s="12" t="s">
        <v>42</v>
      </c>
      <c r="AX256" s="12" t="s">
        <v>88</v>
      </c>
      <c r="AY256" s="153" t="s">
        <v>239</v>
      </c>
    </row>
    <row r="257" spans="2:65" s="12" customFormat="1" ht="11.25">
      <c r="B257" s="151"/>
      <c r="D257" s="152" t="s">
        <v>258</v>
      </c>
      <c r="F257" s="154" t="s">
        <v>1752</v>
      </c>
      <c r="H257" s="155">
        <v>1.444</v>
      </c>
      <c r="I257" s="156"/>
      <c r="L257" s="151"/>
      <c r="M257" s="157"/>
      <c r="T257" s="158"/>
      <c r="AT257" s="153" t="s">
        <v>258</v>
      </c>
      <c r="AU257" s="153" t="s">
        <v>90</v>
      </c>
      <c r="AV257" s="12" t="s">
        <v>90</v>
      </c>
      <c r="AW257" s="12" t="s">
        <v>4</v>
      </c>
      <c r="AX257" s="12" t="s">
        <v>88</v>
      </c>
      <c r="AY257" s="153" t="s">
        <v>239</v>
      </c>
    </row>
    <row r="258" spans="2:65" s="1" customFormat="1" ht="16.5" customHeight="1">
      <c r="B258" s="34"/>
      <c r="C258" s="134" t="s">
        <v>582</v>
      </c>
      <c r="D258" s="134" t="s">
        <v>241</v>
      </c>
      <c r="E258" s="135" t="s">
        <v>1753</v>
      </c>
      <c r="F258" s="136" t="s">
        <v>1754</v>
      </c>
      <c r="G258" s="137" t="s">
        <v>163</v>
      </c>
      <c r="H258" s="138">
        <v>62</v>
      </c>
      <c r="I258" s="139"/>
      <c r="J258" s="140">
        <f>ROUND(I258*H258,2)</f>
        <v>0</v>
      </c>
      <c r="K258" s="136" t="s">
        <v>245</v>
      </c>
      <c r="L258" s="34"/>
      <c r="M258" s="141" t="s">
        <v>19</v>
      </c>
      <c r="N258" s="142" t="s">
        <v>52</v>
      </c>
      <c r="P258" s="143">
        <f>O258*H258</f>
        <v>0</v>
      </c>
      <c r="Q258" s="143">
        <v>0</v>
      </c>
      <c r="R258" s="143">
        <f>Q258*H258</f>
        <v>0</v>
      </c>
      <c r="S258" s="143">
        <v>0</v>
      </c>
      <c r="T258" s="144">
        <f>S258*H258</f>
        <v>0</v>
      </c>
      <c r="AR258" s="145" t="s">
        <v>246</v>
      </c>
      <c r="AT258" s="145" t="s">
        <v>241</v>
      </c>
      <c r="AU258" s="145" t="s">
        <v>90</v>
      </c>
      <c r="AY258" s="18" t="s">
        <v>239</v>
      </c>
      <c r="BE258" s="146">
        <f>IF(N258="základní",J258,0)</f>
        <v>0</v>
      </c>
      <c r="BF258" s="146">
        <f>IF(N258="snížená",J258,0)</f>
        <v>0</v>
      </c>
      <c r="BG258" s="146">
        <f>IF(N258="zákl. přenesená",J258,0)</f>
        <v>0</v>
      </c>
      <c r="BH258" s="146">
        <f>IF(N258="sníž. přenesená",J258,0)</f>
        <v>0</v>
      </c>
      <c r="BI258" s="146">
        <f>IF(N258="nulová",J258,0)</f>
        <v>0</v>
      </c>
      <c r="BJ258" s="18" t="s">
        <v>88</v>
      </c>
      <c r="BK258" s="146">
        <f>ROUND(I258*H258,2)</f>
        <v>0</v>
      </c>
      <c r="BL258" s="18" t="s">
        <v>246</v>
      </c>
      <c r="BM258" s="145" t="s">
        <v>1755</v>
      </c>
    </row>
    <row r="259" spans="2:65" s="1" customFormat="1" ht="11.25">
      <c r="B259" s="34"/>
      <c r="D259" s="147" t="s">
        <v>248</v>
      </c>
      <c r="F259" s="148" t="s">
        <v>1756</v>
      </c>
      <c r="I259" s="149"/>
      <c r="L259" s="34"/>
      <c r="M259" s="150"/>
      <c r="T259" s="55"/>
      <c r="AT259" s="18" t="s">
        <v>248</v>
      </c>
      <c r="AU259" s="18" t="s">
        <v>90</v>
      </c>
    </row>
    <row r="260" spans="2:65" s="12" customFormat="1" ht="11.25">
      <c r="B260" s="151"/>
      <c r="D260" s="152" t="s">
        <v>258</v>
      </c>
      <c r="E260" s="153" t="s">
        <v>19</v>
      </c>
      <c r="F260" s="154" t="s">
        <v>1757</v>
      </c>
      <c r="H260" s="155">
        <v>62</v>
      </c>
      <c r="I260" s="156"/>
      <c r="L260" s="151"/>
      <c r="M260" s="157"/>
      <c r="T260" s="158"/>
      <c r="AT260" s="153" t="s">
        <v>258</v>
      </c>
      <c r="AU260" s="153" t="s">
        <v>90</v>
      </c>
      <c r="AV260" s="12" t="s">
        <v>90</v>
      </c>
      <c r="AW260" s="12" t="s">
        <v>42</v>
      </c>
      <c r="AX260" s="12" t="s">
        <v>88</v>
      </c>
      <c r="AY260" s="153" t="s">
        <v>239</v>
      </c>
    </row>
    <row r="261" spans="2:65" s="11" customFormat="1" ht="22.9" customHeight="1">
      <c r="B261" s="122"/>
      <c r="D261" s="123" t="s">
        <v>80</v>
      </c>
      <c r="E261" s="132" t="s">
        <v>710</v>
      </c>
      <c r="F261" s="132" t="s">
        <v>711</v>
      </c>
      <c r="I261" s="125"/>
      <c r="J261" s="133">
        <f>BK261</f>
        <v>0</v>
      </c>
      <c r="L261" s="122"/>
      <c r="M261" s="127"/>
      <c r="P261" s="128">
        <f>P262+SUM(P263:P265)</f>
        <v>0</v>
      </c>
      <c r="R261" s="128">
        <f>R262+SUM(R263:R265)</f>
        <v>0</v>
      </c>
      <c r="T261" s="129">
        <f>T262+SUM(T263:T265)</f>
        <v>0</v>
      </c>
      <c r="AR261" s="123" t="s">
        <v>88</v>
      </c>
      <c r="AT261" s="130" t="s">
        <v>80</v>
      </c>
      <c r="AU261" s="130" t="s">
        <v>88</v>
      </c>
      <c r="AY261" s="123" t="s">
        <v>239</v>
      </c>
      <c r="BK261" s="131">
        <f>BK262+SUM(BK263:BK265)</f>
        <v>0</v>
      </c>
    </row>
    <row r="262" spans="2:65" s="1" customFormat="1" ht="16.5" customHeight="1">
      <c r="B262" s="34"/>
      <c r="C262" s="134" t="s">
        <v>588</v>
      </c>
      <c r="D262" s="134" t="s">
        <v>241</v>
      </c>
      <c r="E262" s="135" t="s">
        <v>713</v>
      </c>
      <c r="F262" s="136" t="s">
        <v>714</v>
      </c>
      <c r="G262" s="137" t="s">
        <v>376</v>
      </c>
      <c r="H262" s="138">
        <v>56.274999999999999</v>
      </c>
      <c r="I262" s="139"/>
      <c r="J262" s="140">
        <f>ROUND(I262*H262,2)</f>
        <v>0</v>
      </c>
      <c r="K262" s="136" t="s">
        <v>245</v>
      </c>
      <c r="L262" s="34"/>
      <c r="M262" s="141" t="s">
        <v>19</v>
      </c>
      <c r="N262" s="142" t="s">
        <v>52</v>
      </c>
      <c r="P262" s="143">
        <f>O262*H262</f>
        <v>0</v>
      </c>
      <c r="Q262" s="143">
        <v>0</v>
      </c>
      <c r="R262" s="143">
        <f>Q262*H262</f>
        <v>0</v>
      </c>
      <c r="S262" s="143">
        <v>0</v>
      </c>
      <c r="T262" s="144">
        <f>S262*H262</f>
        <v>0</v>
      </c>
      <c r="AR262" s="145" t="s">
        <v>246</v>
      </c>
      <c r="AT262" s="145" t="s">
        <v>241</v>
      </c>
      <c r="AU262" s="145" t="s">
        <v>90</v>
      </c>
      <c r="AY262" s="18" t="s">
        <v>239</v>
      </c>
      <c r="BE262" s="146">
        <f>IF(N262="základní",J262,0)</f>
        <v>0</v>
      </c>
      <c r="BF262" s="146">
        <f>IF(N262="snížená",J262,0)</f>
        <v>0</v>
      </c>
      <c r="BG262" s="146">
        <f>IF(N262="zákl. přenesená",J262,0)</f>
        <v>0</v>
      </c>
      <c r="BH262" s="146">
        <f>IF(N262="sníž. přenesená",J262,0)</f>
        <v>0</v>
      </c>
      <c r="BI262" s="146">
        <f>IF(N262="nulová",J262,0)</f>
        <v>0</v>
      </c>
      <c r="BJ262" s="18" t="s">
        <v>88</v>
      </c>
      <c r="BK262" s="146">
        <f>ROUND(I262*H262,2)</f>
        <v>0</v>
      </c>
      <c r="BL262" s="18" t="s">
        <v>246</v>
      </c>
      <c r="BM262" s="145" t="s">
        <v>1758</v>
      </c>
    </row>
    <row r="263" spans="2:65" s="1" customFormat="1" ht="11.25">
      <c r="B263" s="34"/>
      <c r="D263" s="147" t="s">
        <v>248</v>
      </c>
      <c r="F263" s="148" t="s">
        <v>716</v>
      </c>
      <c r="I263" s="149"/>
      <c r="L263" s="34"/>
      <c r="M263" s="150"/>
      <c r="T263" s="55"/>
      <c r="AT263" s="18" t="s">
        <v>248</v>
      </c>
      <c r="AU263" s="18" t="s">
        <v>90</v>
      </c>
    </row>
    <row r="264" spans="2:65" s="1" customFormat="1" ht="16.5" customHeight="1">
      <c r="B264" s="34"/>
      <c r="C264" s="134" t="s">
        <v>594</v>
      </c>
      <c r="D264" s="134" t="s">
        <v>241</v>
      </c>
      <c r="E264" s="135" t="s">
        <v>718</v>
      </c>
      <c r="F264" s="136" t="s">
        <v>719</v>
      </c>
      <c r="G264" s="137" t="s">
        <v>376</v>
      </c>
      <c r="H264" s="138">
        <v>56.274999999999999</v>
      </c>
      <c r="I264" s="139"/>
      <c r="J264" s="140">
        <f>ROUND(I264*H264,2)</f>
        <v>0</v>
      </c>
      <c r="K264" s="136" t="s">
        <v>304</v>
      </c>
      <c r="L264" s="34"/>
      <c r="M264" s="141" t="s">
        <v>19</v>
      </c>
      <c r="N264" s="142" t="s">
        <v>52</v>
      </c>
      <c r="P264" s="143">
        <f>O264*H264</f>
        <v>0</v>
      </c>
      <c r="Q264" s="143">
        <v>0</v>
      </c>
      <c r="R264" s="143">
        <f>Q264*H264</f>
        <v>0</v>
      </c>
      <c r="S264" s="143">
        <v>0</v>
      </c>
      <c r="T264" s="144">
        <f>S264*H264</f>
        <v>0</v>
      </c>
      <c r="AR264" s="145" t="s">
        <v>246</v>
      </c>
      <c r="AT264" s="145" t="s">
        <v>241</v>
      </c>
      <c r="AU264" s="145" t="s">
        <v>90</v>
      </c>
      <c r="AY264" s="18" t="s">
        <v>239</v>
      </c>
      <c r="BE264" s="146">
        <f>IF(N264="základní",J264,0)</f>
        <v>0</v>
      </c>
      <c r="BF264" s="146">
        <f>IF(N264="snížená",J264,0)</f>
        <v>0</v>
      </c>
      <c r="BG264" s="146">
        <f>IF(N264="zákl. přenesená",J264,0)</f>
        <v>0</v>
      </c>
      <c r="BH264" s="146">
        <f>IF(N264="sníž. přenesená",J264,0)</f>
        <v>0</v>
      </c>
      <c r="BI264" s="146">
        <f>IF(N264="nulová",J264,0)</f>
        <v>0</v>
      </c>
      <c r="BJ264" s="18" t="s">
        <v>88</v>
      </c>
      <c r="BK264" s="146">
        <f>ROUND(I264*H264,2)</f>
        <v>0</v>
      </c>
      <c r="BL264" s="18" t="s">
        <v>246</v>
      </c>
      <c r="BM264" s="145" t="s">
        <v>1759</v>
      </c>
    </row>
    <row r="265" spans="2:65" s="11" customFormat="1" ht="20.85" customHeight="1">
      <c r="B265" s="122"/>
      <c r="D265" s="123" t="s">
        <v>80</v>
      </c>
      <c r="E265" s="132" t="s">
        <v>721</v>
      </c>
      <c r="F265" s="132" t="s">
        <v>722</v>
      </c>
      <c r="I265" s="125"/>
      <c r="J265" s="133">
        <f>BK265</f>
        <v>0</v>
      </c>
      <c r="L265" s="122"/>
      <c r="M265" s="127"/>
      <c r="P265" s="128">
        <f>SUM(P266:P277)</f>
        <v>0</v>
      </c>
      <c r="R265" s="128">
        <f>SUM(R266:R277)</f>
        <v>0</v>
      </c>
      <c r="T265" s="129">
        <f>SUM(T266:T277)</f>
        <v>0</v>
      </c>
      <c r="AR265" s="123" t="s">
        <v>88</v>
      </c>
      <c r="AT265" s="130" t="s">
        <v>80</v>
      </c>
      <c r="AU265" s="130" t="s">
        <v>90</v>
      </c>
      <c r="AY265" s="123" t="s">
        <v>239</v>
      </c>
      <c r="BK265" s="131">
        <f>SUM(BK266:BK277)</f>
        <v>0</v>
      </c>
    </row>
    <row r="266" spans="2:65" s="1" customFormat="1" ht="24.2" customHeight="1">
      <c r="B266" s="34"/>
      <c r="C266" s="134" t="s">
        <v>600</v>
      </c>
      <c r="D266" s="134" t="s">
        <v>241</v>
      </c>
      <c r="E266" s="135" t="s">
        <v>724</v>
      </c>
      <c r="F266" s="136" t="s">
        <v>725</v>
      </c>
      <c r="G266" s="137" t="s">
        <v>376</v>
      </c>
      <c r="H266" s="138">
        <v>298.36799999999999</v>
      </c>
      <c r="I266" s="139"/>
      <c r="J266" s="140">
        <f>ROUND(I266*H266,2)</f>
        <v>0</v>
      </c>
      <c r="K266" s="136" t="s">
        <v>245</v>
      </c>
      <c r="L266" s="34"/>
      <c r="M266" s="141" t="s">
        <v>19</v>
      </c>
      <c r="N266" s="142" t="s">
        <v>52</v>
      </c>
      <c r="P266" s="143">
        <f>O266*H266</f>
        <v>0</v>
      </c>
      <c r="Q266" s="143">
        <v>0</v>
      </c>
      <c r="R266" s="143">
        <f>Q266*H266</f>
        <v>0</v>
      </c>
      <c r="S266" s="143">
        <v>0</v>
      </c>
      <c r="T266" s="144">
        <f>S266*H266</f>
        <v>0</v>
      </c>
      <c r="AR266" s="145" t="s">
        <v>246</v>
      </c>
      <c r="AT266" s="145" t="s">
        <v>241</v>
      </c>
      <c r="AU266" s="145" t="s">
        <v>96</v>
      </c>
      <c r="AY266" s="18" t="s">
        <v>239</v>
      </c>
      <c r="BE266" s="146">
        <f>IF(N266="základní",J266,0)</f>
        <v>0</v>
      </c>
      <c r="BF266" s="146">
        <f>IF(N266="snížená",J266,0)</f>
        <v>0</v>
      </c>
      <c r="BG266" s="146">
        <f>IF(N266="zákl. přenesená",J266,0)</f>
        <v>0</v>
      </c>
      <c r="BH266" s="146">
        <f>IF(N266="sníž. přenesená",J266,0)</f>
        <v>0</v>
      </c>
      <c r="BI266" s="146">
        <f>IF(N266="nulová",J266,0)</f>
        <v>0</v>
      </c>
      <c r="BJ266" s="18" t="s">
        <v>88</v>
      </c>
      <c r="BK266" s="146">
        <f>ROUND(I266*H266,2)</f>
        <v>0</v>
      </c>
      <c r="BL266" s="18" t="s">
        <v>246</v>
      </c>
      <c r="BM266" s="145" t="s">
        <v>1760</v>
      </c>
    </row>
    <row r="267" spans="2:65" s="1" customFormat="1" ht="11.25">
      <c r="B267" s="34"/>
      <c r="D267" s="147" t="s">
        <v>248</v>
      </c>
      <c r="F267" s="148" t="s">
        <v>727</v>
      </c>
      <c r="I267" s="149"/>
      <c r="L267" s="34"/>
      <c r="M267" s="150"/>
      <c r="T267" s="55"/>
      <c r="AT267" s="18" t="s">
        <v>248</v>
      </c>
      <c r="AU267" s="18" t="s">
        <v>96</v>
      </c>
    </row>
    <row r="268" spans="2:65" s="12" customFormat="1" ht="11.25">
      <c r="B268" s="151"/>
      <c r="D268" s="152" t="s">
        <v>258</v>
      </c>
      <c r="E268" s="153" t="s">
        <v>19</v>
      </c>
      <c r="F268" s="154" t="s">
        <v>1583</v>
      </c>
      <c r="H268" s="155">
        <v>176.96</v>
      </c>
      <c r="I268" s="156"/>
      <c r="L268" s="151"/>
      <c r="M268" s="157"/>
      <c r="T268" s="158"/>
      <c r="AT268" s="153" t="s">
        <v>258</v>
      </c>
      <c r="AU268" s="153" t="s">
        <v>96</v>
      </c>
      <c r="AV268" s="12" t="s">
        <v>90</v>
      </c>
      <c r="AW268" s="12" t="s">
        <v>42</v>
      </c>
      <c r="AX268" s="12" t="s">
        <v>81</v>
      </c>
      <c r="AY268" s="153" t="s">
        <v>239</v>
      </c>
    </row>
    <row r="269" spans="2:65" s="12" customFormat="1" ht="11.25">
      <c r="B269" s="151"/>
      <c r="D269" s="152" t="s">
        <v>258</v>
      </c>
      <c r="E269" s="153" t="s">
        <v>19</v>
      </c>
      <c r="F269" s="154" t="s">
        <v>1761</v>
      </c>
      <c r="H269" s="155">
        <v>-11.2</v>
      </c>
      <c r="I269" s="156"/>
      <c r="L269" s="151"/>
      <c r="M269" s="157"/>
      <c r="T269" s="158"/>
      <c r="AT269" s="153" t="s">
        <v>258</v>
      </c>
      <c r="AU269" s="153" t="s">
        <v>96</v>
      </c>
      <c r="AV269" s="12" t="s">
        <v>90</v>
      </c>
      <c r="AW269" s="12" t="s">
        <v>42</v>
      </c>
      <c r="AX269" s="12" t="s">
        <v>81</v>
      </c>
      <c r="AY269" s="153" t="s">
        <v>239</v>
      </c>
    </row>
    <row r="270" spans="2:65" s="13" customFormat="1" ht="11.25">
      <c r="B270" s="159"/>
      <c r="D270" s="152" t="s">
        <v>258</v>
      </c>
      <c r="E270" s="160" t="s">
        <v>19</v>
      </c>
      <c r="F270" s="161" t="s">
        <v>261</v>
      </c>
      <c r="H270" s="162">
        <v>165.76000000000002</v>
      </c>
      <c r="I270" s="163"/>
      <c r="L270" s="159"/>
      <c r="M270" s="164"/>
      <c r="T270" s="165"/>
      <c r="AT270" s="160" t="s">
        <v>258</v>
      </c>
      <c r="AU270" s="160" t="s">
        <v>96</v>
      </c>
      <c r="AV270" s="13" t="s">
        <v>246</v>
      </c>
      <c r="AW270" s="13" t="s">
        <v>42</v>
      </c>
      <c r="AX270" s="13" t="s">
        <v>88</v>
      </c>
      <c r="AY270" s="160" t="s">
        <v>239</v>
      </c>
    </row>
    <row r="271" spans="2:65" s="12" customFormat="1" ht="11.25">
      <c r="B271" s="151"/>
      <c r="D271" s="152" t="s">
        <v>258</v>
      </c>
      <c r="F271" s="154" t="s">
        <v>1762</v>
      </c>
      <c r="H271" s="155">
        <v>298.36799999999999</v>
      </c>
      <c r="I271" s="156"/>
      <c r="L271" s="151"/>
      <c r="M271" s="157"/>
      <c r="T271" s="158"/>
      <c r="AT271" s="153" t="s">
        <v>258</v>
      </c>
      <c r="AU271" s="153" t="s">
        <v>96</v>
      </c>
      <c r="AV271" s="12" t="s">
        <v>90</v>
      </c>
      <c r="AW271" s="12" t="s">
        <v>4</v>
      </c>
      <c r="AX271" s="12" t="s">
        <v>88</v>
      </c>
      <c r="AY271" s="153" t="s">
        <v>239</v>
      </c>
    </row>
    <row r="272" spans="2:65" s="1" customFormat="1" ht="24.2" customHeight="1">
      <c r="B272" s="34"/>
      <c r="C272" s="134" t="s">
        <v>606</v>
      </c>
      <c r="D272" s="134" t="s">
        <v>241</v>
      </c>
      <c r="E272" s="135" t="s">
        <v>731</v>
      </c>
      <c r="F272" s="136" t="s">
        <v>732</v>
      </c>
      <c r="G272" s="137" t="s">
        <v>376</v>
      </c>
      <c r="H272" s="138">
        <v>19.914999999999999</v>
      </c>
      <c r="I272" s="139"/>
      <c r="J272" s="140">
        <f>ROUND(I272*H272,2)</f>
        <v>0</v>
      </c>
      <c r="K272" s="136" t="s">
        <v>245</v>
      </c>
      <c r="L272" s="34"/>
      <c r="M272" s="141" t="s">
        <v>19</v>
      </c>
      <c r="N272" s="142" t="s">
        <v>52</v>
      </c>
      <c r="P272" s="143">
        <f>O272*H272</f>
        <v>0</v>
      </c>
      <c r="Q272" s="143">
        <v>0</v>
      </c>
      <c r="R272" s="143">
        <f>Q272*H272</f>
        <v>0</v>
      </c>
      <c r="S272" s="143">
        <v>0</v>
      </c>
      <c r="T272" s="144">
        <f>S272*H272</f>
        <v>0</v>
      </c>
      <c r="AR272" s="145" t="s">
        <v>246</v>
      </c>
      <c r="AT272" s="145" t="s">
        <v>241</v>
      </c>
      <c r="AU272" s="145" t="s">
        <v>96</v>
      </c>
      <c r="AY272" s="18" t="s">
        <v>239</v>
      </c>
      <c r="BE272" s="146">
        <f>IF(N272="základní",J272,0)</f>
        <v>0</v>
      </c>
      <c r="BF272" s="146">
        <f>IF(N272="snížená",J272,0)</f>
        <v>0</v>
      </c>
      <c r="BG272" s="146">
        <f>IF(N272="zákl. přenesená",J272,0)</f>
        <v>0</v>
      </c>
      <c r="BH272" s="146">
        <f>IF(N272="sníž. přenesená",J272,0)</f>
        <v>0</v>
      </c>
      <c r="BI272" s="146">
        <f>IF(N272="nulová",J272,0)</f>
        <v>0</v>
      </c>
      <c r="BJ272" s="18" t="s">
        <v>88</v>
      </c>
      <c r="BK272" s="146">
        <f>ROUND(I272*H272,2)</f>
        <v>0</v>
      </c>
      <c r="BL272" s="18" t="s">
        <v>246</v>
      </c>
      <c r="BM272" s="145" t="s">
        <v>1763</v>
      </c>
    </row>
    <row r="273" spans="2:65" s="1" customFormat="1" ht="11.25">
      <c r="B273" s="34"/>
      <c r="D273" s="147" t="s">
        <v>248</v>
      </c>
      <c r="F273" s="148" t="s">
        <v>734</v>
      </c>
      <c r="I273" s="149"/>
      <c r="L273" s="34"/>
      <c r="M273" s="150"/>
      <c r="T273" s="55"/>
      <c r="AT273" s="18" t="s">
        <v>248</v>
      </c>
      <c r="AU273" s="18" t="s">
        <v>96</v>
      </c>
    </row>
    <row r="274" spans="2:65" s="1" customFormat="1" ht="24.2" customHeight="1">
      <c r="B274" s="34"/>
      <c r="C274" s="134" t="s">
        <v>612</v>
      </c>
      <c r="D274" s="134" t="s">
        <v>241</v>
      </c>
      <c r="E274" s="135" t="s">
        <v>1764</v>
      </c>
      <c r="F274" s="136" t="s">
        <v>1765</v>
      </c>
      <c r="G274" s="137" t="s">
        <v>376</v>
      </c>
      <c r="H274" s="138">
        <v>18.96</v>
      </c>
      <c r="I274" s="139"/>
      <c r="J274" s="140">
        <f>ROUND(I274*H274,2)</f>
        <v>0</v>
      </c>
      <c r="K274" s="136" t="s">
        <v>245</v>
      </c>
      <c r="L274" s="34"/>
      <c r="M274" s="141" t="s">
        <v>19</v>
      </c>
      <c r="N274" s="142" t="s">
        <v>52</v>
      </c>
      <c r="P274" s="143">
        <f>O274*H274</f>
        <v>0</v>
      </c>
      <c r="Q274" s="143">
        <v>0</v>
      </c>
      <c r="R274" s="143">
        <f>Q274*H274</f>
        <v>0</v>
      </c>
      <c r="S274" s="143">
        <v>0</v>
      </c>
      <c r="T274" s="144">
        <f>S274*H274</f>
        <v>0</v>
      </c>
      <c r="AR274" s="145" t="s">
        <v>246</v>
      </c>
      <c r="AT274" s="145" t="s">
        <v>241</v>
      </c>
      <c r="AU274" s="145" t="s">
        <v>96</v>
      </c>
      <c r="AY274" s="18" t="s">
        <v>239</v>
      </c>
      <c r="BE274" s="146">
        <f>IF(N274="základní",J274,0)</f>
        <v>0</v>
      </c>
      <c r="BF274" s="146">
        <f>IF(N274="snížená",J274,0)</f>
        <v>0</v>
      </c>
      <c r="BG274" s="146">
        <f>IF(N274="zákl. přenesená",J274,0)</f>
        <v>0</v>
      </c>
      <c r="BH274" s="146">
        <f>IF(N274="sníž. přenesená",J274,0)</f>
        <v>0</v>
      </c>
      <c r="BI274" s="146">
        <f>IF(N274="nulová",J274,0)</f>
        <v>0</v>
      </c>
      <c r="BJ274" s="18" t="s">
        <v>88</v>
      </c>
      <c r="BK274" s="146">
        <f>ROUND(I274*H274,2)</f>
        <v>0</v>
      </c>
      <c r="BL274" s="18" t="s">
        <v>246</v>
      </c>
      <c r="BM274" s="145" t="s">
        <v>1766</v>
      </c>
    </row>
    <row r="275" spans="2:65" s="1" customFormat="1" ht="11.25">
      <c r="B275" s="34"/>
      <c r="D275" s="147" t="s">
        <v>248</v>
      </c>
      <c r="F275" s="148" t="s">
        <v>1767</v>
      </c>
      <c r="I275" s="149"/>
      <c r="L275" s="34"/>
      <c r="M275" s="150"/>
      <c r="T275" s="55"/>
      <c r="AT275" s="18" t="s">
        <v>248</v>
      </c>
      <c r="AU275" s="18" t="s">
        <v>96</v>
      </c>
    </row>
    <row r="276" spans="2:65" s="1" customFormat="1" ht="24.2" customHeight="1">
      <c r="B276" s="34"/>
      <c r="C276" s="134" t="s">
        <v>620</v>
      </c>
      <c r="D276" s="134" t="s">
        <v>241</v>
      </c>
      <c r="E276" s="135" t="s">
        <v>736</v>
      </c>
      <c r="F276" s="136" t="s">
        <v>737</v>
      </c>
      <c r="G276" s="137" t="s">
        <v>376</v>
      </c>
      <c r="H276" s="138">
        <v>17.399999999999999</v>
      </c>
      <c r="I276" s="139"/>
      <c r="J276" s="140">
        <f>ROUND(I276*H276,2)</f>
        <v>0</v>
      </c>
      <c r="K276" s="136" t="s">
        <v>245</v>
      </c>
      <c r="L276" s="34"/>
      <c r="M276" s="141" t="s">
        <v>19</v>
      </c>
      <c r="N276" s="142" t="s">
        <v>52</v>
      </c>
      <c r="P276" s="143">
        <f>O276*H276</f>
        <v>0</v>
      </c>
      <c r="Q276" s="143">
        <v>0</v>
      </c>
      <c r="R276" s="143">
        <f>Q276*H276</f>
        <v>0</v>
      </c>
      <c r="S276" s="143">
        <v>0</v>
      </c>
      <c r="T276" s="144">
        <f>S276*H276</f>
        <v>0</v>
      </c>
      <c r="AR276" s="145" t="s">
        <v>246</v>
      </c>
      <c r="AT276" s="145" t="s">
        <v>241</v>
      </c>
      <c r="AU276" s="145" t="s">
        <v>96</v>
      </c>
      <c r="AY276" s="18" t="s">
        <v>239</v>
      </c>
      <c r="BE276" s="146">
        <f>IF(N276="základní",J276,0)</f>
        <v>0</v>
      </c>
      <c r="BF276" s="146">
        <f>IF(N276="snížená",J276,0)</f>
        <v>0</v>
      </c>
      <c r="BG276" s="146">
        <f>IF(N276="zákl. přenesená",J276,0)</f>
        <v>0</v>
      </c>
      <c r="BH276" s="146">
        <f>IF(N276="sníž. přenesená",J276,0)</f>
        <v>0</v>
      </c>
      <c r="BI276" s="146">
        <f>IF(N276="nulová",J276,0)</f>
        <v>0</v>
      </c>
      <c r="BJ276" s="18" t="s">
        <v>88</v>
      </c>
      <c r="BK276" s="146">
        <f>ROUND(I276*H276,2)</f>
        <v>0</v>
      </c>
      <c r="BL276" s="18" t="s">
        <v>246</v>
      </c>
      <c r="BM276" s="145" t="s">
        <v>1768</v>
      </c>
    </row>
    <row r="277" spans="2:65" s="1" customFormat="1" ht="11.25">
      <c r="B277" s="34"/>
      <c r="D277" s="147" t="s">
        <v>248</v>
      </c>
      <c r="F277" s="148" t="s">
        <v>739</v>
      </c>
      <c r="I277" s="149"/>
      <c r="L277" s="34"/>
      <c r="M277" s="150"/>
      <c r="T277" s="55"/>
      <c r="AT277" s="18" t="s">
        <v>248</v>
      </c>
      <c r="AU277" s="18" t="s">
        <v>96</v>
      </c>
    </row>
    <row r="278" spans="2:65" s="11" customFormat="1" ht="22.9" customHeight="1">
      <c r="B278" s="122"/>
      <c r="D278" s="123" t="s">
        <v>80</v>
      </c>
      <c r="E278" s="132" t="s">
        <v>740</v>
      </c>
      <c r="F278" s="132" t="s">
        <v>741</v>
      </c>
      <c r="I278" s="125"/>
      <c r="J278" s="133">
        <f>BK278</f>
        <v>0</v>
      </c>
      <c r="L278" s="122"/>
      <c r="M278" s="127"/>
      <c r="P278" s="128">
        <f>SUM(P279:P280)</f>
        <v>0</v>
      </c>
      <c r="R278" s="128">
        <f>SUM(R279:R280)</f>
        <v>0</v>
      </c>
      <c r="T278" s="129">
        <f>SUM(T279:T280)</f>
        <v>0</v>
      </c>
      <c r="AR278" s="123" t="s">
        <v>88</v>
      </c>
      <c r="AT278" s="130" t="s">
        <v>80</v>
      </c>
      <c r="AU278" s="130" t="s">
        <v>88</v>
      </c>
      <c r="AY278" s="123" t="s">
        <v>239</v>
      </c>
      <c r="BK278" s="131">
        <f>SUM(BK279:BK280)</f>
        <v>0</v>
      </c>
    </row>
    <row r="279" spans="2:65" s="1" customFormat="1" ht="16.5" customHeight="1">
      <c r="B279" s="34"/>
      <c r="C279" s="134" t="s">
        <v>627</v>
      </c>
      <c r="D279" s="134" t="s">
        <v>241</v>
      </c>
      <c r="E279" s="135" t="s">
        <v>743</v>
      </c>
      <c r="F279" s="136" t="s">
        <v>744</v>
      </c>
      <c r="G279" s="137" t="s">
        <v>376</v>
      </c>
      <c r="H279" s="138">
        <v>702.96600000000001</v>
      </c>
      <c r="I279" s="139"/>
      <c r="J279" s="140">
        <f>ROUND(I279*H279,2)</f>
        <v>0</v>
      </c>
      <c r="K279" s="136" t="s">
        <v>245</v>
      </c>
      <c r="L279" s="34"/>
      <c r="M279" s="141" t="s">
        <v>19</v>
      </c>
      <c r="N279" s="142" t="s">
        <v>52</v>
      </c>
      <c r="P279" s="143">
        <f>O279*H279</f>
        <v>0</v>
      </c>
      <c r="Q279" s="143">
        <v>0</v>
      </c>
      <c r="R279" s="143">
        <f>Q279*H279</f>
        <v>0</v>
      </c>
      <c r="S279" s="143">
        <v>0</v>
      </c>
      <c r="T279" s="144">
        <f>S279*H279</f>
        <v>0</v>
      </c>
      <c r="AR279" s="145" t="s">
        <v>246</v>
      </c>
      <c r="AT279" s="145" t="s">
        <v>241</v>
      </c>
      <c r="AU279" s="145" t="s">
        <v>90</v>
      </c>
      <c r="AY279" s="18" t="s">
        <v>239</v>
      </c>
      <c r="BE279" s="146">
        <f>IF(N279="základní",J279,0)</f>
        <v>0</v>
      </c>
      <c r="BF279" s="146">
        <f>IF(N279="snížená",J279,0)</f>
        <v>0</v>
      </c>
      <c r="BG279" s="146">
        <f>IF(N279="zákl. přenesená",J279,0)</f>
        <v>0</v>
      </c>
      <c r="BH279" s="146">
        <f>IF(N279="sníž. přenesená",J279,0)</f>
        <v>0</v>
      </c>
      <c r="BI279" s="146">
        <f>IF(N279="nulová",J279,0)</f>
        <v>0</v>
      </c>
      <c r="BJ279" s="18" t="s">
        <v>88</v>
      </c>
      <c r="BK279" s="146">
        <f>ROUND(I279*H279,2)</f>
        <v>0</v>
      </c>
      <c r="BL279" s="18" t="s">
        <v>246</v>
      </c>
      <c r="BM279" s="145" t="s">
        <v>1769</v>
      </c>
    </row>
    <row r="280" spans="2:65" s="1" customFormat="1" ht="11.25">
      <c r="B280" s="34"/>
      <c r="D280" s="147" t="s">
        <v>248</v>
      </c>
      <c r="F280" s="148" t="s">
        <v>746</v>
      </c>
      <c r="I280" s="149"/>
      <c r="L280" s="34"/>
      <c r="M280" s="150"/>
      <c r="T280" s="55"/>
      <c r="AT280" s="18" t="s">
        <v>248</v>
      </c>
      <c r="AU280" s="18" t="s">
        <v>90</v>
      </c>
    </row>
    <row r="281" spans="2:65" s="11" customFormat="1" ht="25.9" customHeight="1">
      <c r="B281" s="122"/>
      <c r="D281" s="123" t="s">
        <v>80</v>
      </c>
      <c r="E281" s="124" t="s">
        <v>373</v>
      </c>
      <c r="F281" s="124" t="s">
        <v>1770</v>
      </c>
      <c r="I281" s="125"/>
      <c r="J281" s="126">
        <f>BK281</f>
        <v>0</v>
      </c>
      <c r="L281" s="122"/>
      <c r="M281" s="127"/>
      <c r="P281" s="128">
        <f>P282</f>
        <v>0</v>
      </c>
      <c r="R281" s="128">
        <f>R282</f>
        <v>2.3459999999999998E-2</v>
      </c>
      <c r="T281" s="129">
        <f>T282</f>
        <v>0</v>
      </c>
      <c r="AR281" s="123" t="s">
        <v>96</v>
      </c>
      <c r="AT281" s="130" t="s">
        <v>80</v>
      </c>
      <c r="AU281" s="130" t="s">
        <v>81</v>
      </c>
      <c r="AY281" s="123" t="s">
        <v>239</v>
      </c>
      <c r="BK281" s="131">
        <f>BK282</f>
        <v>0</v>
      </c>
    </row>
    <row r="282" spans="2:65" s="11" customFormat="1" ht="22.9" customHeight="1">
      <c r="B282" s="122"/>
      <c r="D282" s="123" t="s">
        <v>80</v>
      </c>
      <c r="E282" s="132" t="s">
        <v>1771</v>
      </c>
      <c r="F282" s="132" t="s">
        <v>1772</v>
      </c>
      <c r="I282" s="125"/>
      <c r="J282" s="133">
        <f>BK282</f>
        <v>0</v>
      </c>
      <c r="L282" s="122"/>
      <c r="M282" s="127"/>
      <c r="P282" s="128">
        <f>SUM(P283:P286)</f>
        <v>0</v>
      </c>
      <c r="R282" s="128">
        <f>SUM(R283:R286)</f>
        <v>2.3459999999999998E-2</v>
      </c>
      <c r="T282" s="129">
        <f>SUM(T283:T286)</f>
        <v>0</v>
      </c>
      <c r="AR282" s="123" t="s">
        <v>96</v>
      </c>
      <c r="AT282" s="130" t="s">
        <v>80</v>
      </c>
      <c r="AU282" s="130" t="s">
        <v>88</v>
      </c>
      <c r="AY282" s="123" t="s">
        <v>239</v>
      </c>
      <c r="BK282" s="131">
        <f>SUM(BK283:BK286)</f>
        <v>0</v>
      </c>
    </row>
    <row r="283" spans="2:65" s="1" customFormat="1" ht="16.5" customHeight="1">
      <c r="B283" s="34"/>
      <c r="C283" s="134" t="s">
        <v>632</v>
      </c>
      <c r="D283" s="134" t="s">
        <v>241</v>
      </c>
      <c r="E283" s="135" t="s">
        <v>1773</v>
      </c>
      <c r="F283" s="136" t="s">
        <v>1774</v>
      </c>
      <c r="G283" s="137" t="s">
        <v>163</v>
      </c>
      <c r="H283" s="138">
        <v>34</v>
      </c>
      <c r="I283" s="139"/>
      <c r="J283" s="140">
        <f>ROUND(I283*H283,2)</f>
        <v>0</v>
      </c>
      <c r="K283" s="136" t="s">
        <v>245</v>
      </c>
      <c r="L283" s="34"/>
      <c r="M283" s="141" t="s">
        <v>19</v>
      </c>
      <c r="N283" s="142" t="s">
        <v>52</v>
      </c>
      <c r="P283" s="143">
        <f>O283*H283</f>
        <v>0</v>
      </c>
      <c r="Q283" s="143">
        <v>0</v>
      </c>
      <c r="R283" s="143">
        <f>Q283*H283</f>
        <v>0</v>
      </c>
      <c r="S283" s="143">
        <v>0</v>
      </c>
      <c r="T283" s="144">
        <f>S283*H283</f>
        <v>0</v>
      </c>
      <c r="AR283" s="145" t="s">
        <v>684</v>
      </c>
      <c r="AT283" s="145" t="s">
        <v>241</v>
      </c>
      <c r="AU283" s="145" t="s">
        <v>90</v>
      </c>
      <c r="AY283" s="18" t="s">
        <v>239</v>
      </c>
      <c r="BE283" s="146">
        <f>IF(N283="základní",J283,0)</f>
        <v>0</v>
      </c>
      <c r="BF283" s="146">
        <f>IF(N283="snížená",J283,0)</f>
        <v>0</v>
      </c>
      <c r="BG283" s="146">
        <f>IF(N283="zákl. přenesená",J283,0)</f>
        <v>0</v>
      </c>
      <c r="BH283" s="146">
        <f>IF(N283="sníž. přenesená",J283,0)</f>
        <v>0</v>
      </c>
      <c r="BI283" s="146">
        <f>IF(N283="nulová",J283,0)</f>
        <v>0</v>
      </c>
      <c r="BJ283" s="18" t="s">
        <v>88</v>
      </c>
      <c r="BK283" s="146">
        <f>ROUND(I283*H283,2)</f>
        <v>0</v>
      </c>
      <c r="BL283" s="18" t="s">
        <v>684</v>
      </c>
      <c r="BM283" s="145" t="s">
        <v>1775</v>
      </c>
    </row>
    <row r="284" spans="2:65" s="1" customFormat="1" ht="11.25">
      <c r="B284" s="34"/>
      <c r="D284" s="147" t="s">
        <v>248</v>
      </c>
      <c r="F284" s="148" t="s">
        <v>1776</v>
      </c>
      <c r="I284" s="149"/>
      <c r="L284" s="34"/>
      <c r="M284" s="150"/>
      <c r="T284" s="55"/>
      <c r="AT284" s="18" t="s">
        <v>248</v>
      </c>
      <c r="AU284" s="18" t="s">
        <v>90</v>
      </c>
    </row>
    <row r="285" spans="2:65" s="12" customFormat="1" ht="11.25">
      <c r="B285" s="151"/>
      <c r="D285" s="152" t="s">
        <v>258</v>
      </c>
      <c r="E285" s="153" t="s">
        <v>19</v>
      </c>
      <c r="F285" s="154" t="s">
        <v>1777</v>
      </c>
      <c r="H285" s="155">
        <v>34</v>
      </c>
      <c r="I285" s="156"/>
      <c r="L285" s="151"/>
      <c r="M285" s="157"/>
      <c r="T285" s="158"/>
      <c r="AT285" s="153" t="s">
        <v>258</v>
      </c>
      <c r="AU285" s="153" t="s">
        <v>90</v>
      </c>
      <c r="AV285" s="12" t="s">
        <v>90</v>
      </c>
      <c r="AW285" s="12" t="s">
        <v>42</v>
      </c>
      <c r="AX285" s="12" t="s">
        <v>88</v>
      </c>
      <c r="AY285" s="153" t="s">
        <v>239</v>
      </c>
    </row>
    <row r="286" spans="2:65" s="1" customFormat="1" ht="16.5" customHeight="1">
      <c r="B286" s="34"/>
      <c r="C286" s="180" t="s">
        <v>639</v>
      </c>
      <c r="D286" s="180" t="s">
        <v>373</v>
      </c>
      <c r="E286" s="181" t="s">
        <v>1778</v>
      </c>
      <c r="F286" s="182" t="s">
        <v>1779</v>
      </c>
      <c r="G286" s="183" t="s">
        <v>163</v>
      </c>
      <c r="H286" s="184">
        <v>34</v>
      </c>
      <c r="I286" s="185"/>
      <c r="J286" s="186">
        <f>ROUND(I286*H286,2)</f>
        <v>0</v>
      </c>
      <c r="K286" s="182" t="s">
        <v>304</v>
      </c>
      <c r="L286" s="187"/>
      <c r="M286" s="194" t="s">
        <v>19</v>
      </c>
      <c r="N286" s="195" t="s">
        <v>52</v>
      </c>
      <c r="O286" s="192"/>
      <c r="P286" s="196">
        <f>O286*H286</f>
        <v>0</v>
      </c>
      <c r="Q286" s="196">
        <v>6.8999999999999997E-4</v>
      </c>
      <c r="R286" s="196">
        <f>Q286*H286</f>
        <v>2.3459999999999998E-2</v>
      </c>
      <c r="S286" s="196">
        <v>0</v>
      </c>
      <c r="T286" s="197">
        <f>S286*H286</f>
        <v>0</v>
      </c>
      <c r="AR286" s="145" t="s">
        <v>1040</v>
      </c>
      <c r="AT286" s="145" t="s">
        <v>373</v>
      </c>
      <c r="AU286" s="145" t="s">
        <v>90</v>
      </c>
      <c r="AY286" s="18" t="s">
        <v>239</v>
      </c>
      <c r="BE286" s="146">
        <f>IF(N286="základní",J286,0)</f>
        <v>0</v>
      </c>
      <c r="BF286" s="146">
        <f>IF(N286="snížená",J286,0)</f>
        <v>0</v>
      </c>
      <c r="BG286" s="146">
        <f>IF(N286="zákl. přenesená",J286,0)</f>
        <v>0</v>
      </c>
      <c r="BH286" s="146">
        <f>IF(N286="sníž. přenesená",J286,0)</f>
        <v>0</v>
      </c>
      <c r="BI286" s="146">
        <f>IF(N286="nulová",J286,0)</f>
        <v>0</v>
      </c>
      <c r="BJ286" s="18" t="s">
        <v>88</v>
      </c>
      <c r="BK286" s="146">
        <f>ROUND(I286*H286,2)</f>
        <v>0</v>
      </c>
      <c r="BL286" s="18" t="s">
        <v>1040</v>
      </c>
      <c r="BM286" s="145" t="s">
        <v>1780</v>
      </c>
    </row>
    <row r="287" spans="2:65" s="1" customFormat="1" ht="6.95" customHeight="1">
      <c r="B287" s="43"/>
      <c r="C287" s="44"/>
      <c r="D287" s="44"/>
      <c r="E287" s="44"/>
      <c r="F287" s="44"/>
      <c r="G287" s="44"/>
      <c r="H287" s="44"/>
      <c r="I287" s="44"/>
      <c r="J287" s="44"/>
      <c r="K287" s="44"/>
      <c r="L287" s="34"/>
    </row>
  </sheetData>
  <sheetProtection algorithmName="SHA-512" hashValue="Cfikq2wFl+sqt+JbRzi/IIfkUpGMA0e//EjoA5/5HKmvdfOXA0cZH9/VcQBPVmSj8I+7ukH1VMq563AIsLFc0A==" saltValue="uf6HZoMjIZi7vQX2078LgLASMH7X+tWI7YmeHnvz+UmoEzMQtEpKsShJJ3d9zH0sxkyMWauuMIkapiS3jSLxGA==" spinCount="100000" sheet="1" objects="1" scenarios="1" formatColumns="0" formatRows="0" autoFilter="0"/>
  <autoFilter ref="C96:K286" xr:uid="{00000000-0009-0000-0000-00000A000000}"/>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01" r:id="rId1" xr:uid="{00000000-0004-0000-0A00-000000000000}"/>
    <hyperlink ref="F104" r:id="rId2" xr:uid="{00000000-0004-0000-0A00-000001000000}"/>
    <hyperlink ref="F107" r:id="rId3" xr:uid="{00000000-0004-0000-0A00-000002000000}"/>
    <hyperlink ref="F110" r:id="rId4" xr:uid="{00000000-0004-0000-0A00-000003000000}"/>
    <hyperlink ref="F113" r:id="rId5" xr:uid="{00000000-0004-0000-0A00-000004000000}"/>
    <hyperlink ref="F118" r:id="rId6" xr:uid="{00000000-0004-0000-0A00-000005000000}"/>
    <hyperlink ref="F123" r:id="rId7" xr:uid="{00000000-0004-0000-0A00-000006000000}"/>
    <hyperlink ref="F126" r:id="rId8" xr:uid="{00000000-0004-0000-0A00-000007000000}"/>
    <hyperlink ref="F133" r:id="rId9" xr:uid="{00000000-0004-0000-0A00-000008000000}"/>
    <hyperlink ref="F136" r:id="rId10" xr:uid="{00000000-0004-0000-0A00-000009000000}"/>
    <hyperlink ref="F141" r:id="rId11" xr:uid="{00000000-0004-0000-0A00-00000A000000}"/>
    <hyperlink ref="F144" r:id="rId12" xr:uid="{00000000-0004-0000-0A00-00000B000000}"/>
    <hyperlink ref="F149" r:id="rId13" xr:uid="{00000000-0004-0000-0A00-00000C000000}"/>
    <hyperlink ref="F157" r:id="rId14" xr:uid="{00000000-0004-0000-0A00-00000D000000}"/>
    <hyperlink ref="F160" r:id="rId15" xr:uid="{00000000-0004-0000-0A00-00000E000000}"/>
    <hyperlink ref="F167" r:id="rId16" xr:uid="{00000000-0004-0000-0A00-00000F000000}"/>
    <hyperlink ref="F170" r:id="rId17" xr:uid="{00000000-0004-0000-0A00-000010000000}"/>
    <hyperlink ref="F177" r:id="rId18" xr:uid="{00000000-0004-0000-0A00-000011000000}"/>
    <hyperlink ref="F180" r:id="rId19" xr:uid="{00000000-0004-0000-0A00-000012000000}"/>
    <hyperlink ref="F186" r:id="rId20" xr:uid="{00000000-0004-0000-0A00-000013000000}"/>
    <hyperlink ref="F190" r:id="rId21" xr:uid="{00000000-0004-0000-0A00-000014000000}"/>
    <hyperlink ref="F194" r:id="rId22" xr:uid="{00000000-0004-0000-0A00-000015000000}"/>
    <hyperlink ref="F198" r:id="rId23" xr:uid="{00000000-0004-0000-0A00-000016000000}"/>
    <hyperlink ref="F201" r:id="rId24" xr:uid="{00000000-0004-0000-0A00-000017000000}"/>
    <hyperlink ref="F204" r:id="rId25" xr:uid="{00000000-0004-0000-0A00-000018000000}"/>
    <hyperlink ref="F207" r:id="rId26" xr:uid="{00000000-0004-0000-0A00-000019000000}"/>
    <hyperlink ref="F209" r:id="rId27" xr:uid="{00000000-0004-0000-0A00-00001A000000}"/>
    <hyperlink ref="F212" r:id="rId28" xr:uid="{00000000-0004-0000-0A00-00001B000000}"/>
    <hyperlink ref="F215" r:id="rId29" xr:uid="{00000000-0004-0000-0A00-00001C000000}"/>
    <hyperlink ref="F218" r:id="rId30" xr:uid="{00000000-0004-0000-0A00-00001D000000}"/>
    <hyperlink ref="F222" r:id="rId31" xr:uid="{00000000-0004-0000-0A00-00001E000000}"/>
    <hyperlink ref="F225" r:id="rId32" xr:uid="{00000000-0004-0000-0A00-00001F000000}"/>
    <hyperlink ref="F228" r:id="rId33" xr:uid="{00000000-0004-0000-0A00-000020000000}"/>
    <hyperlink ref="F231" r:id="rId34" xr:uid="{00000000-0004-0000-0A00-000021000000}"/>
    <hyperlink ref="F234" r:id="rId35" xr:uid="{00000000-0004-0000-0A00-000022000000}"/>
    <hyperlink ref="F241" r:id="rId36" xr:uid="{00000000-0004-0000-0A00-000023000000}"/>
    <hyperlink ref="F248" r:id="rId37" xr:uid="{00000000-0004-0000-0A00-000024000000}"/>
    <hyperlink ref="F251" r:id="rId38" xr:uid="{00000000-0004-0000-0A00-000025000000}"/>
    <hyperlink ref="F254" r:id="rId39" xr:uid="{00000000-0004-0000-0A00-000026000000}"/>
    <hyperlink ref="F259" r:id="rId40" xr:uid="{00000000-0004-0000-0A00-000027000000}"/>
    <hyperlink ref="F263" r:id="rId41" xr:uid="{00000000-0004-0000-0A00-000028000000}"/>
    <hyperlink ref="F267" r:id="rId42" xr:uid="{00000000-0004-0000-0A00-000029000000}"/>
    <hyperlink ref="F273" r:id="rId43" xr:uid="{00000000-0004-0000-0A00-00002A000000}"/>
    <hyperlink ref="F275" r:id="rId44" xr:uid="{00000000-0004-0000-0A00-00002B000000}"/>
    <hyperlink ref="F277" r:id="rId45" xr:uid="{00000000-0004-0000-0A00-00002C000000}"/>
    <hyperlink ref="F280" r:id="rId46" xr:uid="{00000000-0004-0000-0A00-00002D000000}"/>
    <hyperlink ref="F284" r:id="rId47" xr:uid="{00000000-0004-0000-0A00-00002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40"/>
      <c r="M2" s="340"/>
      <c r="N2" s="340"/>
      <c r="O2" s="340"/>
      <c r="P2" s="340"/>
      <c r="Q2" s="340"/>
      <c r="R2" s="340"/>
      <c r="S2" s="340"/>
      <c r="T2" s="340"/>
      <c r="U2" s="340"/>
      <c r="V2" s="340"/>
      <c r="AT2" s="18" t="s">
        <v>129</v>
      </c>
      <c r="AZ2" s="92" t="s">
        <v>1781</v>
      </c>
      <c r="BA2" s="92" t="s">
        <v>1782</v>
      </c>
      <c r="BB2" s="92" t="s">
        <v>178</v>
      </c>
      <c r="BC2" s="92" t="s">
        <v>1783</v>
      </c>
      <c r="BD2" s="92" t="s">
        <v>90</v>
      </c>
    </row>
    <row r="3" spans="2:56" ht="6.95" customHeight="1">
      <c r="B3" s="19"/>
      <c r="C3" s="20"/>
      <c r="D3" s="20"/>
      <c r="E3" s="20"/>
      <c r="F3" s="20"/>
      <c r="G3" s="20"/>
      <c r="H3" s="20"/>
      <c r="I3" s="20"/>
      <c r="J3" s="20"/>
      <c r="K3" s="20"/>
      <c r="L3" s="21"/>
      <c r="AT3" s="18" t="s">
        <v>90</v>
      </c>
      <c r="AZ3" s="92" t="s">
        <v>1784</v>
      </c>
      <c r="BA3" s="92" t="s">
        <v>1785</v>
      </c>
      <c r="BB3" s="92" t="s">
        <v>167</v>
      </c>
      <c r="BC3" s="92" t="s">
        <v>1786</v>
      </c>
      <c r="BD3" s="92" t="s">
        <v>90</v>
      </c>
    </row>
    <row r="4" spans="2:56" ht="24.95" customHeight="1">
      <c r="B4" s="21"/>
      <c r="D4" s="22" t="s">
        <v>169</v>
      </c>
      <c r="L4" s="21"/>
      <c r="M4" s="93" t="s">
        <v>10</v>
      </c>
      <c r="AT4" s="18" t="s">
        <v>4</v>
      </c>
    </row>
    <row r="5" spans="2:56" ht="6.95" customHeight="1">
      <c r="B5" s="21"/>
      <c r="L5" s="21"/>
    </row>
    <row r="6" spans="2:56" ht="12" customHeight="1">
      <c r="B6" s="21"/>
      <c r="D6" s="28" t="s">
        <v>16</v>
      </c>
      <c r="L6" s="21"/>
    </row>
    <row r="7" spans="2:56" ht="16.5" customHeight="1">
      <c r="B7" s="21"/>
      <c r="E7" s="329" t="str">
        <f>'Rekapitulace stavby'!K6</f>
        <v>Stavba č. 6963, etapa č. 0008 – Kompenzační opatření, Definitivní uzávěr plavebního kanálu Troja</v>
      </c>
      <c r="F7" s="330"/>
      <c r="G7" s="330"/>
      <c r="H7" s="330"/>
      <c r="L7" s="21"/>
    </row>
    <row r="8" spans="2:56" ht="12.75">
      <c r="B8" s="21"/>
      <c r="D8" s="28" t="s">
        <v>183</v>
      </c>
      <c r="L8" s="21"/>
    </row>
    <row r="9" spans="2:56" ht="16.5" customHeight="1">
      <c r="B9" s="21"/>
      <c r="E9" s="329" t="s">
        <v>187</v>
      </c>
      <c r="F9" s="340"/>
      <c r="G9" s="340"/>
      <c r="H9" s="340"/>
      <c r="L9" s="21"/>
    </row>
    <row r="10" spans="2:56" ht="12" customHeight="1">
      <c r="B10" s="21"/>
      <c r="D10" s="28" t="s">
        <v>191</v>
      </c>
      <c r="L10" s="21"/>
    </row>
    <row r="11" spans="2:56" s="1" customFormat="1" ht="16.5" customHeight="1">
      <c r="B11" s="34"/>
      <c r="E11" s="312" t="s">
        <v>1532</v>
      </c>
      <c r="F11" s="328"/>
      <c r="G11" s="328"/>
      <c r="H11" s="328"/>
      <c r="L11" s="34"/>
    </row>
    <row r="12" spans="2:56" s="1" customFormat="1" ht="12" customHeight="1">
      <c r="B12" s="34"/>
      <c r="D12" s="28" t="s">
        <v>859</v>
      </c>
      <c r="L12" s="34"/>
    </row>
    <row r="13" spans="2:56" s="1" customFormat="1" ht="16.5" customHeight="1">
      <c r="B13" s="34"/>
      <c r="E13" s="324" t="s">
        <v>1787</v>
      </c>
      <c r="F13" s="328"/>
      <c r="G13" s="328"/>
      <c r="H13" s="328"/>
      <c r="L13" s="34"/>
    </row>
    <row r="14" spans="2:56" s="1" customFormat="1" ht="11.25">
      <c r="B14" s="34"/>
      <c r="L14" s="34"/>
    </row>
    <row r="15" spans="2:56" s="1" customFormat="1" ht="12" customHeight="1">
      <c r="B15" s="34"/>
      <c r="D15" s="28" t="s">
        <v>18</v>
      </c>
      <c r="F15" s="26" t="s">
        <v>19</v>
      </c>
      <c r="I15" s="28" t="s">
        <v>20</v>
      </c>
      <c r="J15" s="26" t="s">
        <v>19</v>
      </c>
      <c r="L15" s="34"/>
    </row>
    <row r="16" spans="2:56" s="1" customFormat="1" ht="12" customHeight="1">
      <c r="B16" s="34"/>
      <c r="D16" s="28" t="s">
        <v>22</v>
      </c>
      <c r="F16" s="26" t="s">
        <v>1788</v>
      </c>
      <c r="I16" s="28" t="s">
        <v>24</v>
      </c>
      <c r="J16" s="51" t="str">
        <f>'Rekapitulace stavby'!AN8</f>
        <v>19. 8. 2022</v>
      </c>
      <c r="L16" s="34"/>
    </row>
    <row r="17" spans="2:12" s="1" customFormat="1" ht="10.9" customHeight="1">
      <c r="B17" s="34"/>
      <c r="L17" s="34"/>
    </row>
    <row r="18" spans="2:12" s="1" customFormat="1" ht="12" customHeight="1">
      <c r="B18" s="34"/>
      <c r="D18" s="28" t="s">
        <v>30</v>
      </c>
      <c r="I18" s="28" t="s">
        <v>31</v>
      </c>
      <c r="J18" s="26" t="s">
        <v>1789</v>
      </c>
      <c r="L18" s="34"/>
    </row>
    <row r="19" spans="2:12" s="1" customFormat="1" ht="18" customHeight="1">
      <c r="B19" s="34"/>
      <c r="E19" s="26" t="s">
        <v>1790</v>
      </c>
      <c r="I19" s="28" t="s">
        <v>34</v>
      </c>
      <c r="J19" s="26" t="s">
        <v>1791</v>
      </c>
      <c r="L19" s="34"/>
    </row>
    <row r="20" spans="2:12" s="1" customFormat="1" ht="6.95" customHeight="1">
      <c r="B20" s="34"/>
      <c r="L20" s="34"/>
    </row>
    <row r="21" spans="2:12" s="1" customFormat="1" ht="12" customHeight="1">
      <c r="B21" s="34"/>
      <c r="D21" s="28" t="s">
        <v>36</v>
      </c>
      <c r="I21" s="28" t="s">
        <v>31</v>
      </c>
      <c r="J21" s="29" t="str">
        <f>'Rekapitulace stavby'!AN13</f>
        <v>Vyplň údaj</v>
      </c>
      <c r="L21" s="34"/>
    </row>
    <row r="22" spans="2:12" s="1" customFormat="1" ht="18" customHeight="1">
      <c r="B22" s="34"/>
      <c r="E22" s="331" t="str">
        <f>'Rekapitulace stavby'!E14</f>
        <v>Vyplň údaj</v>
      </c>
      <c r="F22" s="297"/>
      <c r="G22" s="297"/>
      <c r="H22" s="297"/>
      <c r="I22" s="28" t="s">
        <v>34</v>
      </c>
      <c r="J22" s="29" t="str">
        <f>'Rekapitulace stavby'!AN14</f>
        <v>Vyplň údaj</v>
      </c>
      <c r="L22" s="34"/>
    </row>
    <row r="23" spans="2:12" s="1" customFormat="1" ht="6.95" customHeight="1">
      <c r="B23" s="34"/>
      <c r="L23" s="34"/>
    </row>
    <row r="24" spans="2:12" s="1" customFormat="1" ht="12" customHeight="1">
      <c r="B24" s="34"/>
      <c r="D24" s="28" t="s">
        <v>38</v>
      </c>
      <c r="I24" s="28" t="s">
        <v>31</v>
      </c>
      <c r="J24" s="26" t="s">
        <v>39</v>
      </c>
      <c r="L24" s="34"/>
    </row>
    <row r="25" spans="2:12" s="1" customFormat="1" ht="18" customHeight="1">
      <c r="B25" s="34"/>
      <c r="E25" s="26" t="s">
        <v>40</v>
      </c>
      <c r="I25" s="28" t="s">
        <v>34</v>
      </c>
      <c r="J25" s="26" t="s">
        <v>41</v>
      </c>
      <c r="L25" s="34"/>
    </row>
    <row r="26" spans="2:12" s="1" customFormat="1" ht="6.95" customHeight="1">
      <c r="B26" s="34"/>
      <c r="L26" s="34"/>
    </row>
    <row r="27" spans="2:12" s="1" customFormat="1" ht="12" customHeight="1">
      <c r="B27" s="34"/>
      <c r="D27" s="28" t="s">
        <v>43</v>
      </c>
      <c r="I27" s="28" t="s">
        <v>31</v>
      </c>
      <c r="J27" s="26" t="str">
        <f>IF('Rekapitulace stavby'!AN19="","",'Rekapitulace stavby'!AN19)</f>
        <v/>
      </c>
      <c r="L27" s="34"/>
    </row>
    <row r="28" spans="2:12" s="1" customFormat="1" ht="18" customHeight="1">
      <c r="B28" s="34"/>
      <c r="E28" s="26" t="str">
        <f>IF('Rekapitulace stavby'!E20="","",'Rekapitulace stavby'!E20)</f>
        <v xml:space="preserve"> </v>
      </c>
      <c r="I28" s="28" t="s">
        <v>34</v>
      </c>
      <c r="J28" s="26" t="str">
        <f>IF('Rekapitulace stavby'!AN20="","",'Rekapitulace stavby'!AN20)</f>
        <v/>
      </c>
      <c r="L28" s="34"/>
    </row>
    <row r="29" spans="2:12" s="1" customFormat="1" ht="6.95" customHeight="1">
      <c r="B29" s="34"/>
      <c r="L29" s="34"/>
    </row>
    <row r="30" spans="2:12" s="1" customFormat="1" ht="12" customHeight="1">
      <c r="B30" s="34"/>
      <c r="D30" s="28" t="s">
        <v>45</v>
      </c>
      <c r="L30" s="34"/>
    </row>
    <row r="31" spans="2:12" s="7" customFormat="1" ht="16.5" customHeight="1">
      <c r="B31" s="94"/>
      <c r="E31" s="301" t="s">
        <v>19</v>
      </c>
      <c r="F31" s="301"/>
      <c r="G31" s="301"/>
      <c r="H31" s="301"/>
      <c r="L31" s="94"/>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5" t="s">
        <v>47</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49</v>
      </c>
      <c r="I36" s="37" t="s">
        <v>48</v>
      </c>
      <c r="J36" s="37" t="s">
        <v>50</v>
      </c>
      <c r="L36" s="34"/>
    </row>
    <row r="37" spans="2:12" s="1" customFormat="1" ht="14.45" customHeight="1">
      <c r="B37" s="34"/>
      <c r="D37" s="54" t="s">
        <v>51</v>
      </c>
      <c r="E37" s="28" t="s">
        <v>52</v>
      </c>
      <c r="F37" s="84">
        <f>ROUND((SUM(BE98:BE134)),  2)</f>
        <v>0</v>
      </c>
      <c r="I37" s="96">
        <v>0.21</v>
      </c>
      <c r="J37" s="84">
        <f>ROUND(((SUM(BE98:BE134))*I37),  2)</f>
        <v>0</v>
      </c>
      <c r="L37" s="34"/>
    </row>
    <row r="38" spans="2:12" s="1" customFormat="1" ht="14.45" customHeight="1">
      <c r="B38" s="34"/>
      <c r="E38" s="28" t="s">
        <v>53</v>
      </c>
      <c r="F38" s="84">
        <f>ROUND((SUM(BF98:BF134)),  2)</f>
        <v>0</v>
      </c>
      <c r="I38" s="96">
        <v>0.15</v>
      </c>
      <c r="J38" s="84">
        <f>ROUND(((SUM(BF98:BF134))*I38),  2)</f>
        <v>0</v>
      </c>
      <c r="L38" s="34"/>
    </row>
    <row r="39" spans="2:12" s="1" customFormat="1" ht="14.45" hidden="1" customHeight="1">
      <c r="B39" s="34"/>
      <c r="E39" s="28" t="s">
        <v>54</v>
      </c>
      <c r="F39" s="84">
        <f>ROUND((SUM(BG98:BG134)),  2)</f>
        <v>0</v>
      </c>
      <c r="I39" s="96">
        <v>0.21</v>
      </c>
      <c r="J39" s="84">
        <f>0</f>
        <v>0</v>
      </c>
      <c r="L39" s="34"/>
    </row>
    <row r="40" spans="2:12" s="1" customFormat="1" ht="14.45" hidden="1" customHeight="1">
      <c r="B40" s="34"/>
      <c r="E40" s="28" t="s">
        <v>55</v>
      </c>
      <c r="F40" s="84">
        <f>ROUND((SUM(BH98:BH134)),  2)</f>
        <v>0</v>
      </c>
      <c r="I40" s="96">
        <v>0.15</v>
      </c>
      <c r="J40" s="84">
        <f>0</f>
        <v>0</v>
      </c>
      <c r="L40" s="34"/>
    </row>
    <row r="41" spans="2:12" s="1" customFormat="1" ht="14.45" hidden="1" customHeight="1">
      <c r="B41" s="34"/>
      <c r="E41" s="28" t="s">
        <v>56</v>
      </c>
      <c r="F41" s="84">
        <f>ROUND((SUM(BI98:BI134)),  2)</f>
        <v>0</v>
      </c>
      <c r="I41" s="96">
        <v>0</v>
      </c>
      <c r="J41" s="84">
        <f>0</f>
        <v>0</v>
      </c>
      <c r="L41" s="34"/>
    </row>
    <row r="42" spans="2:12" s="1" customFormat="1" ht="6.95" customHeight="1">
      <c r="B42" s="34"/>
      <c r="L42" s="34"/>
    </row>
    <row r="43" spans="2:12" s="1" customFormat="1" ht="25.35" customHeight="1">
      <c r="B43" s="34"/>
      <c r="C43" s="97"/>
      <c r="D43" s="98" t="s">
        <v>57</v>
      </c>
      <c r="E43" s="56"/>
      <c r="F43" s="56"/>
      <c r="G43" s="99" t="s">
        <v>58</v>
      </c>
      <c r="H43" s="100" t="s">
        <v>59</v>
      </c>
      <c r="I43" s="56"/>
      <c r="J43" s="101">
        <f>SUM(J34:J41)</f>
        <v>0</v>
      </c>
      <c r="K43" s="102"/>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2" t="s">
        <v>205</v>
      </c>
      <c r="L49" s="34"/>
    </row>
    <row r="50" spans="2:12" s="1" customFormat="1" ht="6.95" customHeight="1">
      <c r="B50" s="34"/>
      <c r="L50" s="34"/>
    </row>
    <row r="51" spans="2:12" s="1" customFormat="1" ht="12" customHeight="1">
      <c r="B51" s="34"/>
      <c r="C51" s="28" t="s">
        <v>16</v>
      </c>
      <c r="L51" s="34"/>
    </row>
    <row r="52" spans="2:12" s="1" customFormat="1" ht="16.5" customHeight="1">
      <c r="B52" s="34"/>
      <c r="E52" s="329" t="str">
        <f>E7</f>
        <v>Stavba č. 6963, etapa č. 0008 – Kompenzační opatření, Definitivní uzávěr plavebního kanálu Troja</v>
      </c>
      <c r="F52" s="330"/>
      <c r="G52" s="330"/>
      <c r="H52" s="330"/>
      <c r="L52" s="34"/>
    </row>
    <row r="53" spans="2:12" ht="12" customHeight="1">
      <c r="B53" s="21"/>
      <c r="C53" s="28" t="s">
        <v>183</v>
      </c>
      <c r="L53" s="21"/>
    </row>
    <row r="54" spans="2:12" ht="16.5" customHeight="1">
      <c r="B54" s="21"/>
      <c r="E54" s="329" t="s">
        <v>187</v>
      </c>
      <c r="F54" s="340"/>
      <c r="G54" s="340"/>
      <c r="H54" s="340"/>
      <c r="L54" s="21"/>
    </row>
    <row r="55" spans="2:12" ht="12" customHeight="1">
      <c r="B55" s="21"/>
      <c r="C55" s="28" t="s">
        <v>191</v>
      </c>
      <c r="L55" s="21"/>
    </row>
    <row r="56" spans="2:12" s="1" customFormat="1" ht="16.5" customHeight="1">
      <c r="B56" s="34"/>
      <c r="E56" s="312" t="s">
        <v>1532</v>
      </c>
      <c r="F56" s="328"/>
      <c r="G56" s="328"/>
      <c r="H56" s="328"/>
      <c r="L56" s="34"/>
    </row>
    <row r="57" spans="2:12" s="1" customFormat="1" ht="12" customHeight="1">
      <c r="B57" s="34"/>
      <c r="C57" s="28" t="s">
        <v>859</v>
      </c>
      <c r="L57" s="34"/>
    </row>
    <row r="58" spans="2:12" s="1" customFormat="1" ht="16.5" customHeight="1">
      <c r="B58" s="34"/>
      <c r="E58" s="324" t="str">
        <f>E13</f>
        <v>SO08a - Sanace zemní pláně</v>
      </c>
      <c r="F58" s="328"/>
      <c r="G58" s="328"/>
      <c r="H58" s="328"/>
      <c r="L58" s="34"/>
    </row>
    <row r="59" spans="2:12" s="1" customFormat="1" ht="6.95" customHeight="1">
      <c r="B59" s="34"/>
      <c r="L59" s="34"/>
    </row>
    <row r="60" spans="2:12" s="1" customFormat="1" ht="12" customHeight="1">
      <c r="B60" s="34"/>
      <c r="C60" s="28" t="s">
        <v>22</v>
      </c>
      <c r="F60" s="26" t="str">
        <f>F16</f>
        <v>Praha 6</v>
      </c>
      <c r="I60" s="28" t="s">
        <v>24</v>
      </c>
      <c r="J60" s="51" t="str">
        <f>IF(J16="","",J16)</f>
        <v>19. 8. 2022</v>
      </c>
      <c r="L60" s="34"/>
    </row>
    <row r="61" spans="2:12" s="1" customFormat="1" ht="6.95" customHeight="1">
      <c r="B61" s="34"/>
      <c r="L61" s="34"/>
    </row>
    <row r="62" spans="2:12" s="1" customFormat="1" ht="25.7" customHeight="1">
      <c r="B62" s="34"/>
      <c r="C62" s="28" t="s">
        <v>30</v>
      </c>
      <c r="F62" s="26" t="str">
        <f>E19</f>
        <v>PVS, a.s, Evropská 866/67, Praha 6, 160 00</v>
      </c>
      <c r="I62" s="28" t="s">
        <v>38</v>
      </c>
      <c r="J62" s="32" t="str">
        <f>E25</f>
        <v>d plus projektová a inženýrská a.s.</v>
      </c>
      <c r="L62" s="34"/>
    </row>
    <row r="63" spans="2:12" s="1" customFormat="1" ht="15.2" customHeight="1">
      <c r="B63" s="34"/>
      <c r="C63" s="28" t="s">
        <v>36</v>
      </c>
      <c r="F63" s="26" t="str">
        <f>IF(E22="","",E22)</f>
        <v>Vyplň údaj</v>
      </c>
      <c r="I63" s="28" t="s">
        <v>43</v>
      </c>
      <c r="J63" s="32" t="str">
        <f>E28</f>
        <v xml:space="preserve"> </v>
      </c>
      <c r="L63" s="34"/>
    </row>
    <row r="64" spans="2:12" s="1" customFormat="1" ht="10.35" customHeight="1">
      <c r="B64" s="34"/>
      <c r="L64" s="34"/>
    </row>
    <row r="65" spans="2:47" s="1" customFormat="1" ht="29.25" customHeight="1">
      <c r="B65" s="34"/>
      <c r="C65" s="103" t="s">
        <v>206</v>
      </c>
      <c r="D65" s="97"/>
      <c r="E65" s="97"/>
      <c r="F65" s="97"/>
      <c r="G65" s="97"/>
      <c r="H65" s="97"/>
      <c r="I65" s="97"/>
      <c r="J65" s="104" t="s">
        <v>207</v>
      </c>
      <c r="K65" s="97"/>
      <c r="L65" s="34"/>
    </row>
    <row r="66" spans="2:47" s="1" customFormat="1" ht="10.35" customHeight="1">
      <c r="B66" s="34"/>
      <c r="L66" s="34"/>
    </row>
    <row r="67" spans="2:47" s="1" customFormat="1" ht="22.9" customHeight="1">
      <c r="B67" s="34"/>
      <c r="C67" s="105" t="s">
        <v>79</v>
      </c>
      <c r="J67" s="65">
        <f>J98</f>
        <v>0</v>
      </c>
      <c r="L67" s="34"/>
      <c r="AU67" s="18" t="s">
        <v>208</v>
      </c>
    </row>
    <row r="68" spans="2:47" s="8" customFormat="1" ht="24.95" customHeight="1">
      <c r="B68" s="106"/>
      <c r="D68" s="107" t="s">
        <v>1792</v>
      </c>
      <c r="E68" s="108"/>
      <c r="F68" s="108"/>
      <c r="G68" s="108"/>
      <c r="H68" s="108"/>
      <c r="I68" s="108"/>
      <c r="J68" s="109">
        <f>J99</f>
        <v>0</v>
      </c>
      <c r="L68" s="106"/>
    </row>
    <row r="69" spans="2:47" s="9" customFormat="1" ht="19.899999999999999" customHeight="1">
      <c r="B69" s="110"/>
      <c r="D69" s="111" t="s">
        <v>210</v>
      </c>
      <c r="E69" s="112"/>
      <c r="F69" s="112"/>
      <c r="G69" s="112"/>
      <c r="H69" s="112"/>
      <c r="I69" s="112"/>
      <c r="J69" s="113">
        <f>J100</f>
        <v>0</v>
      </c>
      <c r="L69" s="110"/>
    </row>
    <row r="70" spans="2:47" s="9" customFormat="1" ht="19.899999999999999" customHeight="1">
      <c r="B70" s="110"/>
      <c r="D70" s="111" t="s">
        <v>214</v>
      </c>
      <c r="E70" s="112"/>
      <c r="F70" s="112"/>
      <c r="G70" s="112"/>
      <c r="H70" s="112"/>
      <c r="I70" s="112"/>
      <c r="J70" s="113">
        <f>J115</f>
        <v>0</v>
      </c>
      <c r="L70" s="110"/>
    </row>
    <row r="71" spans="2:47" s="9" customFormat="1" ht="19.899999999999999" customHeight="1">
      <c r="B71" s="110"/>
      <c r="D71" s="111" t="s">
        <v>216</v>
      </c>
      <c r="E71" s="112"/>
      <c r="F71" s="112"/>
      <c r="G71" s="112"/>
      <c r="H71" s="112"/>
      <c r="I71" s="112"/>
      <c r="J71" s="113">
        <f>J120</f>
        <v>0</v>
      </c>
      <c r="L71" s="110"/>
    </row>
    <row r="72" spans="2:47" s="9" customFormat="1" ht="19.899999999999999" customHeight="1">
      <c r="B72" s="110"/>
      <c r="D72" s="111" t="s">
        <v>217</v>
      </c>
      <c r="E72" s="112"/>
      <c r="F72" s="112"/>
      <c r="G72" s="112"/>
      <c r="H72" s="112"/>
      <c r="I72" s="112"/>
      <c r="J72" s="113">
        <f>J127</f>
        <v>0</v>
      </c>
      <c r="L72" s="110"/>
    </row>
    <row r="73" spans="2:47" s="9" customFormat="1" ht="14.85" customHeight="1">
      <c r="B73" s="110"/>
      <c r="D73" s="111" t="s">
        <v>218</v>
      </c>
      <c r="E73" s="112"/>
      <c r="F73" s="112"/>
      <c r="G73" s="112"/>
      <c r="H73" s="112"/>
      <c r="I73" s="112"/>
      <c r="J73" s="113">
        <f>J128</f>
        <v>0</v>
      </c>
      <c r="L73" s="110"/>
    </row>
    <row r="74" spans="2:47" s="9" customFormat="1" ht="19.899999999999999" customHeight="1">
      <c r="B74" s="110"/>
      <c r="D74" s="111" t="s">
        <v>219</v>
      </c>
      <c r="E74" s="112"/>
      <c r="F74" s="112"/>
      <c r="G74" s="112"/>
      <c r="H74" s="112"/>
      <c r="I74" s="112"/>
      <c r="J74" s="113">
        <f>J132</f>
        <v>0</v>
      </c>
      <c r="L74" s="110"/>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2" t="s">
        <v>224</v>
      </c>
      <c r="L81" s="34"/>
    </row>
    <row r="82" spans="2:12" s="1" customFormat="1" ht="6.95" customHeight="1">
      <c r="B82" s="34"/>
      <c r="L82" s="34"/>
    </row>
    <row r="83" spans="2:12" s="1" customFormat="1" ht="12" customHeight="1">
      <c r="B83" s="34"/>
      <c r="C83" s="28" t="s">
        <v>16</v>
      </c>
      <c r="L83" s="34"/>
    </row>
    <row r="84" spans="2:12" s="1" customFormat="1" ht="16.5" customHeight="1">
      <c r="B84" s="34"/>
      <c r="E84" s="329" t="str">
        <f>E7</f>
        <v>Stavba č. 6963, etapa č. 0008 – Kompenzační opatření, Definitivní uzávěr plavebního kanálu Troja</v>
      </c>
      <c r="F84" s="330"/>
      <c r="G84" s="330"/>
      <c r="H84" s="330"/>
      <c r="L84" s="34"/>
    </row>
    <row r="85" spans="2:12" ht="12" customHeight="1">
      <c r="B85" s="21"/>
      <c r="C85" s="28" t="s">
        <v>183</v>
      </c>
      <c r="L85" s="21"/>
    </row>
    <row r="86" spans="2:12" ht="16.5" customHeight="1">
      <c r="B86" s="21"/>
      <c r="E86" s="329" t="s">
        <v>187</v>
      </c>
      <c r="F86" s="340"/>
      <c r="G86" s="340"/>
      <c r="H86" s="340"/>
      <c r="L86" s="21"/>
    </row>
    <row r="87" spans="2:12" ht="12" customHeight="1">
      <c r="B87" s="21"/>
      <c r="C87" s="28" t="s">
        <v>191</v>
      </c>
      <c r="L87" s="21"/>
    </row>
    <row r="88" spans="2:12" s="1" customFormat="1" ht="16.5" customHeight="1">
      <c r="B88" s="34"/>
      <c r="E88" s="312" t="s">
        <v>1532</v>
      </c>
      <c r="F88" s="328"/>
      <c r="G88" s="328"/>
      <c r="H88" s="328"/>
      <c r="L88" s="34"/>
    </row>
    <row r="89" spans="2:12" s="1" customFormat="1" ht="12" customHeight="1">
      <c r="B89" s="34"/>
      <c r="C89" s="28" t="s">
        <v>859</v>
      </c>
      <c r="L89" s="34"/>
    </row>
    <row r="90" spans="2:12" s="1" customFormat="1" ht="16.5" customHeight="1">
      <c r="B90" s="34"/>
      <c r="E90" s="324" t="str">
        <f>E13</f>
        <v>SO08a - Sanace zemní pláně</v>
      </c>
      <c r="F90" s="328"/>
      <c r="G90" s="328"/>
      <c r="H90" s="328"/>
      <c r="L90" s="34"/>
    </row>
    <row r="91" spans="2:12" s="1" customFormat="1" ht="6.95" customHeight="1">
      <c r="B91" s="34"/>
      <c r="L91" s="34"/>
    </row>
    <row r="92" spans="2:12" s="1" customFormat="1" ht="12" customHeight="1">
      <c r="B92" s="34"/>
      <c r="C92" s="28" t="s">
        <v>22</v>
      </c>
      <c r="F92" s="26" t="str">
        <f>F16</f>
        <v>Praha 6</v>
      </c>
      <c r="I92" s="28" t="s">
        <v>24</v>
      </c>
      <c r="J92" s="51" t="str">
        <f>IF(J16="","",J16)</f>
        <v>19. 8. 2022</v>
      </c>
      <c r="L92" s="34"/>
    </row>
    <row r="93" spans="2:12" s="1" customFormat="1" ht="6.95" customHeight="1">
      <c r="B93" s="34"/>
      <c r="L93" s="34"/>
    </row>
    <row r="94" spans="2:12" s="1" customFormat="1" ht="25.7" customHeight="1">
      <c r="B94" s="34"/>
      <c r="C94" s="28" t="s">
        <v>30</v>
      </c>
      <c r="F94" s="26" t="str">
        <f>E19</f>
        <v>PVS, a.s, Evropská 866/67, Praha 6, 160 00</v>
      </c>
      <c r="I94" s="28" t="s">
        <v>38</v>
      </c>
      <c r="J94" s="32" t="str">
        <f>E25</f>
        <v>d plus projektová a inženýrská a.s.</v>
      </c>
      <c r="L94" s="34"/>
    </row>
    <row r="95" spans="2:12" s="1" customFormat="1" ht="15.2" customHeight="1">
      <c r="B95" s="34"/>
      <c r="C95" s="28" t="s">
        <v>36</v>
      </c>
      <c r="F95" s="26" t="str">
        <f>IF(E22="","",E22)</f>
        <v>Vyplň údaj</v>
      </c>
      <c r="I95" s="28" t="s">
        <v>43</v>
      </c>
      <c r="J95" s="32" t="str">
        <f>E28</f>
        <v xml:space="preserve"> </v>
      </c>
      <c r="L95" s="34"/>
    </row>
    <row r="96" spans="2:12" s="1" customFormat="1" ht="10.35" customHeight="1">
      <c r="B96" s="34"/>
      <c r="L96" s="34"/>
    </row>
    <row r="97" spans="2:65" s="10" customFormat="1" ht="29.25" customHeight="1">
      <c r="B97" s="114"/>
      <c r="C97" s="115" t="s">
        <v>225</v>
      </c>
      <c r="D97" s="116" t="s">
        <v>66</v>
      </c>
      <c r="E97" s="116" t="s">
        <v>62</v>
      </c>
      <c r="F97" s="116" t="s">
        <v>63</v>
      </c>
      <c r="G97" s="116" t="s">
        <v>226</v>
      </c>
      <c r="H97" s="116" t="s">
        <v>227</v>
      </c>
      <c r="I97" s="116" t="s">
        <v>228</v>
      </c>
      <c r="J97" s="116" t="s">
        <v>207</v>
      </c>
      <c r="K97" s="117" t="s">
        <v>229</v>
      </c>
      <c r="L97" s="114"/>
      <c r="M97" s="58" t="s">
        <v>19</v>
      </c>
      <c r="N97" s="59" t="s">
        <v>51</v>
      </c>
      <c r="O97" s="59" t="s">
        <v>230</v>
      </c>
      <c r="P97" s="59" t="s">
        <v>231</v>
      </c>
      <c r="Q97" s="59" t="s">
        <v>232</v>
      </c>
      <c r="R97" s="59" t="s">
        <v>233</v>
      </c>
      <c r="S97" s="59" t="s">
        <v>234</v>
      </c>
      <c r="T97" s="60" t="s">
        <v>235</v>
      </c>
    </row>
    <row r="98" spans="2:65" s="1" customFormat="1" ht="22.9" customHeight="1">
      <c r="B98" s="34"/>
      <c r="C98" s="63" t="s">
        <v>236</v>
      </c>
      <c r="J98" s="118">
        <f>BK98</f>
        <v>0</v>
      </c>
      <c r="L98" s="34"/>
      <c r="M98" s="61"/>
      <c r="N98" s="52"/>
      <c r="O98" s="52"/>
      <c r="P98" s="119">
        <f>P99</f>
        <v>0</v>
      </c>
      <c r="Q98" s="52"/>
      <c r="R98" s="119">
        <f>R99</f>
        <v>0.47039999999999998</v>
      </c>
      <c r="S98" s="52"/>
      <c r="T98" s="120">
        <f>T99</f>
        <v>0</v>
      </c>
      <c r="AT98" s="18" t="s">
        <v>80</v>
      </c>
      <c r="AU98" s="18" t="s">
        <v>208</v>
      </c>
      <c r="BK98" s="121">
        <f>BK99</f>
        <v>0</v>
      </c>
    </row>
    <row r="99" spans="2:65" s="11" customFormat="1" ht="25.9" customHeight="1">
      <c r="B99" s="122"/>
      <c r="D99" s="123" t="s">
        <v>80</v>
      </c>
      <c r="E99" s="124" t="s">
        <v>237</v>
      </c>
      <c r="F99" s="124" t="s">
        <v>1793</v>
      </c>
      <c r="I99" s="125"/>
      <c r="J99" s="126">
        <f>BK99</f>
        <v>0</v>
      </c>
      <c r="L99" s="122"/>
      <c r="M99" s="127"/>
      <c r="P99" s="128">
        <f>P100+P115+P120+P127+P132</f>
        <v>0</v>
      </c>
      <c r="R99" s="128">
        <f>R100+R115+R120+R127+R132</f>
        <v>0.47039999999999998</v>
      </c>
      <c r="T99" s="129">
        <f>T100+T115+T120+T127+T132</f>
        <v>0</v>
      </c>
      <c r="AR99" s="123" t="s">
        <v>88</v>
      </c>
      <c r="AT99" s="130" t="s">
        <v>80</v>
      </c>
      <c r="AU99" s="130" t="s">
        <v>81</v>
      </c>
      <c r="AY99" s="123" t="s">
        <v>239</v>
      </c>
      <c r="BK99" s="131">
        <f>BK100+BK115+BK120+BK127+BK132</f>
        <v>0</v>
      </c>
    </row>
    <row r="100" spans="2:65" s="11" customFormat="1" ht="22.9" customHeight="1">
      <c r="B100" s="122"/>
      <c r="D100" s="123" t="s">
        <v>80</v>
      </c>
      <c r="E100" s="132" t="s">
        <v>88</v>
      </c>
      <c r="F100" s="132" t="s">
        <v>240</v>
      </c>
      <c r="I100" s="125"/>
      <c r="J100" s="133">
        <f>BK100</f>
        <v>0</v>
      </c>
      <c r="L100" s="122"/>
      <c r="M100" s="127"/>
      <c r="P100" s="128">
        <f>SUM(P101:P114)</f>
        <v>0</v>
      </c>
      <c r="R100" s="128">
        <f>SUM(R101:R114)</f>
        <v>0</v>
      </c>
      <c r="T100" s="129">
        <f>SUM(T101:T114)</f>
        <v>0</v>
      </c>
      <c r="AR100" s="123" t="s">
        <v>88</v>
      </c>
      <c r="AT100" s="130" t="s">
        <v>80</v>
      </c>
      <c r="AU100" s="130" t="s">
        <v>88</v>
      </c>
      <c r="AY100" s="123" t="s">
        <v>239</v>
      </c>
      <c r="BK100" s="131">
        <f>SUM(BK101:BK114)</f>
        <v>0</v>
      </c>
    </row>
    <row r="101" spans="2:65" s="1" customFormat="1" ht="24.2" customHeight="1">
      <c r="B101" s="34"/>
      <c r="C101" s="134" t="s">
        <v>88</v>
      </c>
      <c r="D101" s="134" t="s">
        <v>241</v>
      </c>
      <c r="E101" s="135" t="s">
        <v>1560</v>
      </c>
      <c r="F101" s="136" t="s">
        <v>1561</v>
      </c>
      <c r="G101" s="137" t="s">
        <v>178</v>
      </c>
      <c r="H101" s="138">
        <v>168</v>
      </c>
      <c r="I101" s="139"/>
      <c r="J101" s="140">
        <f>ROUND(I101*H101,2)</f>
        <v>0</v>
      </c>
      <c r="K101" s="136" t="s">
        <v>245</v>
      </c>
      <c r="L101" s="34"/>
      <c r="M101" s="141" t="s">
        <v>19</v>
      </c>
      <c r="N101" s="142" t="s">
        <v>52</v>
      </c>
      <c r="P101" s="143">
        <f>O101*H101</f>
        <v>0</v>
      </c>
      <c r="Q101" s="143">
        <v>0</v>
      </c>
      <c r="R101" s="143">
        <f>Q101*H101</f>
        <v>0</v>
      </c>
      <c r="S101" s="143">
        <v>0</v>
      </c>
      <c r="T101" s="144">
        <f>S101*H101</f>
        <v>0</v>
      </c>
      <c r="AR101" s="145" t="s">
        <v>246</v>
      </c>
      <c r="AT101" s="145" t="s">
        <v>241</v>
      </c>
      <c r="AU101" s="145" t="s">
        <v>90</v>
      </c>
      <c r="AY101" s="18" t="s">
        <v>239</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246</v>
      </c>
      <c r="BM101" s="145" t="s">
        <v>1794</v>
      </c>
    </row>
    <row r="102" spans="2:65" s="1" customFormat="1" ht="11.25">
      <c r="B102" s="34"/>
      <c r="D102" s="147" t="s">
        <v>248</v>
      </c>
      <c r="F102" s="148" t="s">
        <v>1563</v>
      </c>
      <c r="I102" s="149"/>
      <c r="L102" s="34"/>
      <c r="M102" s="150"/>
      <c r="T102" s="55"/>
      <c r="AT102" s="18" t="s">
        <v>248</v>
      </c>
      <c r="AU102" s="18" t="s">
        <v>90</v>
      </c>
    </row>
    <row r="103" spans="2:65" s="12" customFormat="1" ht="11.25">
      <c r="B103" s="151"/>
      <c r="D103" s="152" t="s">
        <v>258</v>
      </c>
      <c r="E103" s="153" t="s">
        <v>19</v>
      </c>
      <c r="F103" s="154" t="s">
        <v>1795</v>
      </c>
      <c r="H103" s="155">
        <v>560</v>
      </c>
      <c r="I103" s="156"/>
      <c r="L103" s="151"/>
      <c r="M103" s="157"/>
      <c r="T103" s="158"/>
      <c r="AT103" s="153" t="s">
        <v>258</v>
      </c>
      <c r="AU103" s="153" t="s">
        <v>90</v>
      </c>
      <c r="AV103" s="12" t="s">
        <v>90</v>
      </c>
      <c r="AW103" s="12" t="s">
        <v>42</v>
      </c>
      <c r="AX103" s="12" t="s">
        <v>81</v>
      </c>
      <c r="AY103" s="153" t="s">
        <v>239</v>
      </c>
    </row>
    <row r="104" spans="2:65" s="13" customFormat="1" ht="11.25">
      <c r="B104" s="159"/>
      <c r="D104" s="152" t="s">
        <v>258</v>
      </c>
      <c r="E104" s="160" t="s">
        <v>1784</v>
      </c>
      <c r="F104" s="161" t="s">
        <v>261</v>
      </c>
      <c r="H104" s="162">
        <v>560</v>
      </c>
      <c r="I104" s="163"/>
      <c r="L104" s="159"/>
      <c r="M104" s="164"/>
      <c r="T104" s="165"/>
      <c r="AT104" s="160" t="s">
        <v>258</v>
      </c>
      <c r="AU104" s="160" t="s">
        <v>90</v>
      </c>
      <c r="AV104" s="13" t="s">
        <v>246</v>
      </c>
      <c r="AW104" s="13" t="s">
        <v>42</v>
      </c>
      <c r="AX104" s="13" t="s">
        <v>81</v>
      </c>
      <c r="AY104" s="160" t="s">
        <v>239</v>
      </c>
    </row>
    <row r="105" spans="2:65" s="12" customFormat="1" ht="11.25">
      <c r="B105" s="151"/>
      <c r="D105" s="152" t="s">
        <v>258</v>
      </c>
      <c r="E105" s="153" t="s">
        <v>1781</v>
      </c>
      <c r="F105" s="154" t="s">
        <v>1796</v>
      </c>
      <c r="H105" s="155">
        <v>168</v>
      </c>
      <c r="I105" s="156"/>
      <c r="L105" s="151"/>
      <c r="M105" s="157"/>
      <c r="T105" s="158"/>
      <c r="AT105" s="153" t="s">
        <v>258</v>
      </c>
      <c r="AU105" s="153" t="s">
        <v>90</v>
      </c>
      <c r="AV105" s="12" t="s">
        <v>90</v>
      </c>
      <c r="AW105" s="12" t="s">
        <v>42</v>
      </c>
      <c r="AX105" s="12" t="s">
        <v>88</v>
      </c>
      <c r="AY105" s="153" t="s">
        <v>239</v>
      </c>
    </row>
    <row r="106" spans="2:65" s="1" customFormat="1" ht="37.9" customHeight="1">
      <c r="B106" s="34"/>
      <c r="C106" s="134" t="s">
        <v>90</v>
      </c>
      <c r="D106" s="134" t="s">
        <v>241</v>
      </c>
      <c r="E106" s="135" t="s">
        <v>345</v>
      </c>
      <c r="F106" s="136" t="s">
        <v>346</v>
      </c>
      <c r="G106" s="137" t="s">
        <v>178</v>
      </c>
      <c r="H106" s="138">
        <v>168</v>
      </c>
      <c r="I106" s="139"/>
      <c r="J106" s="140">
        <f>ROUND(I106*H106,2)</f>
        <v>0</v>
      </c>
      <c r="K106" s="136" t="s">
        <v>245</v>
      </c>
      <c r="L106" s="34"/>
      <c r="M106" s="141" t="s">
        <v>19</v>
      </c>
      <c r="N106" s="142" t="s">
        <v>52</v>
      </c>
      <c r="P106" s="143">
        <f>O106*H106</f>
        <v>0</v>
      </c>
      <c r="Q106" s="143">
        <v>0</v>
      </c>
      <c r="R106" s="143">
        <f>Q106*H106</f>
        <v>0</v>
      </c>
      <c r="S106" s="143">
        <v>0</v>
      </c>
      <c r="T106" s="144">
        <f>S106*H106</f>
        <v>0</v>
      </c>
      <c r="AR106" s="145" t="s">
        <v>246</v>
      </c>
      <c r="AT106" s="145" t="s">
        <v>241</v>
      </c>
      <c r="AU106" s="145" t="s">
        <v>90</v>
      </c>
      <c r="AY106" s="18" t="s">
        <v>239</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246</v>
      </c>
      <c r="BM106" s="145" t="s">
        <v>1797</v>
      </c>
    </row>
    <row r="107" spans="2:65" s="1" customFormat="1" ht="11.25">
      <c r="B107" s="34"/>
      <c r="D107" s="147" t="s">
        <v>248</v>
      </c>
      <c r="F107" s="148" t="s">
        <v>348</v>
      </c>
      <c r="I107" s="149"/>
      <c r="L107" s="34"/>
      <c r="M107" s="150"/>
      <c r="T107" s="55"/>
      <c r="AT107" s="18" t="s">
        <v>248</v>
      </c>
      <c r="AU107" s="18" t="s">
        <v>90</v>
      </c>
    </row>
    <row r="108" spans="2:65" s="12" customFormat="1" ht="11.25">
      <c r="B108" s="151"/>
      <c r="D108" s="152" t="s">
        <v>258</v>
      </c>
      <c r="E108" s="153" t="s">
        <v>19</v>
      </c>
      <c r="F108" s="154" t="s">
        <v>1798</v>
      </c>
      <c r="H108" s="155">
        <v>168</v>
      </c>
      <c r="I108" s="156"/>
      <c r="L108" s="151"/>
      <c r="M108" s="157"/>
      <c r="T108" s="158"/>
      <c r="AT108" s="153" t="s">
        <v>258</v>
      </c>
      <c r="AU108" s="153" t="s">
        <v>90</v>
      </c>
      <c r="AV108" s="12" t="s">
        <v>90</v>
      </c>
      <c r="AW108" s="12" t="s">
        <v>42</v>
      </c>
      <c r="AX108" s="12" t="s">
        <v>88</v>
      </c>
      <c r="AY108" s="153" t="s">
        <v>239</v>
      </c>
    </row>
    <row r="109" spans="2:65" s="1" customFormat="1" ht="24.2" customHeight="1">
      <c r="B109" s="34"/>
      <c r="C109" s="134" t="s">
        <v>96</v>
      </c>
      <c r="D109" s="134" t="s">
        <v>241</v>
      </c>
      <c r="E109" s="135" t="s">
        <v>357</v>
      </c>
      <c r="F109" s="136" t="s">
        <v>358</v>
      </c>
      <c r="G109" s="137" t="s">
        <v>178</v>
      </c>
      <c r="H109" s="138">
        <v>168</v>
      </c>
      <c r="I109" s="139"/>
      <c r="J109" s="140">
        <f>ROUND(I109*H109,2)</f>
        <v>0</v>
      </c>
      <c r="K109" s="136" t="s">
        <v>245</v>
      </c>
      <c r="L109" s="34"/>
      <c r="M109" s="141" t="s">
        <v>19</v>
      </c>
      <c r="N109" s="142" t="s">
        <v>52</v>
      </c>
      <c r="P109" s="143">
        <f>O109*H109</f>
        <v>0</v>
      </c>
      <c r="Q109" s="143">
        <v>0</v>
      </c>
      <c r="R109" s="143">
        <f>Q109*H109</f>
        <v>0</v>
      </c>
      <c r="S109" s="143">
        <v>0</v>
      </c>
      <c r="T109" s="144">
        <f>S109*H109</f>
        <v>0</v>
      </c>
      <c r="AR109" s="145" t="s">
        <v>246</v>
      </c>
      <c r="AT109" s="145" t="s">
        <v>241</v>
      </c>
      <c r="AU109" s="145" t="s">
        <v>90</v>
      </c>
      <c r="AY109" s="18" t="s">
        <v>239</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246</v>
      </c>
      <c r="BM109" s="145" t="s">
        <v>1799</v>
      </c>
    </row>
    <row r="110" spans="2:65" s="1" customFormat="1" ht="11.25">
      <c r="B110" s="34"/>
      <c r="D110" s="147" t="s">
        <v>248</v>
      </c>
      <c r="F110" s="148" t="s">
        <v>360</v>
      </c>
      <c r="I110" s="149"/>
      <c r="L110" s="34"/>
      <c r="M110" s="150"/>
      <c r="T110" s="55"/>
      <c r="AT110" s="18" t="s">
        <v>248</v>
      </c>
      <c r="AU110" s="18" t="s">
        <v>90</v>
      </c>
    </row>
    <row r="111" spans="2:65" s="12" customFormat="1" ht="11.25">
      <c r="B111" s="151"/>
      <c r="D111" s="152" t="s">
        <v>258</v>
      </c>
      <c r="E111" s="153" t="s">
        <v>19</v>
      </c>
      <c r="F111" s="154" t="s">
        <v>1781</v>
      </c>
      <c r="H111" s="155">
        <v>168</v>
      </c>
      <c r="I111" s="156"/>
      <c r="L111" s="151"/>
      <c r="M111" s="157"/>
      <c r="T111" s="158"/>
      <c r="AT111" s="153" t="s">
        <v>258</v>
      </c>
      <c r="AU111" s="153" t="s">
        <v>90</v>
      </c>
      <c r="AV111" s="12" t="s">
        <v>90</v>
      </c>
      <c r="AW111" s="12" t="s">
        <v>42</v>
      </c>
      <c r="AX111" s="12" t="s">
        <v>88</v>
      </c>
      <c r="AY111" s="153" t="s">
        <v>239</v>
      </c>
    </row>
    <row r="112" spans="2:65" s="1" customFormat="1" ht="21.75" customHeight="1">
      <c r="B112" s="34"/>
      <c r="C112" s="134" t="s">
        <v>246</v>
      </c>
      <c r="D112" s="134" t="s">
        <v>241</v>
      </c>
      <c r="E112" s="135" t="s">
        <v>1800</v>
      </c>
      <c r="F112" s="136" t="s">
        <v>1801</v>
      </c>
      <c r="G112" s="137" t="s">
        <v>167</v>
      </c>
      <c r="H112" s="138">
        <v>560</v>
      </c>
      <c r="I112" s="139"/>
      <c r="J112" s="140">
        <f>ROUND(I112*H112,2)</f>
        <v>0</v>
      </c>
      <c r="K112" s="136" t="s">
        <v>245</v>
      </c>
      <c r="L112" s="34"/>
      <c r="M112" s="141" t="s">
        <v>19</v>
      </c>
      <c r="N112" s="142" t="s">
        <v>52</v>
      </c>
      <c r="P112" s="143">
        <f>O112*H112</f>
        <v>0</v>
      </c>
      <c r="Q112" s="143">
        <v>0</v>
      </c>
      <c r="R112" s="143">
        <f>Q112*H112</f>
        <v>0</v>
      </c>
      <c r="S112" s="143">
        <v>0</v>
      </c>
      <c r="T112" s="144">
        <f>S112*H112</f>
        <v>0</v>
      </c>
      <c r="AR112" s="145" t="s">
        <v>246</v>
      </c>
      <c r="AT112" s="145" t="s">
        <v>241</v>
      </c>
      <c r="AU112" s="145" t="s">
        <v>90</v>
      </c>
      <c r="AY112" s="18" t="s">
        <v>239</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246</v>
      </c>
      <c r="BM112" s="145" t="s">
        <v>1802</v>
      </c>
    </row>
    <row r="113" spans="2:65" s="1" customFormat="1" ht="11.25">
      <c r="B113" s="34"/>
      <c r="D113" s="147" t="s">
        <v>248</v>
      </c>
      <c r="F113" s="148" t="s">
        <v>1803</v>
      </c>
      <c r="I113" s="149"/>
      <c r="L113" s="34"/>
      <c r="M113" s="150"/>
      <c r="T113" s="55"/>
      <c r="AT113" s="18" t="s">
        <v>248</v>
      </c>
      <c r="AU113" s="18" t="s">
        <v>90</v>
      </c>
    </row>
    <row r="114" spans="2:65" s="12" customFormat="1" ht="11.25">
      <c r="B114" s="151"/>
      <c r="D114" s="152" t="s">
        <v>258</v>
      </c>
      <c r="E114" s="153" t="s">
        <v>19</v>
      </c>
      <c r="F114" s="154" t="s">
        <v>1784</v>
      </c>
      <c r="H114" s="155">
        <v>560</v>
      </c>
      <c r="I114" s="156"/>
      <c r="L114" s="151"/>
      <c r="M114" s="157"/>
      <c r="T114" s="158"/>
      <c r="AT114" s="153" t="s">
        <v>258</v>
      </c>
      <c r="AU114" s="153" t="s">
        <v>90</v>
      </c>
      <c r="AV114" s="12" t="s">
        <v>90</v>
      </c>
      <c r="AW114" s="12" t="s">
        <v>42</v>
      </c>
      <c r="AX114" s="12" t="s">
        <v>88</v>
      </c>
      <c r="AY114" s="153" t="s">
        <v>239</v>
      </c>
    </row>
    <row r="115" spans="2:65" s="11" customFormat="1" ht="22.9" customHeight="1">
      <c r="B115" s="122"/>
      <c r="D115" s="123" t="s">
        <v>80</v>
      </c>
      <c r="E115" s="132" t="s">
        <v>268</v>
      </c>
      <c r="F115" s="132" t="s">
        <v>599</v>
      </c>
      <c r="I115" s="125"/>
      <c r="J115" s="133">
        <f>BK115</f>
        <v>0</v>
      </c>
      <c r="L115" s="122"/>
      <c r="M115" s="127"/>
      <c r="P115" s="128">
        <f>SUM(P116:P119)</f>
        <v>0</v>
      </c>
      <c r="R115" s="128">
        <f>SUM(R116:R119)</f>
        <v>0</v>
      </c>
      <c r="T115" s="129">
        <f>SUM(T116:T119)</f>
        <v>0</v>
      </c>
      <c r="AR115" s="123" t="s">
        <v>88</v>
      </c>
      <c r="AT115" s="130" t="s">
        <v>80</v>
      </c>
      <c r="AU115" s="130" t="s">
        <v>88</v>
      </c>
      <c r="AY115" s="123" t="s">
        <v>239</v>
      </c>
      <c r="BK115" s="131">
        <f>SUM(BK116:BK119)</f>
        <v>0</v>
      </c>
    </row>
    <row r="116" spans="2:65" s="1" customFormat="1" ht="21.75" customHeight="1">
      <c r="B116" s="34"/>
      <c r="C116" s="134" t="s">
        <v>268</v>
      </c>
      <c r="D116" s="134" t="s">
        <v>241</v>
      </c>
      <c r="E116" s="135" t="s">
        <v>1645</v>
      </c>
      <c r="F116" s="136" t="s">
        <v>1646</v>
      </c>
      <c r="G116" s="137" t="s">
        <v>167</v>
      </c>
      <c r="H116" s="138">
        <v>1120</v>
      </c>
      <c r="I116" s="139"/>
      <c r="J116" s="140">
        <f>ROUND(I116*H116,2)</f>
        <v>0</v>
      </c>
      <c r="K116" s="136" t="s">
        <v>245</v>
      </c>
      <c r="L116" s="34"/>
      <c r="M116" s="141" t="s">
        <v>19</v>
      </c>
      <c r="N116" s="142" t="s">
        <v>52</v>
      </c>
      <c r="P116" s="143">
        <f>O116*H116</f>
        <v>0</v>
      </c>
      <c r="Q116" s="143">
        <v>0</v>
      </c>
      <c r="R116" s="143">
        <f>Q116*H116</f>
        <v>0</v>
      </c>
      <c r="S116" s="143">
        <v>0</v>
      </c>
      <c r="T116" s="144">
        <f>S116*H116</f>
        <v>0</v>
      </c>
      <c r="AR116" s="145" t="s">
        <v>246</v>
      </c>
      <c r="AT116" s="145" t="s">
        <v>241</v>
      </c>
      <c r="AU116" s="145" t="s">
        <v>90</v>
      </c>
      <c r="AY116" s="18" t="s">
        <v>239</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246</v>
      </c>
      <c r="BM116" s="145" t="s">
        <v>1804</v>
      </c>
    </row>
    <row r="117" spans="2:65" s="1" customFormat="1" ht="11.25">
      <c r="B117" s="34"/>
      <c r="D117" s="147" t="s">
        <v>248</v>
      </c>
      <c r="F117" s="148" t="s">
        <v>1648</v>
      </c>
      <c r="I117" s="149"/>
      <c r="L117" s="34"/>
      <c r="M117" s="150"/>
      <c r="T117" s="55"/>
      <c r="AT117" s="18" t="s">
        <v>248</v>
      </c>
      <c r="AU117" s="18" t="s">
        <v>90</v>
      </c>
    </row>
    <row r="118" spans="2:65" s="1" customFormat="1" ht="19.5">
      <c r="B118" s="34"/>
      <c r="D118" s="152" t="s">
        <v>306</v>
      </c>
      <c r="F118" s="166" t="s">
        <v>1805</v>
      </c>
      <c r="I118" s="149"/>
      <c r="L118" s="34"/>
      <c r="M118" s="150"/>
      <c r="T118" s="55"/>
      <c r="AT118" s="18" t="s">
        <v>306</v>
      </c>
      <c r="AU118" s="18" t="s">
        <v>90</v>
      </c>
    </row>
    <row r="119" spans="2:65" s="12" customFormat="1" ht="11.25">
      <c r="B119" s="151"/>
      <c r="D119" s="152" t="s">
        <v>258</v>
      </c>
      <c r="E119" s="153" t="s">
        <v>19</v>
      </c>
      <c r="F119" s="154" t="s">
        <v>1806</v>
      </c>
      <c r="H119" s="155">
        <v>1120</v>
      </c>
      <c r="I119" s="156"/>
      <c r="L119" s="151"/>
      <c r="M119" s="157"/>
      <c r="T119" s="158"/>
      <c r="AT119" s="153" t="s">
        <v>258</v>
      </c>
      <c r="AU119" s="153" t="s">
        <v>90</v>
      </c>
      <c r="AV119" s="12" t="s">
        <v>90</v>
      </c>
      <c r="AW119" s="12" t="s">
        <v>42</v>
      </c>
      <c r="AX119" s="12" t="s">
        <v>88</v>
      </c>
      <c r="AY119" s="153" t="s">
        <v>239</v>
      </c>
    </row>
    <row r="120" spans="2:65" s="11" customFormat="1" ht="22.9" customHeight="1">
      <c r="B120" s="122"/>
      <c r="D120" s="123" t="s">
        <v>80</v>
      </c>
      <c r="E120" s="132" t="s">
        <v>294</v>
      </c>
      <c r="F120" s="132" t="s">
        <v>626</v>
      </c>
      <c r="I120" s="125"/>
      <c r="J120" s="133">
        <f>BK120</f>
        <v>0</v>
      </c>
      <c r="L120" s="122"/>
      <c r="M120" s="127"/>
      <c r="P120" s="128">
        <f>SUM(P121:P126)</f>
        <v>0</v>
      </c>
      <c r="R120" s="128">
        <f>SUM(R121:R126)</f>
        <v>0.47039999999999998</v>
      </c>
      <c r="T120" s="129">
        <f>SUM(T121:T126)</f>
        <v>0</v>
      </c>
      <c r="AR120" s="123" t="s">
        <v>88</v>
      </c>
      <c r="AT120" s="130" t="s">
        <v>80</v>
      </c>
      <c r="AU120" s="130" t="s">
        <v>88</v>
      </c>
      <c r="AY120" s="123" t="s">
        <v>239</v>
      </c>
      <c r="BK120" s="131">
        <f>SUM(BK121:BK126)</f>
        <v>0</v>
      </c>
    </row>
    <row r="121" spans="2:65" s="1" customFormat="1" ht="16.5" customHeight="1">
      <c r="B121" s="34"/>
      <c r="C121" s="134" t="s">
        <v>274</v>
      </c>
      <c r="D121" s="134" t="s">
        <v>241</v>
      </c>
      <c r="E121" s="135" t="s">
        <v>1807</v>
      </c>
      <c r="F121" s="136" t="s">
        <v>1808</v>
      </c>
      <c r="G121" s="137" t="s">
        <v>167</v>
      </c>
      <c r="H121" s="138">
        <v>560</v>
      </c>
      <c r="I121" s="139"/>
      <c r="J121" s="140">
        <f>ROUND(I121*H121,2)</f>
        <v>0</v>
      </c>
      <c r="K121" s="136" t="s">
        <v>245</v>
      </c>
      <c r="L121" s="34"/>
      <c r="M121" s="141" t="s">
        <v>19</v>
      </c>
      <c r="N121" s="142" t="s">
        <v>52</v>
      </c>
      <c r="P121" s="143">
        <f>O121*H121</f>
        <v>0</v>
      </c>
      <c r="Q121" s="143">
        <v>3.6999999999999999E-4</v>
      </c>
      <c r="R121" s="143">
        <f>Q121*H121</f>
        <v>0.2072</v>
      </c>
      <c r="S121" s="143">
        <v>0</v>
      </c>
      <c r="T121" s="144">
        <f>S121*H121</f>
        <v>0</v>
      </c>
      <c r="AR121" s="145" t="s">
        <v>246</v>
      </c>
      <c r="AT121" s="145" t="s">
        <v>241</v>
      </c>
      <c r="AU121" s="145" t="s">
        <v>90</v>
      </c>
      <c r="AY121" s="18" t="s">
        <v>239</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246</v>
      </c>
      <c r="BM121" s="145" t="s">
        <v>1809</v>
      </c>
    </row>
    <row r="122" spans="2:65" s="1" customFormat="1" ht="11.25">
      <c r="B122" s="34"/>
      <c r="D122" s="147" t="s">
        <v>248</v>
      </c>
      <c r="F122" s="148" t="s">
        <v>1810</v>
      </c>
      <c r="I122" s="149"/>
      <c r="L122" s="34"/>
      <c r="M122" s="150"/>
      <c r="T122" s="55"/>
      <c r="AT122" s="18" t="s">
        <v>248</v>
      </c>
      <c r="AU122" s="18" t="s">
        <v>90</v>
      </c>
    </row>
    <row r="123" spans="2:65" s="12" customFormat="1" ht="11.25">
      <c r="B123" s="151"/>
      <c r="D123" s="152" t="s">
        <v>258</v>
      </c>
      <c r="E123" s="153" t="s">
        <v>19</v>
      </c>
      <c r="F123" s="154" t="s">
        <v>1784</v>
      </c>
      <c r="H123" s="155">
        <v>560</v>
      </c>
      <c r="I123" s="156"/>
      <c r="L123" s="151"/>
      <c r="M123" s="157"/>
      <c r="T123" s="158"/>
      <c r="AT123" s="153" t="s">
        <v>258</v>
      </c>
      <c r="AU123" s="153" t="s">
        <v>90</v>
      </c>
      <c r="AV123" s="12" t="s">
        <v>90</v>
      </c>
      <c r="AW123" s="12" t="s">
        <v>42</v>
      </c>
      <c r="AX123" s="12" t="s">
        <v>88</v>
      </c>
      <c r="AY123" s="153" t="s">
        <v>239</v>
      </c>
    </row>
    <row r="124" spans="2:65" s="1" customFormat="1" ht="16.5" customHeight="1">
      <c r="B124" s="34"/>
      <c r="C124" s="134" t="s">
        <v>281</v>
      </c>
      <c r="D124" s="134" t="s">
        <v>241</v>
      </c>
      <c r="E124" s="135" t="s">
        <v>1811</v>
      </c>
      <c r="F124" s="136" t="s">
        <v>1812</v>
      </c>
      <c r="G124" s="137" t="s">
        <v>167</v>
      </c>
      <c r="H124" s="138">
        <v>560</v>
      </c>
      <c r="I124" s="139"/>
      <c r="J124" s="140">
        <f>ROUND(I124*H124,2)</f>
        <v>0</v>
      </c>
      <c r="K124" s="136" t="s">
        <v>245</v>
      </c>
      <c r="L124" s="34"/>
      <c r="M124" s="141" t="s">
        <v>19</v>
      </c>
      <c r="N124" s="142" t="s">
        <v>52</v>
      </c>
      <c r="P124" s="143">
        <f>O124*H124</f>
        <v>0</v>
      </c>
      <c r="Q124" s="143">
        <v>4.6999999999999999E-4</v>
      </c>
      <c r="R124" s="143">
        <f>Q124*H124</f>
        <v>0.26319999999999999</v>
      </c>
      <c r="S124" s="143">
        <v>0</v>
      </c>
      <c r="T124" s="144">
        <f>S124*H124</f>
        <v>0</v>
      </c>
      <c r="AR124" s="145" t="s">
        <v>246</v>
      </c>
      <c r="AT124" s="145" t="s">
        <v>241</v>
      </c>
      <c r="AU124" s="145" t="s">
        <v>90</v>
      </c>
      <c r="AY124" s="18" t="s">
        <v>239</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246</v>
      </c>
      <c r="BM124" s="145" t="s">
        <v>1813</v>
      </c>
    </row>
    <row r="125" spans="2:65" s="1" customFormat="1" ht="11.25">
      <c r="B125" s="34"/>
      <c r="D125" s="147" t="s">
        <v>248</v>
      </c>
      <c r="F125" s="148" t="s">
        <v>1814</v>
      </c>
      <c r="I125" s="149"/>
      <c r="L125" s="34"/>
      <c r="M125" s="150"/>
      <c r="T125" s="55"/>
      <c r="AT125" s="18" t="s">
        <v>248</v>
      </c>
      <c r="AU125" s="18" t="s">
        <v>90</v>
      </c>
    </row>
    <row r="126" spans="2:65" s="12" customFormat="1" ht="11.25">
      <c r="B126" s="151"/>
      <c r="D126" s="152" t="s">
        <v>258</v>
      </c>
      <c r="E126" s="153" t="s">
        <v>19</v>
      </c>
      <c r="F126" s="154" t="s">
        <v>1784</v>
      </c>
      <c r="H126" s="155">
        <v>560</v>
      </c>
      <c r="I126" s="156"/>
      <c r="L126" s="151"/>
      <c r="M126" s="157"/>
      <c r="T126" s="158"/>
      <c r="AT126" s="153" t="s">
        <v>258</v>
      </c>
      <c r="AU126" s="153" t="s">
        <v>90</v>
      </c>
      <c r="AV126" s="12" t="s">
        <v>90</v>
      </c>
      <c r="AW126" s="12" t="s">
        <v>42</v>
      </c>
      <c r="AX126" s="12" t="s">
        <v>88</v>
      </c>
      <c r="AY126" s="153" t="s">
        <v>239</v>
      </c>
    </row>
    <row r="127" spans="2:65" s="11" customFormat="1" ht="22.9" customHeight="1">
      <c r="B127" s="122"/>
      <c r="D127" s="123" t="s">
        <v>80</v>
      </c>
      <c r="E127" s="132" t="s">
        <v>710</v>
      </c>
      <c r="F127" s="132" t="s">
        <v>711</v>
      </c>
      <c r="I127" s="125"/>
      <c r="J127" s="133">
        <f>BK127</f>
        <v>0</v>
      </c>
      <c r="L127" s="122"/>
      <c r="M127" s="127"/>
      <c r="P127" s="128">
        <f>P128</f>
        <v>0</v>
      </c>
      <c r="R127" s="128">
        <f>R128</f>
        <v>0</v>
      </c>
      <c r="T127" s="129">
        <f>T128</f>
        <v>0</v>
      </c>
      <c r="AR127" s="123" t="s">
        <v>88</v>
      </c>
      <c r="AT127" s="130" t="s">
        <v>80</v>
      </c>
      <c r="AU127" s="130" t="s">
        <v>88</v>
      </c>
      <c r="AY127" s="123" t="s">
        <v>239</v>
      </c>
      <c r="BK127" s="131">
        <f>BK128</f>
        <v>0</v>
      </c>
    </row>
    <row r="128" spans="2:65" s="11" customFormat="1" ht="20.85" customHeight="1">
      <c r="B128" s="122"/>
      <c r="D128" s="123" t="s">
        <v>80</v>
      </c>
      <c r="E128" s="132" t="s">
        <v>721</v>
      </c>
      <c r="F128" s="132" t="s">
        <v>722</v>
      </c>
      <c r="I128" s="125"/>
      <c r="J128" s="133">
        <f>BK128</f>
        <v>0</v>
      </c>
      <c r="L128" s="122"/>
      <c r="M128" s="127"/>
      <c r="P128" s="128">
        <f>SUM(P129:P131)</f>
        <v>0</v>
      </c>
      <c r="R128" s="128">
        <f>SUM(R129:R131)</f>
        <v>0</v>
      </c>
      <c r="T128" s="129">
        <f>SUM(T129:T131)</f>
        <v>0</v>
      </c>
      <c r="AR128" s="123" t="s">
        <v>88</v>
      </c>
      <c r="AT128" s="130" t="s">
        <v>80</v>
      </c>
      <c r="AU128" s="130" t="s">
        <v>90</v>
      </c>
      <c r="AY128" s="123" t="s">
        <v>239</v>
      </c>
      <c r="BK128" s="131">
        <f>SUM(BK129:BK131)</f>
        <v>0</v>
      </c>
    </row>
    <row r="129" spans="2:65" s="1" customFormat="1" ht="24.2" customHeight="1">
      <c r="B129" s="34"/>
      <c r="C129" s="134" t="s">
        <v>287</v>
      </c>
      <c r="D129" s="134" t="s">
        <v>241</v>
      </c>
      <c r="E129" s="135" t="s">
        <v>1815</v>
      </c>
      <c r="F129" s="136" t="s">
        <v>725</v>
      </c>
      <c r="G129" s="137" t="s">
        <v>376</v>
      </c>
      <c r="H129" s="138">
        <v>302.39999999999998</v>
      </c>
      <c r="I129" s="139"/>
      <c r="J129" s="140">
        <f>ROUND(I129*H129,2)</f>
        <v>0</v>
      </c>
      <c r="K129" s="136" t="s">
        <v>245</v>
      </c>
      <c r="L129" s="34"/>
      <c r="M129" s="141" t="s">
        <v>19</v>
      </c>
      <c r="N129" s="142" t="s">
        <v>52</v>
      </c>
      <c r="P129" s="143">
        <f>O129*H129</f>
        <v>0</v>
      </c>
      <c r="Q129" s="143">
        <v>0</v>
      </c>
      <c r="R129" s="143">
        <f>Q129*H129</f>
        <v>0</v>
      </c>
      <c r="S129" s="143">
        <v>0</v>
      </c>
      <c r="T129" s="144">
        <f>S129*H129</f>
        <v>0</v>
      </c>
      <c r="AR129" s="145" t="s">
        <v>246</v>
      </c>
      <c r="AT129" s="145" t="s">
        <v>241</v>
      </c>
      <c r="AU129" s="145" t="s">
        <v>96</v>
      </c>
      <c r="AY129" s="18" t="s">
        <v>239</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246</v>
      </c>
      <c r="BM129" s="145" t="s">
        <v>1816</v>
      </c>
    </row>
    <row r="130" spans="2:65" s="1" customFormat="1" ht="11.25">
      <c r="B130" s="34"/>
      <c r="D130" s="147" t="s">
        <v>248</v>
      </c>
      <c r="F130" s="148" t="s">
        <v>1817</v>
      </c>
      <c r="I130" s="149"/>
      <c r="L130" s="34"/>
      <c r="M130" s="150"/>
      <c r="T130" s="55"/>
      <c r="AT130" s="18" t="s">
        <v>248</v>
      </c>
      <c r="AU130" s="18" t="s">
        <v>96</v>
      </c>
    </row>
    <row r="131" spans="2:65" s="12" customFormat="1" ht="11.25">
      <c r="B131" s="151"/>
      <c r="D131" s="152" t="s">
        <v>258</v>
      </c>
      <c r="E131" s="153" t="s">
        <v>19</v>
      </c>
      <c r="F131" s="154" t="s">
        <v>1818</v>
      </c>
      <c r="H131" s="155">
        <v>302.39999999999998</v>
      </c>
      <c r="I131" s="156"/>
      <c r="L131" s="151"/>
      <c r="M131" s="157"/>
      <c r="T131" s="158"/>
      <c r="AT131" s="153" t="s">
        <v>258</v>
      </c>
      <c r="AU131" s="153" t="s">
        <v>96</v>
      </c>
      <c r="AV131" s="12" t="s">
        <v>90</v>
      </c>
      <c r="AW131" s="12" t="s">
        <v>42</v>
      </c>
      <c r="AX131" s="12" t="s">
        <v>88</v>
      </c>
      <c r="AY131" s="153" t="s">
        <v>239</v>
      </c>
    </row>
    <row r="132" spans="2:65" s="11" customFormat="1" ht="22.9" customHeight="1">
      <c r="B132" s="122"/>
      <c r="D132" s="123" t="s">
        <v>80</v>
      </c>
      <c r="E132" s="132" t="s">
        <v>740</v>
      </c>
      <c r="F132" s="132" t="s">
        <v>741</v>
      </c>
      <c r="I132" s="125"/>
      <c r="J132" s="133">
        <f>BK132</f>
        <v>0</v>
      </c>
      <c r="L132" s="122"/>
      <c r="M132" s="127"/>
      <c r="P132" s="128">
        <f>SUM(P133:P134)</f>
        <v>0</v>
      </c>
      <c r="R132" s="128">
        <f>SUM(R133:R134)</f>
        <v>0</v>
      </c>
      <c r="T132" s="129">
        <f>SUM(T133:T134)</f>
        <v>0</v>
      </c>
      <c r="AR132" s="123" t="s">
        <v>88</v>
      </c>
      <c r="AT132" s="130" t="s">
        <v>80</v>
      </c>
      <c r="AU132" s="130" t="s">
        <v>88</v>
      </c>
      <c r="AY132" s="123" t="s">
        <v>239</v>
      </c>
      <c r="BK132" s="131">
        <f>SUM(BK133:BK134)</f>
        <v>0</v>
      </c>
    </row>
    <row r="133" spans="2:65" s="1" customFormat="1" ht="24.2" customHeight="1">
      <c r="B133" s="34"/>
      <c r="C133" s="134" t="s">
        <v>294</v>
      </c>
      <c r="D133" s="134" t="s">
        <v>241</v>
      </c>
      <c r="E133" s="135" t="s">
        <v>1819</v>
      </c>
      <c r="F133" s="136" t="s">
        <v>1820</v>
      </c>
      <c r="G133" s="137" t="s">
        <v>376</v>
      </c>
      <c r="H133" s="138">
        <v>0.47</v>
      </c>
      <c r="I133" s="139"/>
      <c r="J133" s="140">
        <f>ROUND(I133*H133,2)</f>
        <v>0</v>
      </c>
      <c r="K133" s="136" t="s">
        <v>245</v>
      </c>
      <c r="L133" s="34"/>
      <c r="M133" s="141" t="s">
        <v>19</v>
      </c>
      <c r="N133" s="142" t="s">
        <v>52</v>
      </c>
      <c r="P133" s="143">
        <f>O133*H133</f>
        <v>0</v>
      </c>
      <c r="Q133" s="143">
        <v>0</v>
      </c>
      <c r="R133" s="143">
        <f>Q133*H133</f>
        <v>0</v>
      </c>
      <c r="S133" s="143">
        <v>0</v>
      </c>
      <c r="T133" s="144">
        <f>S133*H133</f>
        <v>0</v>
      </c>
      <c r="AR133" s="145" t="s">
        <v>246</v>
      </c>
      <c r="AT133" s="145" t="s">
        <v>241</v>
      </c>
      <c r="AU133" s="145" t="s">
        <v>90</v>
      </c>
      <c r="AY133" s="18" t="s">
        <v>239</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246</v>
      </c>
      <c r="BM133" s="145" t="s">
        <v>1821</v>
      </c>
    </row>
    <row r="134" spans="2:65" s="1" customFormat="1" ht="11.25">
      <c r="B134" s="34"/>
      <c r="D134" s="147" t="s">
        <v>248</v>
      </c>
      <c r="F134" s="148" t="s">
        <v>1822</v>
      </c>
      <c r="I134" s="149"/>
      <c r="L134" s="34"/>
      <c r="M134" s="191"/>
      <c r="N134" s="192"/>
      <c r="O134" s="192"/>
      <c r="P134" s="192"/>
      <c r="Q134" s="192"/>
      <c r="R134" s="192"/>
      <c r="S134" s="192"/>
      <c r="T134" s="193"/>
      <c r="AT134" s="18" t="s">
        <v>248</v>
      </c>
      <c r="AU134" s="18" t="s">
        <v>90</v>
      </c>
    </row>
    <row r="135" spans="2:65" s="1" customFormat="1" ht="6.95" customHeight="1">
      <c r="B135" s="43"/>
      <c r="C135" s="44"/>
      <c r="D135" s="44"/>
      <c r="E135" s="44"/>
      <c r="F135" s="44"/>
      <c r="G135" s="44"/>
      <c r="H135" s="44"/>
      <c r="I135" s="44"/>
      <c r="J135" s="44"/>
      <c r="K135" s="44"/>
      <c r="L135" s="34"/>
    </row>
  </sheetData>
  <sheetProtection algorithmName="SHA-512" hashValue="dlmd/3FguQbFlTHL8z3rHY6uWicA/yuVWjToPfjJnVPpKVj1qYcr1eKDxPzSRk3KqwI3e7fTnlFGnY+yA7a7Gw==" saltValue="ujXl9gjyaQ6WaO+7q3LB8msUm33+4w+ktY5ZvQ3G/79Gx3WoWbfI11jWWr7IRFnSgi0BH7qKK30Yc/Oj+NNzkg==" spinCount="100000" sheet="1" objects="1" scenarios="1" formatColumns="0" formatRows="0" autoFilter="0"/>
  <autoFilter ref="C97:K134" xr:uid="{00000000-0009-0000-0000-00000B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B00-000000000000}"/>
    <hyperlink ref="F107" r:id="rId2" xr:uid="{00000000-0004-0000-0B00-000001000000}"/>
    <hyperlink ref="F110" r:id="rId3" xr:uid="{00000000-0004-0000-0B00-000002000000}"/>
    <hyperlink ref="F113" r:id="rId4" xr:uid="{00000000-0004-0000-0B00-000003000000}"/>
    <hyperlink ref="F117" r:id="rId5" xr:uid="{00000000-0004-0000-0B00-000004000000}"/>
    <hyperlink ref="F122" r:id="rId6" xr:uid="{00000000-0004-0000-0B00-000005000000}"/>
    <hyperlink ref="F125" r:id="rId7" xr:uid="{00000000-0004-0000-0B00-000006000000}"/>
    <hyperlink ref="F130" r:id="rId8" xr:uid="{00000000-0004-0000-0B00-000007000000}"/>
    <hyperlink ref="F134" r:id="rId9" xr:uid="{00000000-0004-0000-0B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40"/>
      <c r="M2" s="340"/>
      <c r="N2" s="340"/>
      <c r="O2" s="340"/>
      <c r="P2" s="340"/>
      <c r="Q2" s="340"/>
      <c r="R2" s="340"/>
      <c r="S2" s="340"/>
      <c r="T2" s="340"/>
      <c r="U2" s="340"/>
      <c r="V2" s="340"/>
      <c r="AT2" s="18" t="s">
        <v>132</v>
      </c>
      <c r="AZ2" s="92" t="s">
        <v>1823</v>
      </c>
      <c r="BA2" s="92" t="s">
        <v>1824</v>
      </c>
      <c r="BB2" s="92" t="s">
        <v>167</v>
      </c>
      <c r="BC2" s="92" t="s">
        <v>1825</v>
      </c>
      <c r="BD2" s="92" t="s">
        <v>90</v>
      </c>
    </row>
    <row r="3" spans="2:56" ht="6.95" customHeight="1">
      <c r="B3" s="19"/>
      <c r="C3" s="20"/>
      <c r="D3" s="20"/>
      <c r="E3" s="20"/>
      <c r="F3" s="20"/>
      <c r="G3" s="20"/>
      <c r="H3" s="20"/>
      <c r="I3" s="20"/>
      <c r="J3" s="20"/>
      <c r="K3" s="20"/>
      <c r="L3" s="21"/>
      <c r="AT3" s="18" t="s">
        <v>90</v>
      </c>
      <c r="AZ3" s="92" t="s">
        <v>1514</v>
      </c>
      <c r="BA3" s="92" t="s">
        <v>1826</v>
      </c>
      <c r="BB3" s="92" t="s">
        <v>167</v>
      </c>
      <c r="BC3" s="92" t="s">
        <v>1827</v>
      </c>
      <c r="BD3" s="92" t="s">
        <v>90</v>
      </c>
    </row>
    <row r="4" spans="2:56" ht="24.95" customHeight="1">
      <c r="B4" s="21"/>
      <c r="D4" s="22" t="s">
        <v>169</v>
      </c>
      <c r="L4" s="21"/>
      <c r="M4" s="93" t="s">
        <v>10</v>
      </c>
      <c r="AT4" s="18" t="s">
        <v>4</v>
      </c>
      <c r="AZ4" s="92" t="s">
        <v>1828</v>
      </c>
      <c r="BA4" s="92" t="s">
        <v>1829</v>
      </c>
      <c r="BB4" s="92" t="s">
        <v>167</v>
      </c>
      <c r="BC4" s="92" t="s">
        <v>1827</v>
      </c>
      <c r="BD4" s="92" t="s">
        <v>90</v>
      </c>
    </row>
    <row r="5" spans="2:56" ht="6.95" customHeight="1">
      <c r="B5" s="21"/>
      <c r="L5" s="21"/>
      <c r="AZ5" s="92" t="s">
        <v>1830</v>
      </c>
      <c r="BA5" s="92" t="s">
        <v>1831</v>
      </c>
      <c r="BB5" s="92" t="s">
        <v>167</v>
      </c>
      <c r="BC5" s="92" t="s">
        <v>531</v>
      </c>
      <c r="BD5" s="92" t="s">
        <v>90</v>
      </c>
    </row>
    <row r="6" spans="2:56" ht="12" customHeight="1">
      <c r="B6" s="21"/>
      <c r="D6" s="28" t="s">
        <v>16</v>
      </c>
      <c r="L6" s="21"/>
      <c r="AZ6" s="92" t="s">
        <v>1832</v>
      </c>
      <c r="BA6" s="92" t="s">
        <v>1833</v>
      </c>
      <c r="BB6" s="92" t="s">
        <v>167</v>
      </c>
      <c r="BC6" s="92" t="s">
        <v>1825</v>
      </c>
      <c r="BD6" s="92" t="s">
        <v>90</v>
      </c>
    </row>
    <row r="7" spans="2:56" ht="16.5" customHeight="1">
      <c r="B7" s="21"/>
      <c r="E7" s="329" t="str">
        <f>'Rekapitulace stavby'!K6</f>
        <v>Stavba č. 6963, etapa č. 0008 – Kompenzační opatření, Definitivní uzávěr plavebního kanálu Troja</v>
      </c>
      <c r="F7" s="330"/>
      <c r="G7" s="330"/>
      <c r="H7" s="330"/>
      <c r="L7" s="21"/>
      <c r="AZ7" s="92" t="s">
        <v>1834</v>
      </c>
      <c r="BA7" s="92" t="s">
        <v>1835</v>
      </c>
      <c r="BB7" s="92" t="s">
        <v>167</v>
      </c>
      <c r="BC7" s="92" t="s">
        <v>1836</v>
      </c>
      <c r="BD7" s="92" t="s">
        <v>90</v>
      </c>
    </row>
    <row r="8" spans="2:56" ht="12" customHeight="1">
      <c r="B8" s="21"/>
      <c r="D8" s="28" t="s">
        <v>183</v>
      </c>
      <c r="L8" s="21"/>
      <c r="AZ8" s="92" t="s">
        <v>1837</v>
      </c>
      <c r="BA8" s="92" t="s">
        <v>1838</v>
      </c>
      <c r="BB8" s="92" t="s">
        <v>167</v>
      </c>
      <c r="BC8" s="92" t="s">
        <v>1836</v>
      </c>
      <c r="BD8" s="92" t="s">
        <v>90</v>
      </c>
    </row>
    <row r="9" spans="2:56" s="1" customFormat="1" ht="16.5" customHeight="1">
      <c r="B9" s="34"/>
      <c r="E9" s="329" t="s">
        <v>187</v>
      </c>
      <c r="F9" s="328"/>
      <c r="G9" s="328"/>
      <c r="H9" s="328"/>
      <c r="L9" s="34"/>
      <c r="AZ9" s="92" t="s">
        <v>176</v>
      </c>
      <c r="BA9" s="92" t="s">
        <v>177</v>
      </c>
      <c r="BB9" s="92" t="s">
        <v>178</v>
      </c>
      <c r="BC9" s="92" t="s">
        <v>1839</v>
      </c>
      <c r="BD9" s="92" t="s">
        <v>90</v>
      </c>
    </row>
    <row r="10" spans="2:56" s="1" customFormat="1" ht="12" customHeight="1">
      <c r="B10" s="34"/>
      <c r="D10" s="28" t="s">
        <v>191</v>
      </c>
      <c r="L10" s="34"/>
      <c r="AZ10" s="92" t="s">
        <v>192</v>
      </c>
      <c r="BA10" s="92" t="s">
        <v>1840</v>
      </c>
      <c r="BB10" s="92" t="s">
        <v>178</v>
      </c>
      <c r="BC10" s="92" t="s">
        <v>1841</v>
      </c>
      <c r="BD10" s="92" t="s">
        <v>90</v>
      </c>
    </row>
    <row r="11" spans="2:56" s="1" customFormat="1" ht="16.5" customHeight="1">
      <c r="B11" s="34"/>
      <c r="E11" s="324" t="s">
        <v>1842</v>
      </c>
      <c r="F11" s="328"/>
      <c r="G11" s="328"/>
      <c r="H11" s="328"/>
      <c r="L11" s="34"/>
      <c r="AZ11" s="92" t="s">
        <v>196</v>
      </c>
      <c r="BA11" s="92" t="s">
        <v>197</v>
      </c>
      <c r="BB11" s="92" t="s">
        <v>178</v>
      </c>
      <c r="BC11" s="92" t="s">
        <v>1843</v>
      </c>
      <c r="BD11" s="92" t="s">
        <v>90</v>
      </c>
    </row>
    <row r="12" spans="2:56" s="1" customFormat="1" ht="11.25">
      <c r="B12" s="34"/>
      <c r="L12" s="34"/>
    </row>
    <row r="13" spans="2:56" s="1" customFormat="1" ht="12" customHeight="1">
      <c r="B13" s="34"/>
      <c r="D13" s="28" t="s">
        <v>18</v>
      </c>
      <c r="F13" s="26" t="s">
        <v>19</v>
      </c>
      <c r="I13" s="28" t="s">
        <v>20</v>
      </c>
      <c r="J13" s="26" t="s">
        <v>19</v>
      </c>
      <c r="L13" s="34"/>
    </row>
    <row r="14" spans="2:56" s="1" customFormat="1" ht="12" customHeight="1">
      <c r="B14" s="34"/>
      <c r="D14" s="28" t="s">
        <v>22</v>
      </c>
      <c r="F14" s="26" t="s">
        <v>23</v>
      </c>
      <c r="I14" s="28" t="s">
        <v>24</v>
      </c>
      <c r="J14" s="51" t="str">
        <f>'Rekapitulace stavby'!AN8</f>
        <v>19. 8. 2022</v>
      </c>
      <c r="L14" s="34"/>
    </row>
    <row r="15" spans="2:56" s="1" customFormat="1" ht="10.9" customHeight="1">
      <c r="B15" s="34"/>
      <c r="L15" s="34"/>
    </row>
    <row r="16" spans="2:56" s="1" customFormat="1" ht="12" customHeight="1">
      <c r="B16" s="34"/>
      <c r="D16" s="28" t="s">
        <v>30</v>
      </c>
      <c r="I16" s="28" t="s">
        <v>31</v>
      </c>
      <c r="J16" s="26" t="s">
        <v>32</v>
      </c>
      <c r="L16" s="34"/>
    </row>
    <row r="17" spans="2:12" s="1" customFormat="1" ht="18" customHeight="1">
      <c r="B17" s="34"/>
      <c r="E17" s="26" t="s">
        <v>33</v>
      </c>
      <c r="I17" s="28" t="s">
        <v>34</v>
      </c>
      <c r="J17" s="26" t="s">
        <v>35</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
        <v>39</v>
      </c>
      <c r="L22" s="34"/>
    </row>
    <row r="23" spans="2:12" s="1" customFormat="1" ht="18" customHeight="1">
      <c r="B23" s="34"/>
      <c r="E23" s="26" t="s">
        <v>40</v>
      </c>
      <c r="I23" s="28" t="s">
        <v>34</v>
      </c>
      <c r="J23" s="26" t="s">
        <v>41</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ROUND(J94,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ROUND((SUM(BE94:BE257)),  2)</f>
        <v>0</v>
      </c>
      <c r="I35" s="96">
        <v>0.21</v>
      </c>
      <c r="J35" s="84">
        <f>ROUND(((SUM(BE94:BE257))*I35),  2)</f>
        <v>0</v>
      </c>
      <c r="L35" s="34"/>
    </row>
    <row r="36" spans="2:12" s="1" customFormat="1" ht="14.45" customHeight="1">
      <c r="B36" s="34"/>
      <c r="E36" s="28" t="s">
        <v>53</v>
      </c>
      <c r="F36" s="84">
        <f>ROUND((SUM(BF94:BF257)),  2)</f>
        <v>0</v>
      </c>
      <c r="I36" s="96">
        <v>0.15</v>
      </c>
      <c r="J36" s="84">
        <f>ROUND(((SUM(BF94:BF257))*I36),  2)</f>
        <v>0</v>
      </c>
      <c r="L36" s="34"/>
    </row>
    <row r="37" spans="2:12" s="1" customFormat="1" ht="14.45" hidden="1" customHeight="1">
      <c r="B37" s="34"/>
      <c r="E37" s="28" t="s">
        <v>54</v>
      </c>
      <c r="F37" s="84">
        <f>ROUND((SUM(BG94:BG257)),  2)</f>
        <v>0</v>
      </c>
      <c r="I37" s="96">
        <v>0.21</v>
      </c>
      <c r="J37" s="84">
        <f>0</f>
        <v>0</v>
      </c>
      <c r="L37" s="34"/>
    </row>
    <row r="38" spans="2:12" s="1" customFormat="1" ht="14.45" hidden="1" customHeight="1">
      <c r="B38" s="34"/>
      <c r="E38" s="28" t="s">
        <v>55</v>
      </c>
      <c r="F38" s="84">
        <f>ROUND((SUM(BH94:BH257)),  2)</f>
        <v>0</v>
      </c>
      <c r="I38" s="96">
        <v>0.15</v>
      </c>
      <c r="J38" s="84">
        <f>0</f>
        <v>0</v>
      </c>
      <c r="L38" s="34"/>
    </row>
    <row r="39" spans="2:12" s="1" customFormat="1" ht="14.45" hidden="1" customHeight="1">
      <c r="B39" s="34"/>
      <c r="E39" s="28" t="s">
        <v>56</v>
      </c>
      <c r="F39" s="84">
        <f>ROUND((SUM(BI94:BI257)),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187</v>
      </c>
      <c r="F52" s="328"/>
      <c r="G52" s="328"/>
      <c r="H52" s="328"/>
      <c r="L52" s="34"/>
    </row>
    <row r="53" spans="2:47" s="1" customFormat="1" ht="12" customHeight="1">
      <c r="B53" s="34"/>
      <c r="C53" s="28" t="s">
        <v>191</v>
      </c>
      <c r="L53" s="34"/>
    </row>
    <row r="54" spans="2:47" s="1" customFormat="1" ht="16.5" customHeight="1">
      <c r="B54" s="34"/>
      <c r="E54" s="324" t="str">
        <f>E11</f>
        <v>SO09 - Příjezdová komunikace</v>
      </c>
      <c r="F54" s="328"/>
      <c r="G54" s="328"/>
      <c r="H54" s="328"/>
      <c r="L54" s="34"/>
    </row>
    <row r="55" spans="2:47" s="1" customFormat="1" ht="6.95" customHeight="1">
      <c r="B55" s="34"/>
      <c r="L55" s="34"/>
    </row>
    <row r="56" spans="2:47" s="1" customFormat="1" ht="12" customHeight="1">
      <c r="B56" s="34"/>
      <c r="C56" s="28" t="s">
        <v>22</v>
      </c>
      <c r="F56" s="26" t="str">
        <f>F14</f>
        <v>Praha</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J94</f>
        <v>0</v>
      </c>
      <c r="L63" s="34"/>
      <c r="AU63" s="18" t="s">
        <v>208</v>
      </c>
    </row>
    <row r="64" spans="2:47" s="8" customFormat="1" ht="24.95" customHeight="1">
      <c r="B64" s="106"/>
      <c r="D64" s="107" t="s">
        <v>209</v>
      </c>
      <c r="E64" s="108"/>
      <c r="F64" s="108"/>
      <c r="G64" s="108"/>
      <c r="H64" s="108"/>
      <c r="I64" s="108"/>
      <c r="J64" s="109">
        <f>J95</f>
        <v>0</v>
      </c>
      <c r="L64" s="106"/>
    </row>
    <row r="65" spans="2:12" s="9" customFormat="1" ht="19.899999999999999" customHeight="1">
      <c r="B65" s="110"/>
      <c r="D65" s="111" t="s">
        <v>210</v>
      </c>
      <c r="E65" s="112"/>
      <c r="F65" s="112"/>
      <c r="G65" s="112"/>
      <c r="H65" s="112"/>
      <c r="I65" s="112"/>
      <c r="J65" s="113">
        <f>J96</f>
        <v>0</v>
      </c>
      <c r="L65" s="110"/>
    </row>
    <row r="66" spans="2:12" s="9" customFormat="1" ht="19.899999999999999" customHeight="1">
      <c r="B66" s="110"/>
      <c r="D66" s="111" t="s">
        <v>211</v>
      </c>
      <c r="E66" s="112"/>
      <c r="F66" s="112"/>
      <c r="G66" s="112"/>
      <c r="H66" s="112"/>
      <c r="I66" s="112"/>
      <c r="J66" s="113">
        <f>J158</f>
        <v>0</v>
      </c>
      <c r="L66" s="110"/>
    </row>
    <row r="67" spans="2:12" s="9" customFormat="1" ht="19.899999999999999" customHeight="1">
      <c r="B67" s="110"/>
      <c r="D67" s="111" t="s">
        <v>213</v>
      </c>
      <c r="E67" s="112"/>
      <c r="F67" s="112"/>
      <c r="G67" s="112"/>
      <c r="H67" s="112"/>
      <c r="I67" s="112"/>
      <c r="J67" s="113">
        <f>J174</f>
        <v>0</v>
      </c>
      <c r="L67" s="110"/>
    </row>
    <row r="68" spans="2:12" s="9" customFormat="1" ht="19.899999999999999" customHeight="1">
      <c r="B68" s="110"/>
      <c r="D68" s="111" t="s">
        <v>214</v>
      </c>
      <c r="E68" s="112"/>
      <c r="F68" s="112"/>
      <c r="G68" s="112"/>
      <c r="H68" s="112"/>
      <c r="I68" s="112"/>
      <c r="J68" s="113">
        <f>J182</f>
        <v>0</v>
      </c>
      <c r="L68" s="110"/>
    </row>
    <row r="69" spans="2:12" s="9" customFormat="1" ht="19.899999999999999" customHeight="1">
      <c r="B69" s="110"/>
      <c r="D69" s="111" t="s">
        <v>216</v>
      </c>
      <c r="E69" s="112"/>
      <c r="F69" s="112"/>
      <c r="G69" s="112"/>
      <c r="H69" s="112"/>
      <c r="I69" s="112"/>
      <c r="J69" s="113">
        <f>J226</f>
        <v>0</v>
      </c>
      <c r="L69" s="110"/>
    </row>
    <row r="70" spans="2:12" s="9" customFormat="1" ht="19.899999999999999" customHeight="1">
      <c r="B70" s="110"/>
      <c r="D70" s="111" t="s">
        <v>217</v>
      </c>
      <c r="E70" s="112"/>
      <c r="F70" s="112"/>
      <c r="G70" s="112"/>
      <c r="H70" s="112"/>
      <c r="I70" s="112"/>
      <c r="J70" s="113">
        <f>J238</f>
        <v>0</v>
      </c>
      <c r="L70" s="110"/>
    </row>
    <row r="71" spans="2:12" s="9" customFormat="1" ht="14.85" customHeight="1">
      <c r="B71" s="110"/>
      <c r="D71" s="111" t="s">
        <v>218</v>
      </c>
      <c r="E71" s="112"/>
      <c r="F71" s="112"/>
      <c r="G71" s="112"/>
      <c r="H71" s="112"/>
      <c r="I71" s="112"/>
      <c r="J71" s="113">
        <f>J242</f>
        <v>0</v>
      </c>
      <c r="L71" s="110"/>
    </row>
    <row r="72" spans="2:12" s="9" customFormat="1" ht="19.899999999999999" customHeight="1">
      <c r="B72" s="110"/>
      <c r="D72" s="111" t="s">
        <v>219</v>
      </c>
      <c r="E72" s="112"/>
      <c r="F72" s="112"/>
      <c r="G72" s="112"/>
      <c r="H72" s="112"/>
      <c r="I72" s="112"/>
      <c r="J72" s="113">
        <f>J253</f>
        <v>0</v>
      </c>
      <c r="L72" s="110"/>
    </row>
    <row r="73" spans="2:12" s="1" customFormat="1" ht="21.75" customHeight="1">
      <c r="B73" s="34"/>
      <c r="L73" s="34"/>
    </row>
    <row r="74" spans="2:12" s="1" customFormat="1" ht="6.95" customHeight="1">
      <c r="B74" s="43"/>
      <c r="C74" s="44"/>
      <c r="D74" s="44"/>
      <c r="E74" s="44"/>
      <c r="F74" s="44"/>
      <c r="G74" s="44"/>
      <c r="H74" s="44"/>
      <c r="I74" s="44"/>
      <c r="J74" s="44"/>
      <c r="K74" s="44"/>
      <c r="L74" s="34"/>
    </row>
    <row r="78" spans="2:12" s="1" customFormat="1" ht="6.95" customHeight="1">
      <c r="B78" s="45"/>
      <c r="C78" s="46"/>
      <c r="D78" s="46"/>
      <c r="E78" s="46"/>
      <c r="F78" s="46"/>
      <c r="G78" s="46"/>
      <c r="H78" s="46"/>
      <c r="I78" s="46"/>
      <c r="J78" s="46"/>
      <c r="K78" s="46"/>
      <c r="L78" s="34"/>
    </row>
    <row r="79" spans="2:12" s="1" customFormat="1" ht="24.95" customHeight="1">
      <c r="B79" s="34"/>
      <c r="C79" s="22" t="s">
        <v>224</v>
      </c>
      <c r="L79" s="34"/>
    </row>
    <row r="80" spans="2:12" s="1" customFormat="1" ht="6.95" customHeight="1">
      <c r="B80" s="34"/>
      <c r="L80" s="34"/>
    </row>
    <row r="81" spans="2:63" s="1" customFormat="1" ht="12" customHeight="1">
      <c r="B81" s="34"/>
      <c r="C81" s="28" t="s">
        <v>16</v>
      </c>
      <c r="L81" s="34"/>
    </row>
    <row r="82" spans="2:63" s="1" customFormat="1" ht="16.5" customHeight="1">
      <c r="B82" s="34"/>
      <c r="E82" s="329" t="str">
        <f>E7</f>
        <v>Stavba č. 6963, etapa č. 0008 – Kompenzační opatření, Definitivní uzávěr plavebního kanálu Troja</v>
      </c>
      <c r="F82" s="330"/>
      <c r="G82" s="330"/>
      <c r="H82" s="330"/>
      <c r="L82" s="34"/>
    </row>
    <row r="83" spans="2:63" ht="12" customHeight="1">
      <c r="B83" s="21"/>
      <c r="C83" s="28" t="s">
        <v>183</v>
      </c>
      <c r="L83" s="21"/>
    </row>
    <row r="84" spans="2:63" s="1" customFormat="1" ht="16.5" customHeight="1">
      <c r="B84" s="34"/>
      <c r="E84" s="329" t="s">
        <v>187</v>
      </c>
      <c r="F84" s="328"/>
      <c r="G84" s="328"/>
      <c r="H84" s="328"/>
      <c r="L84" s="34"/>
    </row>
    <row r="85" spans="2:63" s="1" customFormat="1" ht="12" customHeight="1">
      <c r="B85" s="34"/>
      <c r="C85" s="28" t="s">
        <v>191</v>
      </c>
      <c r="L85" s="34"/>
    </row>
    <row r="86" spans="2:63" s="1" customFormat="1" ht="16.5" customHeight="1">
      <c r="B86" s="34"/>
      <c r="E86" s="324" t="str">
        <f>E11</f>
        <v>SO09 - Příjezdová komunikace</v>
      </c>
      <c r="F86" s="328"/>
      <c r="G86" s="328"/>
      <c r="H86" s="328"/>
      <c r="L86" s="34"/>
    </row>
    <row r="87" spans="2:63" s="1" customFormat="1" ht="6.95" customHeight="1">
      <c r="B87" s="34"/>
      <c r="L87" s="34"/>
    </row>
    <row r="88" spans="2:63" s="1" customFormat="1" ht="12" customHeight="1">
      <c r="B88" s="34"/>
      <c r="C88" s="28" t="s">
        <v>22</v>
      </c>
      <c r="F88" s="26" t="str">
        <f>F14</f>
        <v>Praha</v>
      </c>
      <c r="I88" s="28" t="s">
        <v>24</v>
      </c>
      <c r="J88" s="51" t="str">
        <f>IF(J14="","",J14)</f>
        <v>19. 8. 2022</v>
      </c>
      <c r="L88" s="34"/>
    </row>
    <row r="89" spans="2:63" s="1" customFormat="1" ht="6.95" customHeight="1">
      <c r="B89" s="34"/>
      <c r="L89" s="34"/>
    </row>
    <row r="90" spans="2:63" s="1" customFormat="1" ht="25.7" customHeight="1">
      <c r="B90" s="34"/>
      <c r="C90" s="28" t="s">
        <v>30</v>
      </c>
      <c r="F90" s="26" t="str">
        <f>E17</f>
        <v>Hlavní město Praha</v>
      </c>
      <c r="I90" s="28" t="s">
        <v>38</v>
      </c>
      <c r="J90" s="32" t="str">
        <f>E23</f>
        <v>d plus projektová a inženýrská a.s.</v>
      </c>
      <c r="L90" s="34"/>
    </row>
    <row r="91" spans="2:63" s="1" customFormat="1" ht="15.2" customHeight="1">
      <c r="B91" s="34"/>
      <c r="C91" s="28" t="s">
        <v>36</v>
      </c>
      <c r="F91" s="26" t="str">
        <f>IF(E20="","",E20)</f>
        <v>Vyplň údaj</v>
      </c>
      <c r="I91" s="28" t="s">
        <v>43</v>
      </c>
      <c r="J91" s="32" t="str">
        <f>E26</f>
        <v xml:space="preserve"> </v>
      </c>
      <c r="L91" s="34"/>
    </row>
    <row r="92" spans="2:63" s="1" customFormat="1" ht="10.35" customHeight="1">
      <c r="B92" s="34"/>
      <c r="L92" s="34"/>
    </row>
    <row r="93" spans="2:63" s="10" customFormat="1" ht="29.25" customHeight="1">
      <c r="B93" s="114"/>
      <c r="C93" s="115" t="s">
        <v>225</v>
      </c>
      <c r="D93" s="116" t="s">
        <v>66</v>
      </c>
      <c r="E93" s="116" t="s">
        <v>62</v>
      </c>
      <c r="F93" s="116" t="s">
        <v>63</v>
      </c>
      <c r="G93" s="116" t="s">
        <v>226</v>
      </c>
      <c r="H93" s="116" t="s">
        <v>227</v>
      </c>
      <c r="I93" s="116" t="s">
        <v>228</v>
      </c>
      <c r="J93" s="116" t="s">
        <v>207</v>
      </c>
      <c r="K93" s="117" t="s">
        <v>229</v>
      </c>
      <c r="L93" s="114"/>
      <c r="M93" s="58" t="s">
        <v>19</v>
      </c>
      <c r="N93" s="59" t="s">
        <v>51</v>
      </c>
      <c r="O93" s="59" t="s">
        <v>230</v>
      </c>
      <c r="P93" s="59" t="s">
        <v>231</v>
      </c>
      <c r="Q93" s="59" t="s">
        <v>232</v>
      </c>
      <c r="R93" s="59" t="s">
        <v>233</v>
      </c>
      <c r="S93" s="59" t="s">
        <v>234</v>
      </c>
      <c r="T93" s="60" t="s">
        <v>235</v>
      </c>
    </row>
    <row r="94" spans="2:63" s="1" customFormat="1" ht="22.9" customHeight="1">
      <c r="B94" s="34"/>
      <c r="C94" s="63" t="s">
        <v>236</v>
      </c>
      <c r="J94" s="118">
        <f>BK94</f>
        <v>0</v>
      </c>
      <c r="L94" s="34"/>
      <c r="M94" s="61"/>
      <c r="N94" s="52"/>
      <c r="O94" s="52"/>
      <c r="P94" s="119">
        <f>P95</f>
        <v>0</v>
      </c>
      <c r="Q94" s="52"/>
      <c r="R94" s="119">
        <f>R95</f>
        <v>306.35342780000002</v>
      </c>
      <c r="S94" s="52"/>
      <c r="T94" s="120">
        <f>T95</f>
        <v>2549.9880000000003</v>
      </c>
      <c r="AT94" s="18" t="s">
        <v>80</v>
      </c>
      <c r="AU94" s="18" t="s">
        <v>208</v>
      </c>
      <c r="BK94" s="121">
        <f>BK95</f>
        <v>0</v>
      </c>
    </row>
    <row r="95" spans="2:63" s="11" customFormat="1" ht="25.9" customHeight="1">
      <c r="B95" s="122"/>
      <c r="D95" s="123" t="s">
        <v>80</v>
      </c>
      <c r="E95" s="124" t="s">
        <v>237</v>
      </c>
      <c r="F95" s="124" t="s">
        <v>238</v>
      </c>
      <c r="I95" s="125"/>
      <c r="J95" s="126">
        <f>BK95</f>
        <v>0</v>
      </c>
      <c r="L95" s="122"/>
      <c r="M95" s="127"/>
      <c r="P95" s="128">
        <f>P96+P158+P174+P182+P226+P238+P253</f>
        <v>0</v>
      </c>
      <c r="R95" s="128">
        <f>R96+R158+R174+R182+R226+R238+R253</f>
        <v>306.35342780000002</v>
      </c>
      <c r="T95" s="129">
        <f>T96+T158+T174+T182+T226+T238+T253</f>
        <v>2549.9880000000003</v>
      </c>
      <c r="AR95" s="123" t="s">
        <v>88</v>
      </c>
      <c r="AT95" s="130" t="s">
        <v>80</v>
      </c>
      <c r="AU95" s="130" t="s">
        <v>81</v>
      </c>
      <c r="AY95" s="123" t="s">
        <v>239</v>
      </c>
      <c r="BK95" s="131">
        <f>BK96+BK158+BK174+BK182+BK226+BK238+BK253</f>
        <v>0</v>
      </c>
    </row>
    <row r="96" spans="2:63" s="11" customFormat="1" ht="22.9" customHeight="1">
      <c r="B96" s="122"/>
      <c r="D96" s="123" t="s">
        <v>80</v>
      </c>
      <c r="E96" s="132" t="s">
        <v>88</v>
      </c>
      <c r="F96" s="132" t="s">
        <v>240</v>
      </c>
      <c r="I96" s="125"/>
      <c r="J96" s="133">
        <f>BK96</f>
        <v>0</v>
      </c>
      <c r="L96" s="122"/>
      <c r="M96" s="127"/>
      <c r="P96" s="128">
        <f>SUM(P97:P157)</f>
        <v>0</v>
      </c>
      <c r="R96" s="128">
        <f>SUM(R97:R157)</f>
        <v>1.8346000000000001E-2</v>
      </c>
      <c r="T96" s="129">
        <f>SUM(T97:T157)</f>
        <v>2549.9880000000003</v>
      </c>
      <c r="AR96" s="123" t="s">
        <v>88</v>
      </c>
      <c r="AT96" s="130" t="s">
        <v>80</v>
      </c>
      <c r="AU96" s="130" t="s">
        <v>88</v>
      </c>
      <c r="AY96" s="123" t="s">
        <v>239</v>
      </c>
      <c r="BK96" s="131">
        <f>SUM(BK97:BK157)</f>
        <v>0</v>
      </c>
    </row>
    <row r="97" spans="2:65" s="1" customFormat="1" ht="33" customHeight="1">
      <c r="B97" s="34"/>
      <c r="C97" s="134" t="s">
        <v>88</v>
      </c>
      <c r="D97" s="134" t="s">
        <v>241</v>
      </c>
      <c r="E97" s="135" t="s">
        <v>1844</v>
      </c>
      <c r="F97" s="136" t="s">
        <v>1845</v>
      </c>
      <c r="G97" s="137" t="s">
        <v>167</v>
      </c>
      <c r="H97" s="138">
        <v>3373</v>
      </c>
      <c r="I97" s="139"/>
      <c r="J97" s="140">
        <f>ROUND(I97*H97,2)</f>
        <v>0</v>
      </c>
      <c r="K97" s="136" t="s">
        <v>245</v>
      </c>
      <c r="L97" s="34"/>
      <c r="M97" s="141" t="s">
        <v>19</v>
      </c>
      <c r="N97" s="142" t="s">
        <v>52</v>
      </c>
      <c r="P97" s="143">
        <f>O97*H97</f>
        <v>0</v>
      </c>
      <c r="Q97" s="143">
        <v>0</v>
      </c>
      <c r="R97" s="143">
        <f>Q97*H97</f>
        <v>0</v>
      </c>
      <c r="S97" s="143">
        <v>0.44</v>
      </c>
      <c r="T97" s="144">
        <f>S97*H97</f>
        <v>1484.1200000000001</v>
      </c>
      <c r="AR97" s="145" t="s">
        <v>246</v>
      </c>
      <c r="AT97" s="145" t="s">
        <v>241</v>
      </c>
      <c r="AU97" s="145" t="s">
        <v>90</v>
      </c>
      <c r="AY97" s="18" t="s">
        <v>239</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246</v>
      </c>
      <c r="BM97" s="145" t="s">
        <v>1846</v>
      </c>
    </row>
    <row r="98" spans="2:65" s="1" customFormat="1" ht="11.25">
      <c r="B98" s="34"/>
      <c r="D98" s="147" t="s">
        <v>248</v>
      </c>
      <c r="F98" s="148" t="s">
        <v>1847</v>
      </c>
      <c r="I98" s="149"/>
      <c r="L98" s="34"/>
      <c r="M98" s="150"/>
      <c r="T98" s="55"/>
      <c r="AT98" s="18" t="s">
        <v>248</v>
      </c>
      <c r="AU98" s="18" t="s">
        <v>90</v>
      </c>
    </row>
    <row r="99" spans="2:65" s="12" customFormat="1" ht="11.25">
      <c r="B99" s="151"/>
      <c r="D99" s="152" t="s">
        <v>258</v>
      </c>
      <c r="E99" s="153" t="s">
        <v>1823</v>
      </c>
      <c r="F99" s="154" t="s">
        <v>1848</v>
      </c>
      <c r="H99" s="155">
        <v>1413</v>
      </c>
      <c r="I99" s="156"/>
      <c r="L99" s="151"/>
      <c r="M99" s="157"/>
      <c r="T99" s="158"/>
      <c r="AT99" s="153" t="s">
        <v>258</v>
      </c>
      <c r="AU99" s="153" t="s">
        <v>90</v>
      </c>
      <c r="AV99" s="12" t="s">
        <v>90</v>
      </c>
      <c r="AW99" s="12" t="s">
        <v>42</v>
      </c>
      <c r="AX99" s="12" t="s">
        <v>81</v>
      </c>
      <c r="AY99" s="153" t="s">
        <v>239</v>
      </c>
    </row>
    <row r="100" spans="2:65" s="12" customFormat="1" ht="11.25">
      <c r="B100" s="151"/>
      <c r="D100" s="152" t="s">
        <v>258</v>
      </c>
      <c r="E100" s="153" t="s">
        <v>1837</v>
      </c>
      <c r="F100" s="154" t="s">
        <v>1849</v>
      </c>
      <c r="H100" s="155">
        <v>1960</v>
      </c>
      <c r="I100" s="156"/>
      <c r="L100" s="151"/>
      <c r="M100" s="157"/>
      <c r="T100" s="158"/>
      <c r="AT100" s="153" t="s">
        <v>258</v>
      </c>
      <c r="AU100" s="153" t="s">
        <v>90</v>
      </c>
      <c r="AV100" s="12" t="s">
        <v>90</v>
      </c>
      <c r="AW100" s="12" t="s">
        <v>42</v>
      </c>
      <c r="AX100" s="12" t="s">
        <v>81</v>
      </c>
      <c r="AY100" s="153" t="s">
        <v>239</v>
      </c>
    </row>
    <row r="101" spans="2:65" s="13" customFormat="1" ht="11.25">
      <c r="B101" s="159"/>
      <c r="D101" s="152" t="s">
        <v>258</v>
      </c>
      <c r="E101" s="160" t="s">
        <v>19</v>
      </c>
      <c r="F101" s="161" t="s">
        <v>261</v>
      </c>
      <c r="H101" s="162">
        <v>3373</v>
      </c>
      <c r="I101" s="163"/>
      <c r="L101" s="159"/>
      <c r="M101" s="164"/>
      <c r="T101" s="165"/>
      <c r="AT101" s="160" t="s">
        <v>258</v>
      </c>
      <c r="AU101" s="160" t="s">
        <v>90</v>
      </c>
      <c r="AV101" s="13" t="s">
        <v>246</v>
      </c>
      <c r="AW101" s="13" t="s">
        <v>42</v>
      </c>
      <c r="AX101" s="13" t="s">
        <v>88</v>
      </c>
      <c r="AY101" s="160" t="s">
        <v>239</v>
      </c>
    </row>
    <row r="102" spans="2:65" s="1" customFormat="1" ht="24.2" customHeight="1">
      <c r="B102" s="34"/>
      <c r="C102" s="134" t="s">
        <v>90</v>
      </c>
      <c r="D102" s="134" t="s">
        <v>241</v>
      </c>
      <c r="E102" s="135" t="s">
        <v>1850</v>
      </c>
      <c r="F102" s="136" t="s">
        <v>1851</v>
      </c>
      <c r="G102" s="137" t="s">
        <v>167</v>
      </c>
      <c r="H102" s="138">
        <v>3373</v>
      </c>
      <c r="I102" s="139"/>
      <c r="J102" s="140">
        <f>ROUND(I102*H102,2)</f>
        <v>0</v>
      </c>
      <c r="K102" s="136" t="s">
        <v>245</v>
      </c>
      <c r="L102" s="34"/>
      <c r="M102" s="141" t="s">
        <v>19</v>
      </c>
      <c r="N102" s="142" t="s">
        <v>52</v>
      </c>
      <c r="P102" s="143">
        <f>O102*H102</f>
        <v>0</v>
      </c>
      <c r="Q102" s="143">
        <v>0</v>
      </c>
      <c r="R102" s="143">
        <f>Q102*H102</f>
        <v>0</v>
      </c>
      <c r="S102" s="143">
        <v>0.316</v>
      </c>
      <c r="T102" s="144">
        <f>S102*H102</f>
        <v>1065.8679999999999</v>
      </c>
      <c r="AR102" s="145" t="s">
        <v>246</v>
      </c>
      <c r="AT102" s="145" t="s">
        <v>241</v>
      </c>
      <c r="AU102" s="145" t="s">
        <v>90</v>
      </c>
      <c r="AY102" s="18" t="s">
        <v>239</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246</v>
      </c>
      <c r="BM102" s="145" t="s">
        <v>1852</v>
      </c>
    </row>
    <row r="103" spans="2:65" s="1" customFormat="1" ht="11.25">
      <c r="B103" s="34"/>
      <c r="D103" s="147" t="s">
        <v>248</v>
      </c>
      <c r="F103" s="148" t="s">
        <v>1853</v>
      </c>
      <c r="I103" s="149"/>
      <c r="L103" s="34"/>
      <c r="M103" s="150"/>
      <c r="T103" s="55"/>
      <c r="AT103" s="18" t="s">
        <v>248</v>
      </c>
      <c r="AU103" s="18" t="s">
        <v>90</v>
      </c>
    </row>
    <row r="104" spans="2:65" s="14" customFormat="1" ht="11.25">
      <c r="B104" s="167"/>
      <c r="D104" s="152" t="s">
        <v>258</v>
      </c>
      <c r="E104" s="168" t="s">
        <v>19</v>
      </c>
      <c r="F104" s="169" t="s">
        <v>1854</v>
      </c>
      <c r="H104" s="168" t="s">
        <v>19</v>
      </c>
      <c r="I104" s="170"/>
      <c r="L104" s="167"/>
      <c r="M104" s="171"/>
      <c r="T104" s="172"/>
      <c r="AT104" s="168" t="s">
        <v>258</v>
      </c>
      <c r="AU104" s="168" t="s">
        <v>90</v>
      </c>
      <c r="AV104" s="14" t="s">
        <v>88</v>
      </c>
      <c r="AW104" s="14" t="s">
        <v>42</v>
      </c>
      <c r="AX104" s="14" t="s">
        <v>81</v>
      </c>
      <c r="AY104" s="168" t="s">
        <v>239</v>
      </c>
    </row>
    <row r="105" spans="2:65" s="12" customFormat="1" ht="11.25">
      <c r="B105" s="151"/>
      <c r="D105" s="152" t="s">
        <v>258</v>
      </c>
      <c r="E105" s="153" t="s">
        <v>19</v>
      </c>
      <c r="F105" s="154" t="s">
        <v>1855</v>
      </c>
      <c r="H105" s="155">
        <v>1413</v>
      </c>
      <c r="I105" s="156"/>
      <c r="L105" s="151"/>
      <c r="M105" s="157"/>
      <c r="T105" s="158"/>
      <c r="AT105" s="153" t="s">
        <v>258</v>
      </c>
      <c r="AU105" s="153" t="s">
        <v>90</v>
      </c>
      <c r="AV105" s="12" t="s">
        <v>90</v>
      </c>
      <c r="AW105" s="12" t="s">
        <v>42</v>
      </c>
      <c r="AX105" s="12" t="s">
        <v>81</v>
      </c>
      <c r="AY105" s="153" t="s">
        <v>239</v>
      </c>
    </row>
    <row r="106" spans="2:65" s="14" customFormat="1" ht="11.25">
      <c r="B106" s="167"/>
      <c r="D106" s="152" t="s">
        <v>258</v>
      </c>
      <c r="E106" s="168" t="s">
        <v>19</v>
      </c>
      <c r="F106" s="169" t="s">
        <v>1856</v>
      </c>
      <c r="H106" s="168" t="s">
        <v>19</v>
      </c>
      <c r="I106" s="170"/>
      <c r="L106" s="167"/>
      <c r="M106" s="171"/>
      <c r="T106" s="172"/>
      <c r="AT106" s="168" t="s">
        <v>258</v>
      </c>
      <c r="AU106" s="168" t="s">
        <v>90</v>
      </c>
      <c r="AV106" s="14" t="s">
        <v>88</v>
      </c>
      <c r="AW106" s="14" t="s">
        <v>42</v>
      </c>
      <c r="AX106" s="14" t="s">
        <v>81</v>
      </c>
      <c r="AY106" s="168" t="s">
        <v>239</v>
      </c>
    </row>
    <row r="107" spans="2:65" s="12" customFormat="1" ht="11.25">
      <c r="B107" s="151"/>
      <c r="D107" s="152" t="s">
        <v>258</v>
      </c>
      <c r="E107" s="153" t="s">
        <v>19</v>
      </c>
      <c r="F107" s="154" t="s">
        <v>1857</v>
      </c>
      <c r="H107" s="155">
        <v>1960</v>
      </c>
      <c r="I107" s="156"/>
      <c r="L107" s="151"/>
      <c r="M107" s="157"/>
      <c r="T107" s="158"/>
      <c r="AT107" s="153" t="s">
        <v>258</v>
      </c>
      <c r="AU107" s="153" t="s">
        <v>90</v>
      </c>
      <c r="AV107" s="12" t="s">
        <v>90</v>
      </c>
      <c r="AW107" s="12" t="s">
        <v>42</v>
      </c>
      <c r="AX107" s="12" t="s">
        <v>81</v>
      </c>
      <c r="AY107" s="153" t="s">
        <v>239</v>
      </c>
    </row>
    <row r="108" spans="2:65" s="13" customFormat="1" ht="11.25">
      <c r="B108" s="159"/>
      <c r="D108" s="152" t="s">
        <v>258</v>
      </c>
      <c r="E108" s="160" t="s">
        <v>19</v>
      </c>
      <c r="F108" s="161" t="s">
        <v>261</v>
      </c>
      <c r="H108" s="162">
        <v>3373</v>
      </c>
      <c r="I108" s="163"/>
      <c r="L108" s="159"/>
      <c r="M108" s="164"/>
      <c r="T108" s="165"/>
      <c r="AT108" s="160" t="s">
        <v>258</v>
      </c>
      <c r="AU108" s="160" t="s">
        <v>90</v>
      </c>
      <c r="AV108" s="13" t="s">
        <v>246</v>
      </c>
      <c r="AW108" s="13" t="s">
        <v>42</v>
      </c>
      <c r="AX108" s="13" t="s">
        <v>88</v>
      </c>
      <c r="AY108" s="160" t="s">
        <v>239</v>
      </c>
    </row>
    <row r="109" spans="2:65" s="1" customFormat="1" ht="16.5" customHeight="1">
      <c r="B109" s="34"/>
      <c r="C109" s="134" t="s">
        <v>96</v>
      </c>
      <c r="D109" s="134" t="s">
        <v>241</v>
      </c>
      <c r="E109" s="135" t="s">
        <v>1858</v>
      </c>
      <c r="F109" s="136" t="s">
        <v>1859</v>
      </c>
      <c r="G109" s="137" t="s">
        <v>167</v>
      </c>
      <c r="H109" s="138">
        <v>1072</v>
      </c>
      <c r="I109" s="139"/>
      <c r="J109" s="140">
        <f>ROUND(I109*H109,2)</f>
        <v>0</v>
      </c>
      <c r="K109" s="136" t="s">
        <v>245</v>
      </c>
      <c r="L109" s="34"/>
      <c r="M109" s="141" t="s">
        <v>19</v>
      </c>
      <c r="N109" s="142" t="s">
        <v>52</v>
      </c>
      <c r="P109" s="143">
        <f>O109*H109</f>
        <v>0</v>
      </c>
      <c r="Q109" s="143">
        <v>0</v>
      </c>
      <c r="R109" s="143">
        <f>Q109*H109</f>
        <v>0</v>
      </c>
      <c r="S109" s="143">
        <v>0</v>
      </c>
      <c r="T109" s="144">
        <f>S109*H109</f>
        <v>0</v>
      </c>
      <c r="AR109" s="145" t="s">
        <v>246</v>
      </c>
      <c r="AT109" s="145" t="s">
        <v>241</v>
      </c>
      <c r="AU109" s="145" t="s">
        <v>90</v>
      </c>
      <c r="AY109" s="18" t="s">
        <v>239</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246</v>
      </c>
      <c r="BM109" s="145" t="s">
        <v>1860</v>
      </c>
    </row>
    <row r="110" spans="2:65" s="1" customFormat="1" ht="11.25">
      <c r="B110" s="34"/>
      <c r="D110" s="147" t="s">
        <v>248</v>
      </c>
      <c r="F110" s="148" t="s">
        <v>1861</v>
      </c>
      <c r="I110" s="149"/>
      <c r="L110" s="34"/>
      <c r="M110" s="150"/>
      <c r="T110" s="55"/>
      <c r="AT110" s="18" t="s">
        <v>248</v>
      </c>
      <c r="AU110" s="18" t="s">
        <v>90</v>
      </c>
    </row>
    <row r="111" spans="2:65" s="12" customFormat="1" ht="11.25">
      <c r="B111" s="151"/>
      <c r="D111" s="152" t="s">
        <v>258</v>
      </c>
      <c r="E111" s="153" t="s">
        <v>1828</v>
      </c>
      <c r="F111" s="154" t="s">
        <v>1862</v>
      </c>
      <c r="H111" s="155">
        <v>178</v>
      </c>
      <c r="I111" s="156"/>
      <c r="L111" s="151"/>
      <c r="M111" s="157"/>
      <c r="T111" s="158"/>
      <c r="AT111" s="153" t="s">
        <v>258</v>
      </c>
      <c r="AU111" s="153" t="s">
        <v>90</v>
      </c>
      <c r="AV111" s="12" t="s">
        <v>90</v>
      </c>
      <c r="AW111" s="12" t="s">
        <v>42</v>
      </c>
      <c r="AX111" s="12" t="s">
        <v>81</v>
      </c>
      <c r="AY111" s="153" t="s">
        <v>239</v>
      </c>
    </row>
    <row r="112" spans="2:65" s="12" customFormat="1" ht="11.25">
      <c r="B112" s="151"/>
      <c r="D112" s="152" t="s">
        <v>258</v>
      </c>
      <c r="E112" s="153" t="s">
        <v>19</v>
      </c>
      <c r="F112" s="154" t="s">
        <v>1863</v>
      </c>
      <c r="H112" s="155">
        <v>404</v>
      </c>
      <c r="I112" s="156"/>
      <c r="L112" s="151"/>
      <c r="M112" s="157"/>
      <c r="T112" s="158"/>
      <c r="AT112" s="153" t="s">
        <v>258</v>
      </c>
      <c r="AU112" s="153" t="s">
        <v>90</v>
      </c>
      <c r="AV112" s="12" t="s">
        <v>90</v>
      </c>
      <c r="AW112" s="12" t="s">
        <v>42</v>
      </c>
      <c r="AX112" s="12" t="s">
        <v>81</v>
      </c>
      <c r="AY112" s="153" t="s">
        <v>239</v>
      </c>
    </row>
    <row r="113" spans="2:65" s="12" customFormat="1" ht="11.25">
      <c r="B113" s="151"/>
      <c r="D113" s="152" t="s">
        <v>258</v>
      </c>
      <c r="E113" s="153" t="s">
        <v>19</v>
      </c>
      <c r="F113" s="154" t="s">
        <v>1864</v>
      </c>
      <c r="H113" s="155">
        <v>490</v>
      </c>
      <c r="I113" s="156"/>
      <c r="L113" s="151"/>
      <c r="M113" s="157"/>
      <c r="T113" s="158"/>
      <c r="AT113" s="153" t="s">
        <v>258</v>
      </c>
      <c r="AU113" s="153" t="s">
        <v>90</v>
      </c>
      <c r="AV113" s="12" t="s">
        <v>90</v>
      </c>
      <c r="AW113" s="12" t="s">
        <v>42</v>
      </c>
      <c r="AX113" s="12" t="s">
        <v>81</v>
      </c>
      <c r="AY113" s="153" t="s">
        <v>239</v>
      </c>
    </row>
    <row r="114" spans="2:65" s="13" customFormat="1" ht="11.25">
      <c r="B114" s="159"/>
      <c r="D114" s="152" t="s">
        <v>258</v>
      </c>
      <c r="E114" s="160" t="s">
        <v>19</v>
      </c>
      <c r="F114" s="161" t="s">
        <v>261</v>
      </c>
      <c r="H114" s="162">
        <v>1072</v>
      </c>
      <c r="I114" s="163"/>
      <c r="L114" s="159"/>
      <c r="M114" s="164"/>
      <c r="T114" s="165"/>
      <c r="AT114" s="160" t="s">
        <v>258</v>
      </c>
      <c r="AU114" s="160" t="s">
        <v>90</v>
      </c>
      <c r="AV114" s="13" t="s">
        <v>246</v>
      </c>
      <c r="AW114" s="13" t="s">
        <v>42</v>
      </c>
      <c r="AX114" s="13" t="s">
        <v>88</v>
      </c>
      <c r="AY114" s="160" t="s">
        <v>239</v>
      </c>
    </row>
    <row r="115" spans="2:65" s="1" customFormat="1" ht="24.2" customHeight="1">
      <c r="B115" s="34"/>
      <c r="C115" s="134" t="s">
        <v>246</v>
      </c>
      <c r="D115" s="134" t="s">
        <v>241</v>
      </c>
      <c r="E115" s="135" t="s">
        <v>309</v>
      </c>
      <c r="F115" s="136" t="s">
        <v>310</v>
      </c>
      <c r="G115" s="137" t="s">
        <v>178</v>
      </c>
      <c r="H115" s="138">
        <v>102.98</v>
      </c>
      <c r="I115" s="139"/>
      <c r="J115" s="140">
        <f>ROUND(I115*H115,2)</f>
        <v>0</v>
      </c>
      <c r="K115" s="136" t="s">
        <v>245</v>
      </c>
      <c r="L115" s="34"/>
      <c r="M115" s="141" t="s">
        <v>19</v>
      </c>
      <c r="N115" s="142" t="s">
        <v>52</v>
      </c>
      <c r="P115" s="143">
        <f>O115*H115</f>
        <v>0</v>
      </c>
      <c r="Q115" s="143">
        <v>0</v>
      </c>
      <c r="R115" s="143">
        <f>Q115*H115</f>
        <v>0</v>
      </c>
      <c r="S115" s="143">
        <v>0</v>
      </c>
      <c r="T115" s="144">
        <f>S115*H115</f>
        <v>0</v>
      </c>
      <c r="AR115" s="145" t="s">
        <v>246</v>
      </c>
      <c r="AT115" s="145" t="s">
        <v>241</v>
      </c>
      <c r="AU115" s="145" t="s">
        <v>90</v>
      </c>
      <c r="AY115" s="18" t="s">
        <v>239</v>
      </c>
      <c r="BE115" s="146">
        <f>IF(N115="základní",J115,0)</f>
        <v>0</v>
      </c>
      <c r="BF115" s="146">
        <f>IF(N115="snížená",J115,0)</f>
        <v>0</v>
      </c>
      <c r="BG115" s="146">
        <f>IF(N115="zákl. přenesená",J115,0)</f>
        <v>0</v>
      </c>
      <c r="BH115" s="146">
        <f>IF(N115="sníž. přenesená",J115,0)</f>
        <v>0</v>
      </c>
      <c r="BI115" s="146">
        <f>IF(N115="nulová",J115,0)</f>
        <v>0</v>
      </c>
      <c r="BJ115" s="18" t="s">
        <v>88</v>
      </c>
      <c r="BK115" s="146">
        <f>ROUND(I115*H115,2)</f>
        <v>0</v>
      </c>
      <c r="BL115" s="18" t="s">
        <v>246</v>
      </c>
      <c r="BM115" s="145" t="s">
        <v>1865</v>
      </c>
    </row>
    <row r="116" spans="2:65" s="1" customFormat="1" ht="11.25">
      <c r="B116" s="34"/>
      <c r="D116" s="147" t="s">
        <v>248</v>
      </c>
      <c r="F116" s="148" t="s">
        <v>312</v>
      </c>
      <c r="I116" s="149"/>
      <c r="L116" s="34"/>
      <c r="M116" s="150"/>
      <c r="T116" s="55"/>
      <c r="AT116" s="18" t="s">
        <v>248</v>
      </c>
      <c r="AU116" s="18" t="s">
        <v>90</v>
      </c>
    </row>
    <row r="117" spans="2:65" s="12" customFormat="1" ht="11.25">
      <c r="B117" s="151"/>
      <c r="D117" s="152" t="s">
        <v>258</v>
      </c>
      <c r="E117" s="153" t="s">
        <v>19</v>
      </c>
      <c r="F117" s="154" t="s">
        <v>1866</v>
      </c>
      <c r="H117" s="155">
        <v>89</v>
      </c>
      <c r="I117" s="156"/>
      <c r="L117" s="151"/>
      <c r="M117" s="157"/>
      <c r="T117" s="158"/>
      <c r="AT117" s="153" t="s">
        <v>258</v>
      </c>
      <c r="AU117" s="153" t="s">
        <v>90</v>
      </c>
      <c r="AV117" s="12" t="s">
        <v>90</v>
      </c>
      <c r="AW117" s="12" t="s">
        <v>42</v>
      </c>
      <c r="AX117" s="12" t="s">
        <v>81</v>
      </c>
      <c r="AY117" s="153" t="s">
        <v>239</v>
      </c>
    </row>
    <row r="118" spans="2:65" s="12" customFormat="1" ht="11.25">
      <c r="B118" s="151"/>
      <c r="D118" s="152" t="s">
        <v>258</v>
      </c>
      <c r="E118" s="153" t="s">
        <v>19</v>
      </c>
      <c r="F118" s="154" t="s">
        <v>1867</v>
      </c>
      <c r="H118" s="155">
        <v>13.98</v>
      </c>
      <c r="I118" s="156"/>
      <c r="L118" s="151"/>
      <c r="M118" s="157"/>
      <c r="T118" s="158"/>
      <c r="AT118" s="153" t="s">
        <v>258</v>
      </c>
      <c r="AU118" s="153" t="s">
        <v>90</v>
      </c>
      <c r="AV118" s="12" t="s">
        <v>90</v>
      </c>
      <c r="AW118" s="12" t="s">
        <v>42</v>
      </c>
      <c r="AX118" s="12" t="s">
        <v>81</v>
      </c>
      <c r="AY118" s="153" t="s">
        <v>239</v>
      </c>
    </row>
    <row r="119" spans="2:65" s="13" customFormat="1" ht="11.25">
      <c r="B119" s="159"/>
      <c r="D119" s="152" t="s">
        <v>258</v>
      </c>
      <c r="E119" s="160" t="s">
        <v>176</v>
      </c>
      <c r="F119" s="161" t="s">
        <v>261</v>
      </c>
      <c r="H119" s="162">
        <v>102.98</v>
      </c>
      <c r="I119" s="163"/>
      <c r="L119" s="159"/>
      <c r="M119" s="164"/>
      <c r="T119" s="165"/>
      <c r="AT119" s="160" t="s">
        <v>258</v>
      </c>
      <c r="AU119" s="160" t="s">
        <v>90</v>
      </c>
      <c r="AV119" s="13" t="s">
        <v>246</v>
      </c>
      <c r="AW119" s="13" t="s">
        <v>42</v>
      </c>
      <c r="AX119" s="13" t="s">
        <v>88</v>
      </c>
      <c r="AY119" s="160" t="s">
        <v>239</v>
      </c>
    </row>
    <row r="120" spans="2:65" s="1" customFormat="1" ht="24.2" customHeight="1">
      <c r="B120" s="34"/>
      <c r="C120" s="134" t="s">
        <v>268</v>
      </c>
      <c r="D120" s="134" t="s">
        <v>241</v>
      </c>
      <c r="E120" s="135" t="s">
        <v>1570</v>
      </c>
      <c r="F120" s="136" t="s">
        <v>1571</v>
      </c>
      <c r="G120" s="137" t="s">
        <v>178</v>
      </c>
      <c r="H120" s="138">
        <v>15.4</v>
      </c>
      <c r="I120" s="139"/>
      <c r="J120" s="140">
        <f>ROUND(I120*H120,2)</f>
        <v>0</v>
      </c>
      <c r="K120" s="136" t="s">
        <v>245</v>
      </c>
      <c r="L120" s="34"/>
      <c r="M120" s="141" t="s">
        <v>19</v>
      </c>
      <c r="N120" s="142" t="s">
        <v>52</v>
      </c>
      <c r="P120" s="143">
        <f>O120*H120</f>
        <v>0</v>
      </c>
      <c r="Q120" s="143">
        <v>0</v>
      </c>
      <c r="R120" s="143">
        <f>Q120*H120</f>
        <v>0</v>
      </c>
      <c r="S120" s="143">
        <v>0</v>
      </c>
      <c r="T120" s="144">
        <f>S120*H120</f>
        <v>0</v>
      </c>
      <c r="AR120" s="145" t="s">
        <v>246</v>
      </c>
      <c r="AT120" s="145" t="s">
        <v>241</v>
      </c>
      <c r="AU120" s="145" t="s">
        <v>90</v>
      </c>
      <c r="AY120" s="18" t="s">
        <v>239</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246</v>
      </c>
      <c r="BM120" s="145" t="s">
        <v>1868</v>
      </c>
    </row>
    <row r="121" spans="2:65" s="1" customFormat="1" ht="11.25">
      <c r="B121" s="34"/>
      <c r="D121" s="147" t="s">
        <v>248</v>
      </c>
      <c r="F121" s="148" t="s">
        <v>1573</v>
      </c>
      <c r="I121" s="149"/>
      <c r="L121" s="34"/>
      <c r="M121" s="150"/>
      <c r="T121" s="55"/>
      <c r="AT121" s="18" t="s">
        <v>248</v>
      </c>
      <c r="AU121" s="18" t="s">
        <v>90</v>
      </c>
    </row>
    <row r="122" spans="2:65" s="14" customFormat="1" ht="11.25">
      <c r="B122" s="167"/>
      <c r="D122" s="152" t="s">
        <v>258</v>
      </c>
      <c r="E122" s="168" t="s">
        <v>19</v>
      </c>
      <c r="F122" s="169" t="s">
        <v>1869</v>
      </c>
      <c r="H122" s="168" t="s">
        <v>19</v>
      </c>
      <c r="I122" s="170"/>
      <c r="L122" s="167"/>
      <c r="M122" s="171"/>
      <c r="T122" s="172"/>
      <c r="AT122" s="168" t="s">
        <v>258</v>
      </c>
      <c r="AU122" s="168" t="s">
        <v>90</v>
      </c>
      <c r="AV122" s="14" t="s">
        <v>88</v>
      </c>
      <c r="AW122" s="14" t="s">
        <v>42</v>
      </c>
      <c r="AX122" s="14" t="s">
        <v>81</v>
      </c>
      <c r="AY122" s="168" t="s">
        <v>239</v>
      </c>
    </row>
    <row r="123" spans="2:65" s="12" customFormat="1" ht="11.25">
      <c r="B123" s="151"/>
      <c r="D123" s="152" t="s">
        <v>258</v>
      </c>
      <c r="E123" s="153" t="s">
        <v>19</v>
      </c>
      <c r="F123" s="154" t="s">
        <v>1870</v>
      </c>
      <c r="H123" s="155">
        <v>15.4</v>
      </c>
      <c r="I123" s="156"/>
      <c r="L123" s="151"/>
      <c r="M123" s="157"/>
      <c r="T123" s="158"/>
      <c r="AT123" s="153" t="s">
        <v>258</v>
      </c>
      <c r="AU123" s="153" t="s">
        <v>90</v>
      </c>
      <c r="AV123" s="12" t="s">
        <v>90</v>
      </c>
      <c r="AW123" s="12" t="s">
        <v>42</v>
      </c>
      <c r="AX123" s="12" t="s">
        <v>81</v>
      </c>
      <c r="AY123" s="153" t="s">
        <v>239</v>
      </c>
    </row>
    <row r="124" spans="2:65" s="13" customFormat="1" ht="11.25">
      <c r="B124" s="159"/>
      <c r="D124" s="152" t="s">
        <v>258</v>
      </c>
      <c r="E124" s="160" t="s">
        <v>192</v>
      </c>
      <c r="F124" s="161" t="s">
        <v>261</v>
      </c>
      <c r="H124" s="162">
        <v>15.4</v>
      </c>
      <c r="I124" s="163"/>
      <c r="L124" s="159"/>
      <c r="M124" s="164"/>
      <c r="T124" s="165"/>
      <c r="AT124" s="160" t="s">
        <v>258</v>
      </c>
      <c r="AU124" s="160" t="s">
        <v>90</v>
      </c>
      <c r="AV124" s="13" t="s">
        <v>246</v>
      </c>
      <c r="AW124" s="13" t="s">
        <v>42</v>
      </c>
      <c r="AX124" s="13" t="s">
        <v>88</v>
      </c>
      <c r="AY124" s="160" t="s">
        <v>239</v>
      </c>
    </row>
    <row r="125" spans="2:65" s="1" customFormat="1" ht="37.9" customHeight="1">
      <c r="B125" s="34"/>
      <c r="C125" s="134" t="s">
        <v>274</v>
      </c>
      <c r="D125" s="134" t="s">
        <v>241</v>
      </c>
      <c r="E125" s="135" t="s">
        <v>345</v>
      </c>
      <c r="F125" s="136" t="s">
        <v>346</v>
      </c>
      <c r="G125" s="137" t="s">
        <v>178</v>
      </c>
      <c r="H125" s="138">
        <v>530.22</v>
      </c>
      <c r="I125" s="139"/>
      <c r="J125" s="140">
        <f>ROUND(I125*H125,2)</f>
        <v>0</v>
      </c>
      <c r="K125" s="136" t="s">
        <v>245</v>
      </c>
      <c r="L125" s="34"/>
      <c r="M125" s="141" t="s">
        <v>19</v>
      </c>
      <c r="N125" s="142" t="s">
        <v>52</v>
      </c>
      <c r="P125" s="143">
        <f>O125*H125</f>
        <v>0</v>
      </c>
      <c r="Q125" s="143">
        <v>0</v>
      </c>
      <c r="R125" s="143">
        <f>Q125*H125</f>
        <v>0</v>
      </c>
      <c r="S125" s="143">
        <v>0</v>
      </c>
      <c r="T125" s="144">
        <f>S125*H125</f>
        <v>0</v>
      </c>
      <c r="AR125" s="145" t="s">
        <v>246</v>
      </c>
      <c r="AT125" s="145" t="s">
        <v>241</v>
      </c>
      <c r="AU125" s="145" t="s">
        <v>90</v>
      </c>
      <c r="AY125" s="18" t="s">
        <v>239</v>
      </c>
      <c r="BE125" s="146">
        <f>IF(N125="základní",J125,0)</f>
        <v>0</v>
      </c>
      <c r="BF125" s="146">
        <f>IF(N125="snížená",J125,0)</f>
        <v>0</v>
      </c>
      <c r="BG125" s="146">
        <f>IF(N125="zákl. přenesená",J125,0)</f>
        <v>0</v>
      </c>
      <c r="BH125" s="146">
        <f>IF(N125="sníž. přenesená",J125,0)</f>
        <v>0</v>
      </c>
      <c r="BI125" s="146">
        <f>IF(N125="nulová",J125,0)</f>
        <v>0</v>
      </c>
      <c r="BJ125" s="18" t="s">
        <v>88</v>
      </c>
      <c r="BK125" s="146">
        <f>ROUND(I125*H125,2)</f>
        <v>0</v>
      </c>
      <c r="BL125" s="18" t="s">
        <v>246</v>
      </c>
      <c r="BM125" s="145" t="s">
        <v>1871</v>
      </c>
    </row>
    <row r="126" spans="2:65" s="1" customFormat="1" ht="11.25">
      <c r="B126" s="34"/>
      <c r="D126" s="147" t="s">
        <v>248</v>
      </c>
      <c r="F126" s="148" t="s">
        <v>348</v>
      </c>
      <c r="I126" s="149"/>
      <c r="L126" s="34"/>
      <c r="M126" s="150"/>
      <c r="T126" s="55"/>
      <c r="AT126" s="18" t="s">
        <v>248</v>
      </c>
      <c r="AU126" s="18" t="s">
        <v>90</v>
      </c>
    </row>
    <row r="127" spans="2:65" s="12" customFormat="1" ht="11.25">
      <c r="B127" s="151"/>
      <c r="D127" s="152" t="s">
        <v>258</v>
      </c>
      <c r="E127" s="153" t="s">
        <v>19</v>
      </c>
      <c r="F127" s="154" t="s">
        <v>1872</v>
      </c>
      <c r="H127" s="155">
        <v>332.78</v>
      </c>
      <c r="I127" s="156"/>
      <c r="L127" s="151"/>
      <c r="M127" s="157"/>
      <c r="T127" s="158"/>
      <c r="AT127" s="153" t="s">
        <v>258</v>
      </c>
      <c r="AU127" s="153" t="s">
        <v>90</v>
      </c>
      <c r="AV127" s="12" t="s">
        <v>90</v>
      </c>
      <c r="AW127" s="12" t="s">
        <v>42</v>
      </c>
      <c r="AX127" s="12" t="s">
        <v>81</v>
      </c>
      <c r="AY127" s="153" t="s">
        <v>239</v>
      </c>
    </row>
    <row r="128" spans="2:65" s="12" customFormat="1" ht="11.25">
      <c r="B128" s="151"/>
      <c r="D128" s="152" t="s">
        <v>258</v>
      </c>
      <c r="E128" s="153" t="s">
        <v>19</v>
      </c>
      <c r="F128" s="154" t="s">
        <v>1873</v>
      </c>
      <c r="H128" s="155">
        <v>197.44</v>
      </c>
      <c r="I128" s="156"/>
      <c r="L128" s="151"/>
      <c r="M128" s="157"/>
      <c r="T128" s="158"/>
      <c r="AT128" s="153" t="s">
        <v>258</v>
      </c>
      <c r="AU128" s="153" t="s">
        <v>90</v>
      </c>
      <c r="AV128" s="12" t="s">
        <v>90</v>
      </c>
      <c r="AW128" s="12" t="s">
        <v>42</v>
      </c>
      <c r="AX128" s="12" t="s">
        <v>81</v>
      </c>
      <c r="AY128" s="153" t="s">
        <v>239</v>
      </c>
    </row>
    <row r="129" spans="2:65" s="13" customFormat="1" ht="11.25">
      <c r="B129" s="159"/>
      <c r="D129" s="152" t="s">
        <v>258</v>
      </c>
      <c r="E129" s="160" t="s">
        <v>19</v>
      </c>
      <c r="F129" s="161" t="s">
        <v>261</v>
      </c>
      <c r="H129" s="162">
        <v>530.22</v>
      </c>
      <c r="I129" s="163"/>
      <c r="L129" s="159"/>
      <c r="M129" s="164"/>
      <c r="T129" s="165"/>
      <c r="AT129" s="160" t="s">
        <v>258</v>
      </c>
      <c r="AU129" s="160" t="s">
        <v>90</v>
      </c>
      <c r="AV129" s="13" t="s">
        <v>246</v>
      </c>
      <c r="AW129" s="13" t="s">
        <v>42</v>
      </c>
      <c r="AX129" s="13" t="s">
        <v>88</v>
      </c>
      <c r="AY129" s="160" t="s">
        <v>239</v>
      </c>
    </row>
    <row r="130" spans="2:65" s="1" customFormat="1" ht="24.2" customHeight="1">
      <c r="B130" s="34"/>
      <c r="C130" s="134" t="s">
        <v>281</v>
      </c>
      <c r="D130" s="134" t="s">
        <v>241</v>
      </c>
      <c r="E130" s="135" t="s">
        <v>357</v>
      </c>
      <c r="F130" s="136" t="s">
        <v>358</v>
      </c>
      <c r="G130" s="137" t="s">
        <v>178</v>
      </c>
      <c r="H130" s="138">
        <v>118.38</v>
      </c>
      <c r="I130" s="139"/>
      <c r="J130" s="140">
        <f>ROUND(I130*H130,2)</f>
        <v>0</v>
      </c>
      <c r="K130" s="136" t="s">
        <v>245</v>
      </c>
      <c r="L130" s="34"/>
      <c r="M130" s="141" t="s">
        <v>19</v>
      </c>
      <c r="N130" s="142" t="s">
        <v>52</v>
      </c>
      <c r="P130" s="143">
        <f>O130*H130</f>
        <v>0</v>
      </c>
      <c r="Q130" s="143">
        <v>0</v>
      </c>
      <c r="R130" s="143">
        <f>Q130*H130</f>
        <v>0</v>
      </c>
      <c r="S130" s="143">
        <v>0</v>
      </c>
      <c r="T130" s="144">
        <f>S130*H130</f>
        <v>0</v>
      </c>
      <c r="AR130" s="145" t="s">
        <v>246</v>
      </c>
      <c r="AT130" s="145" t="s">
        <v>241</v>
      </c>
      <c r="AU130" s="145" t="s">
        <v>90</v>
      </c>
      <c r="AY130" s="18" t="s">
        <v>239</v>
      </c>
      <c r="BE130" s="146">
        <f>IF(N130="základní",J130,0)</f>
        <v>0</v>
      </c>
      <c r="BF130" s="146">
        <f>IF(N130="snížená",J130,0)</f>
        <v>0</v>
      </c>
      <c r="BG130" s="146">
        <f>IF(N130="zákl. přenesená",J130,0)</f>
        <v>0</v>
      </c>
      <c r="BH130" s="146">
        <f>IF(N130="sníž. přenesená",J130,0)</f>
        <v>0</v>
      </c>
      <c r="BI130" s="146">
        <f>IF(N130="nulová",J130,0)</f>
        <v>0</v>
      </c>
      <c r="BJ130" s="18" t="s">
        <v>88</v>
      </c>
      <c r="BK130" s="146">
        <f>ROUND(I130*H130,2)</f>
        <v>0</v>
      </c>
      <c r="BL130" s="18" t="s">
        <v>246</v>
      </c>
      <c r="BM130" s="145" t="s">
        <v>1874</v>
      </c>
    </row>
    <row r="131" spans="2:65" s="1" customFormat="1" ht="11.25">
      <c r="B131" s="34"/>
      <c r="D131" s="147" t="s">
        <v>248</v>
      </c>
      <c r="F131" s="148" t="s">
        <v>360</v>
      </c>
      <c r="I131" s="149"/>
      <c r="L131" s="34"/>
      <c r="M131" s="150"/>
      <c r="T131" s="55"/>
      <c r="AT131" s="18" t="s">
        <v>248</v>
      </c>
      <c r="AU131" s="18" t="s">
        <v>90</v>
      </c>
    </row>
    <row r="132" spans="2:65" s="12" customFormat="1" ht="11.25">
      <c r="B132" s="151"/>
      <c r="D132" s="152" t="s">
        <v>258</v>
      </c>
      <c r="E132" s="153" t="s">
        <v>19</v>
      </c>
      <c r="F132" s="154" t="s">
        <v>349</v>
      </c>
      <c r="H132" s="155">
        <v>118.38</v>
      </c>
      <c r="I132" s="156"/>
      <c r="L132" s="151"/>
      <c r="M132" s="157"/>
      <c r="T132" s="158"/>
      <c r="AT132" s="153" t="s">
        <v>258</v>
      </c>
      <c r="AU132" s="153" t="s">
        <v>90</v>
      </c>
      <c r="AV132" s="12" t="s">
        <v>90</v>
      </c>
      <c r="AW132" s="12" t="s">
        <v>42</v>
      </c>
      <c r="AX132" s="12" t="s">
        <v>88</v>
      </c>
      <c r="AY132" s="153" t="s">
        <v>239</v>
      </c>
    </row>
    <row r="133" spans="2:65" s="1" customFormat="1" ht="24.2" customHeight="1">
      <c r="B133" s="34"/>
      <c r="C133" s="134" t="s">
        <v>287</v>
      </c>
      <c r="D133" s="134" t="s">
        <v>241</v>
      </c>
      <c r="E133" s="135" t="s">
        <v>362</v>
      </c>
      <c r="F133" s="136" t="s">
        <v>363</v>
      </c>
      <c r="G133" s="137" t="s">
        <v>178</v>
      </c>
      <c r="H133" s="138">
        <v>13.98</v>
      </c>
      <c r="I133" s="139"/>
      <c r="J133" s="140">
        <f>ROUND(I133*H133,2)</f>
        <v>0</v>
      </c>
      <c r="K133" s="136" t="s">
        <v>245</v>
      </c>
      <c r="L133" s="34"/>
      <c r="M133" s="141" t="s">
        <v>19</v>
      </c>
      <c r="N133" s="142" t="s">
        <v>52</v>
      </c>
      <c r="P133" s="143">
        <f>O133*H133</f>
        <v>0</v>
      </c>
      <c r="Q133" s="143">
        <v>0</v>
      </c>
      <c r="R133" s="143">
        <f>Q133*H133</f>
        <v>0</v>
      </c>
      <c r="S133" s="143">
        <v>0</v>
      </c>
      <c r="T133" s="144">
        <f>S133*H133</f>
        <v>0</v>
      </c>
      <c r="AR133" s="145" t="s">
        <v>246</v>
      </c>
      <c r="AT133" s="145" t="s">
        <v>241</v>
      </c>
      <c r="AU133" s="145" t="s">
        <v>90</v>
      </c>
      <c r="AY133" s="18" t="s">
        <v>239</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246</v>
      </c>
      <c r="BM133" s="145" t="s">
        <v>1875</v>
      </c>
    </row>
    <row r="134" spans="2:65" s="1" customFormat="1" ht="11.25">
      <c r="B134" s="34"/>
      <c r="D134" s="147" t="s">
        <v>248</v>
      </c>
      <c r="F134" s="148" t="s">
        <v>365</v>
      </c>
      <c r="I134" s="149"/>
      <c r="L134" s="34"/>
      <c r="M134" s="150"/>
      <c r="T134" s="55"/>
      <c r="AT134" s="18" t="s">
        <v>248</v>
      </c>
      <c r="AU134" s="18" t="s">
        <v>90</v>
      </c>
    </row>
    <row r="135" spans="2:65" s="12" customFormat="1" ht="11.25">
      <c r="B135" s="151"/>
      <c r="D135" s="152" t="s">
        <v>258</v>
      </c>
      <c r="E135" s="153" t="s">
        <v>19</v>
      </c>
      <c r="F135" s="154" t="s">
        <v>1876</v>
      </c>
      <c r="H135" s="155">
        <v>13.98</v>
      </c>
      <c r="I135" s="156"/>
      <c r="L135" s="151"/>
      <c r="M135" s="157"/>
      <c r="T135" s="158"/>
      <c r="AT135" s="153" t="s">
        <v>258</v>
      </c>
      <c r="AU135" s="153" t="s">
        <v>90</v>
      </c>
      <c r="AV135" s="12" t="s">
        <v>90</v>
      </c>
      <c r="AW135" s="12" t="s">
        <v>42</v>
      </c>
      <c r="AX135" s="12" t="s">
        <v>81</v>
      </c>
      <c r="AY135" s="153" t="s">
        <v>239</v>
      </c>
    </row>
    <row r="136" spans="2:65" s="13" customFormat="1" ht="11.25">
      <c r="B136" s="159"/>
      <c r="D136" s="152" t="s">
        <v>258</v>
      </c>
      <c r="E136" s="160" t="s">
        <v>196</v>
      </c>
      <c r="F136" s="161" t="s">
        <v>261</v>
      </c>
      <c r="H136" s="162">
        <v>13.98</v>
      </c>
      <c r="I136" s="163"/>
      <c r="L136" s="159"/>
      <c r="M136" s="164"/>
      <c r="T136" s="165"/>
      <c r="AT136" s="160" t="s">
        <v>258</v>
      </c>
      <c r="AU136" s="160" t="s">
        <v>90</v>
      </c>
      <c r="AV136" s="13" t="s">
        <v>246</v>
      </c>
      <c r="AW136" s="13" t="s">
        <v>42</v>
      </c>
      <c r="AX136" s="13" t="s">
        <v>88</v>
      </c>
      <c r="AY136" s="160" t="s">
        <v>239</v>
      </c>
    </row>
    <row r="137" spans="2:65" s="1" customFormat="1" ht="33" customHeight="1">
      <c r="B137" s="34"/>
      <c r="C137" s="134" t="s">
        <v>294</v>
      </c>
      <c r="D137" s="134" t="s">
        <v>241</v>
      </c>
      <c r="E137" s="135" t="s">
        <v>1877</v>
      </c>
      <c r="F137" s="136" t="s">
        <v>1878</v>
      </c>
      <c r="G137" s="137" t="s">
        <v>167</v>
      </c>
      <c r="H137" s="138">
        <v>917.3</v>
      </c>
      <c r="I137" s="139"/>
      <c r="J137" s="140">
        <f>ROUND(I137*H137,2)</f>
        <v>0</v>
      </c>
      <c r="K137" s="136" t="s">
        <v>245</v>
      </c>
      <c r="L137" s="34"/>
      <c r="M137" s="141" t="s">
        <v>19</v>
      </c>
      <c r="N137" s="142" t="s">
        <v>52</v>
      </c>
      <c r="P137" s="143">
        <f>O137*H137</f>
        <v>0</v>
      </c>
      <c r="Q137" s="143">
        <v>0</v>
      </c>
      <c r="R137" s="143">
        <f>Q137*H137</f>
        <v>0</v>
      </c>
      <c r="S137" s="143">
        <v>0</v>
      </c>
      <c r="T137" s="144">
        <f>S137*H137</f>
        <v>0</v>
      </c>
      <c r="AR137" s="145" t="s">
        <v>246</v>
      </c>
      <c r="AT137" s="145" t="s">
        <v>241</v>
      </c>
      <c r="AU137" s="145" t="s">
        <v>90</v>
      </c>
      <c r="AY137" s="18" t="s">
        <v>239</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246</v>
      </c>
      <c r="BM137" s="145" t="s">
        <v>1879</v>
      </c>
    </row>
    <row r="138" spans="2:65" s="1" customFormat="1" ht="11.25">
      <c r="B138" s="34"/>
      <c r="D138" s="147" t="s">
        <v>248</v>
      </c>
      <c r="F138" s="148" t="s">
        <v>1880</v>
      </c>
      <c r="I138" s="149"/>
      <c r="L138" s="34"/>
      <c r="M138" s="150"/>
      <c r="T138" s="55"/>
      <c r="AT138" s="18" t="s">
        <v>248</v>
      </c>
      <c r="AU138" s="18" t="s">
        <v>90</v>
      </c>
    </row>
    <row r="139" spans="2:65" s="12" customFormat="1" ht="11.25">
      <c r="B139" s="151"/>
      <c r="D139" s="152" t="s">
        <v>258</v>
      </c>
      <c r="E139" s="153" t="s">
        <v>19</v>
      </c>
      <c r="F139" s="154" t="s">
        <v>1881</v>
      </c>
      <c r="H139" s="155">
        <v>23.3</v>
      </c>
      <c r="I139" s="156"/>
      <c r="L139" s="151"/>
      <c r="M139" s="157"/>
      <c r="T139" s="158"/>
      <c r="AT139" s="153" t="s">
        <v>258</v>
      </c>
      <c r="AU139" s="153" t="s">
        <v>90</v>
      </c>
      <c r="AV139" s="12" t="s">
        <v>90</v>
      </c>
      <c r="AW139" s="12" t="s">
        <v>42</v>
      </c>
      <c r="AX139" s="12" t="s">
        <v>81</v>
      </c>
      <c r="AY139" s="153" t="s">
        <v>239</v>
      </c>
    </row>
    <row r="140" spans="2:65" s="12" customFormat="1" ht="11.25">
      <c r="B140" s="151"/>
      <c r="D140" s="152" t="s">
        <v>258</v>
      </c>
      <c r="E140" s="153" t="s">
        <v>19</v>
      </c>
      <c r="F140" s="154" t="s">
        <v>1863</v>
      </c>
      <c r="H140" s="155">
        <v>404</v>
      </c>
      <c r="I140" s="156"/>
      <c r="L140" s="151"/>
      <c r="M140" s="157"/>
      <c r="T140" s="158"/>
      <c r="AT140" s="153" t="s">
        <v>258</v>
      </c>
      <c r="AU140" s="153" t="s">
        <v>90</v>
      </c>
      <c r="AV140" s="12" t="s">
        <v>90</v>
      </c>
      <c r="AW140" s="12" t="s">
        <v>42</v>
      </c>
      <c r="AX140" s="12" t="s">
        <v>81</v>
      </c>
      <c r="AY140" s="153" t="s">
        <v>239</v>
      </c>
    </row>
    <row r="141" spans="2:65" s="12" customFormat="1" ht="11.25">
      <c r="B141" s="151"/>
      <c r="D141" s="152" t="s">
        <v>258</v>
      </c>
      <c r="E141" s="153" t="s">
        <v>19</v>
      </c>
      <c r="F141" s="154" t="s">
        <v>1864</v>
      </c>
      <c r="H141" s="155">
        <v>490</v>
      </c>
      <c r="I141" s="156"/>
      <c r="L141" s="151"/>
      <c r="M141" s="157"/>
      <c r="T141" s="158"/>
      <c r="AT141" s="153" t="s">
        <v>258</v>
      </c>
      <c r="AU141" s="153" t="s">
        <v>90</v>
      </c>
      <c r="AV141" s="12" t="s">
        <v>90</v>
      </c>
      <c r="AW141" s="12" t="s">
        <v>42</v>
      </c>
      <c r="AX141" s="12" t="s">
        <v>81</v>
      </c>
      <c r="AY141" s="153" t="s">
        <v>239</v>
      </c>
    </row>
    <row r="142" spans="2:65" s="13" customFormat="1" ht="11.25">
      <c r="B142" s="159"/>
      <c r="D142" s="152" t="s">
        <v>258</v>
      </c>
      <c r="E142" s="160" t="s">
        <v>19</v>
      </c>
      <c r="F142" s="161" t="s">
        <v>261</v>
      </c>
      <c r="H142" s="162">
        <v>917.3</v>
      </c>
      <c r="I142" s="163"/>
      <c r="L142" s="159"/>
      <c r="M142" s="164"/>
      <c r="T142" s="165"/>
      <c r="AT142" s="160" t="s">
        <v>258</v>
      </c>
      <c r="AU142" s="160" t="s">
        <v>90</v>
      </c>
      <c r="AV142" s="13" t="s">
        <v>246</v>
      </c>
      <c r="AW142" s="13" t="s">
        <v>42</v>
      </c>
      <c r="AX142" s="13" t="s">
        <v>88</v>
      </c>
      <c r="AY142" s="160" t="s">
        <v>239</v>
      </c>
    </row>
    <row r="143" spans="2:65" s="1" customFormat="1" ht="24.2" customHeight="1">
      <c r="B143" s="34"/>
      <c r="C143" s="134" t="s">
        <v>300</v>
      </c>
      <c r="D143" s="134" t="s">
        <v>241</v>
      </c>
      <c r="E143" s="135" t="s">
        <v>1882</v>
      </c>
      <c r="F143" s="136" t="s">
        <v>1883</v>
      </c>
      <c r="G143" s="137" t="s">
        <v>167</v>
      </c>
      <c r="H143" s="138">
        <v>917.3</v>
      </c>
      <c r="I143" s="139"/>
      <c r="J143" s="140">
        <f>ROUND(I143*H143,2)</f>
        <v>0</v>
      </c>
      <c r="K143" s="136" t="s">
        <v>245</v>
      </c>
      <c r="L143" s="34"/>
      <c r="M143" s="141" t="s">
        <v>19</v>
      </c>
      <c r="N143" s="142" t="s">
        <v>52</v>
      </c>
      <c r="P143" s="143">
        <f>O143*H143</f>
        <v>0</v>
      </c>
      <c r="Q143" s="143">
        <v>0</v>
      </c>
      <c r="R143" s="143">
        <f>Q143*H143</f>
        <v>0</v>
      </c>
      <c r="S143" s="143">
        <v>0</v>
      </c>
      <c r="T143" s="144">
        <f>S143*H143</f>
        <v>0</v>
      </c>
      <c r="AR143" s="145" t="s">
        <v>246</v>
      </c>
      <c r="AT143" s="145" t="s">
        <v>241</v>
      </c>
      <c r="AU143" s="145" t="s">
        <v>90</v>
      </c>
      <c r="AY143" s="18" t="s">
        <v>239</v>
      </c>
      <c r="BE143" s="146">
        <f>IF(N143="základní",J143,0)</f>
        <v>0</v>
      </c>
      <c r="BF143" s="146">
        <f>IF(N143="snížená",J143,0)</f>
        <v>0</v>
      </c>
      <c r="BG143" s="146">
        <f>IF(N143="zákl. přenesená",J143,0)</f>
        <v>0</v>
      </c>
      <c r="BH143" s="146">
        <f>IF(N143="sníž. přenesená",J143,0)</f>
        <v>0</v>
      </c>
      <c r="BI143" s="146">
        <f>IF(N143="nulová",J143,0)</f>
        <v>0</v>
      </c>
      <c r="BJ143" s="18" t="s">
        <v>88</v>
      </c>
      <c r="BK143" s="146">
        <f>ROUND(I143*H143,2)</f>
        <v>0</v>
      </c>
      <c r="BL143" s="18" t="s">
        <v>246</v>
      </c>
      <c r="BM143" s="145" t="s">
        <v>1884</v>
      </c>
    </row>
    <row r="144" spans="2:65" s="1" customFormat="1" ht="11.25">
      <c r="B144" s="34"/>
      <c r="D144" s="147" t="s">
        <v>248</v>
      </c>
      <c r="F144" s="148" t="s">
        <v>1885</v>
      </c>
      <c r="I144" s="149"/>
      <c r="L144" s="34"/>
      <c r="M144" s="150"/>
      <c r="T144" s="55"/>
      <c r="AT144" s="18" t="s">
        <v>248</v>
      </c>
      <c r="AU144" s="18" t="s">
        <v>90</v>
      </c>
    </row>
    <row r="145" spans="2:65" s="12" customFormat="1" ht="11.25">
      <c r="B145" s="151"/>
      <c r="D145" s="152" t="s">
        <v>258</v>
      </c>
      <c r="E145" s="153" t="s">
        <v>19</v>
      </c>
      <c r="F145" s="154" t="s">
        <v>1881</v>
      </c>
      <c r="H145" s="155">
        <v>23.3</v>
      </c>
      <c r="I145" s="156"/>
      <c r="L145" s="151"/>
      <c r="M145" s="157"/>
      <c r="T145" s="158"/>
      <c r="AT145" s="153" t="s">
        <v>258</v>
      </c>
      <c r="AU145" s="153" t="s">
        <v>90</v>
      </c>
      <c r="AV145" s="12" t="s">
        <v>90</v>
      </c>
      <c r="AW145" s="12" t="s">
        <v>42</v>
      </c>
      <c r="AX145" s="12" t="s">
        <v>81</v>
      </c>
      <c r="AY145" s="153" t="s">
        <v>239</v>
      </c>
    </row>
    <row r="146" spans="2:65" s="12" customFormat="1" ht="11.25">
      <c r="B146" s="151"/>
      <c r="D146" s="152" t="s">
        <v>258</v>
      </c>
      <c r="E146" s="153" t="s">
        <v>19</v>
      </c>
      <c r="F146" s="154" t="s">
        <v>1863</v>
      </c>
      <c r="H146" s="155">
        <v>404</v>
      </c>
      <c r="I146" s="156"/>
      <c r="L146" s="151"/>
      <c r="M146" s="157"/>
      <c r="T146" s="158"/>
      <c r="AT146" s="153" t="s">
        <v>258</v>
      </c>
      <c r="AU146" s="153" t="s">
        <v>90</v>
      </c>
      <c r="AV146" s="12" t="s">
        <v>90</v>
      </c>
      <c r="AW146" s="12" t="s">
        <v>42</v>
      </c>
      <c r="AX146" s="12" t="s">
        <v>81</v>
      </c>
      <c r="AY146" s="153" t="s">
        <v>239</v>
      </c>
    </row>
    <row r="147" spans="2:65" s="12" customFormat="1" ht="11.25">
      <c r="B147" s="151"/>
      <c r="D147" s="152" t="s">
        <v>258</v>
      </c>
      <c r="E147" s="153" t="s">
        <v>19</v>
      </c>
      <c r="F147" s="154" t="s">
        <v>1864</v>
      </c>
      <c r="H147" s="155">
        <v>490</v>
      </c>
      <c r="I147" s="156"/>
      <c r="L147" s="151"/>
      <c r="M147" s="157"/>
      <c r="T147" s="158"/>
      <c r="AT147" s="153" t="s">
        <v>258</v>
      </c>
      <c r="AU147" s="153" t="s">
        <v>90</v>
      </c>
      <c r="AV147" s="12" t="s">
        <v>90</v>
      </c>
      <c r="AW147" s="12" t="s">
        <v>42</v>
      </c>
      <c r="AX147" s="12" t="s">
        <v>81</v>
      </c>
      <c r="AY147" s="153" t="s">
        <v>239</v>
      </c>
    </row>
    <row r="148" spans="2:65" s="13" customFormat="1" ht="11.25">
      <c r="B148" s="159"/>
      <c r="D148" s="152" t="s">
        <v>258</v>
      </c>
      <c r="E148" s="160" t="s">
        <v>19</v>
      </c>
      <c r="F148" s="161" t="s">
        <v>261</v>
      </c>
      <c r="H148" s="162">
        <v>917.3</v>
      </c>
      <c r="I148" s="163"/>
      <c r="L148" s="159"/>
      <c r="M148" s="164"/>
      <c r="T148" s="165"/>
      <c r="AT148" s="160" t="s">
        <v>258</v>
      </c>
      <c r="AU148" s="160" t="s">
        <v>90</v>
      </c>
      <c r="AV148" s="13" t="s">
        <v>246</v>
      </c>
      <c r="AW148" s="13" t="s">
        <v>42</v>
      </c>
      <c r="AX148" s="13" t="s">
        <v>88</v>
      </c>
      <c r="AY148" s="160" t="s">
        <v>239</v>
      </c>
    </row>
    <row r="149" spans="2:65" s="1" customFormat="1" ht="24.2" customHeight="1">
      <c r="B149" s="34"/>
      <c r="C149" s="134" t="s">
        <v>308</v>
      </c>
      <c r="D149" s="134" t="s">
        <v>241</v>
      </c>
      <c r="E149" s="135" t="s">
        <v>1886</v>
      </c>
      <c r="F149" s="136" t="s">
        <v>1887</v>
      </c>
      <c r="G149" s="137" t="s">
        <v>167</v>
      </c>
      <c r="H149" s="138">
        <v>917.3</v>
      </c>
      <c r="I149" s="139"/>
      <c r="J149" s="140">
        <f>ROUND(I149*H149,2)</f>
        <v>0</v>
      </c>
      <c r="K149" s="136" t="s">
        <v>245</v>
      </c>
      <c r="L149" s="34"/>
      <c r="M149" s="141" t="s">
        <v>19</v>
      </c>
      <c r="N149" s="142" t="s">
        <v>52</v>
      </c>
      <c r="P149" s="143">
        <f>O149*H149</f>
        <v>0</v>
      </c>
      <c r="Q149" s="143">
        <v>0</v>
      </c>
      <c r="R149" s="143">
        <f>Q149*H149</f>
        <v>0</v>
      </c>
      <c r="S149" s="143">
        <v>0</v>
      </c>
      <c r="T149" s="144">
        <f>S149*H149</f>
        <v>0</v>
      </c>
      <c r="AR149" s="145" t="s">
        <v>246</v>
      </c>
      <c r="AT149" s="145" t="s">
        <v>241</v>
      </c>
      <c r="AU149" s="145" t="s">
        <v>90</v>
      </c>
      <c r="AY149" s="18" t="s">
        <v>239</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246</v>
      </c>
      <c r="BM149" s="145" t="s">
        <v>1888</v>
      </c>
    </row>
    <row r="150" spans="2:65" s="1" customFormat="1" ht="11.25">
      <c r="B150" s="34"/>
      <c r="D150" s="147" t="s">
        <v>248</v>
      </c>
      <c r="F150" s="148" t="s">
        <v>1889</v>
      </c>
      <c r="I150" s="149"/>
      <c r="L150" s="34"/>
      <c r="M150" s="150"/>
      <c r="T150" s="55"/>
      <c r="AT150" s="18" t="s">
        <v>248</v>
      </c>
      <c r="AU150" s="18" t="s">
        <v>90</v>
      </c>
    </row>
    <row r="151" spans="2:65" s="12" customFormat="1" ht="11.25">
      <c r="B151" s="151"/>
      <c r="D151" s="152" t="s">
        <v>258</v>
      </c>
      <c r="E151" s="153" t="s">
        <v>19</v>
      </c>
      <c r="F151" s="154" t="s">
        <v>1881</v>
      </c>
      <c r="H151" s="155">
        <v>23.3</v>
      </c>
      <c r="I151" s="156"/>
      <c r="L151" s="151"/>
      <c r="M151" s="157"/>
      <c r="T151" s="158"/>
      <c r="AT151" s="153" t="s">
        <v>258</v>
      </c>
      <c r="AU151" s="153" t="s">
        <v>90</v>
      </c>
      <c r="AV151" s="12" t="s">
        <v>90</v>
      </c>
      <c r="AW151" s="12" t="s">
        <v>42</v>
      </c>
      <c r="AX151" s="12" t="s">
        <v>81</v>
      </c>
      <c r="AY151" s="153" t="s">
        <v>239</v>
      </c>
    </row>
    <row r="152" spans="2:65" s="12" customFormat="1" ht="11.25">
      <c r="B152" s="151"/>
      <c r="D152" s="152" t="s">
        <v>258</v>
      </c>
      <c r="E152" s="153" t="s">
        <v>19</v>
      </c>
      <c r="F152" s="154" t="s">
        <v>1863</v>
      </c>
      <c r="H152" s="155">
        <v>404</v>
      </c>
      <c r="I152" s="156"/>
      <c r="L152" s="151"/>
      <c r="M152" s="157"/>
      <c r="T152" s="158"/>
      <c r="AT152" s="153" t="s">
        <v>258</v>
      </c>
      <c r="AU152" s="153" t="s">
        <v>90</v>
      </c>
      <c r="AV152" s="12" t="s">
        <v>90</v>
      </c>
      <c r="AW152" s="12" t="s">
        <v>42</v>
      </c>
      <c r="AX152" s="12" t="s">
        <v>81</v>
      </c>
      <c r="AY152" s="153" t="s">
        <v>239</v>
      </c>
    </row>
    <row r="153" spans="2:65" s="12" customFormat="1" ht="11.25">
      <c r="B153" s="151"/>
      <c r="D153" s="152" t="s">
        <v>258</v>
      </c>
      <c r="E153" s="153" t="s">
        <v>19</v>
      </c>
      <c r="F153" s="154" t="s">
        <v>1864</v>
      </c>
      <c r="H153" s="155">
        <v>490</v>
      </c>
      <c r="I153" s="156"/>
      <c r="L153" s="151"/>
      <c r="M153" s="157"/>
      <c r="T153" s="158"/>
      <c r="AT153" s="153" t="s">
        <v>258</v>
      </c>
      <c r="AU153" s="153" t="s">
        <v>90</v>
      </c>
      <c r="AV153" s="12" t="s">
        <v>90</v>
      </c>
      <c r="AW153" s="12" t="s">
        <v>42</v>
      </c>
      <c r="AX153" s="12" t="s">
        <v>81</v>
      </c>
      <c r="AY153" s="153" t="s">
        <v>239</v>
      </c>
    </row>
    <row r="154" spans="2:65" s="13" customFormat="1" ht="11.25">
      <c r="B154" s="159"/>
      <c r="D154" s="152" t="s">
        <v>258</v>
      </c>
      <c r="E154" s="160" t="s">
        <v>19</v>
      </c>
      <c r="F154" s="161" t="s">
        <v>261</v>
      </c>
      <c r="H154" s="162">
        <v>917.3</v>
      </c>
      <c r="I154" s="163"/>
      <c r="L154" s="159"/>
      <c r="M154" s="164"/>
      <c r="T154" s="165"/>
      <c r="AT154" s="160" t="s">
        <v>258</v>
      </c>
      <c r="AU154" s="160" t="s">
        <v>90</v>
      </c>
      <c r="AV154" s="13" t="s">
        <v>246</v>
      </c>
      <c r="AW154" s="13" t="s">
        <v>42</v>
      </c>
      <c r="AX154" s="13" t="s">
        <v>88</v>
      </c>
      <c r="AY154" s="160" t="s">
        <v>239</v>
      </c>
    </row>
    <row r="155" spans="2:65" s="1" customFormat="1" ht="16.5" customHeight="1">
      <c r="B155" s="34"/>
      <c r="C155" s="180" t="s">
        <v>314</v>
      </c>
      <c r="D155" s="180" t="s">
        <v>373</v>
      </c>
      <c r="E155" s="181" t="s">
        <v>1890</v>
      </c>
      <c r="F155" s="182" t="s">
        <v>1891</v>
      </c>
      <c r="G155" s="183" t="s">
        <v>835</v>
      </c>
      <c r="H155" s="184">
        <v>18.346</v>
      </c>
      <c r="I155" s="185"/>
      <c r="J155" s="186">
        <f>ROUND(I155*H155,2)</f>
        <v>0</v>
      </c>
      <c r="K155" s="182" t="s">
        <v>245</v>
      </c>
      <c r="L155" s="187"/>
      <c r="M155" s="188" t="s">
        <v>19</v>
      </c>
      <c r="N155" s="189" t="s">
        <v>52</v>
      </c>
      <c r="P155" s="143">
        <f>O155*H155</f>
        <v>0</v>
      </c>
      <c r="Q155" s="143">
        <v>1E-3</v>
      </c>
      <c r="R155" s="143">
        <f>Q155*H155</f>
        <v>1.8346000000000001E-2</v>
      </c>
      <c r="S155" s="143">
        <v>0</v>
      </c>
      <c r="T155" s="144">
        <f>S155*H155</f>
        <v>0</v>
      </c>
      <c r="AR155" s="145" t="s">
        <v>287</v>
      </c>
      <c r="AT155" s="145" t="s">
        <v>373</v>
      </c>
      <c r="AU155" s="145" t="s">
        <v>90</v>
      </c>
      <c r="AY155" s="18" t="s">
        <v>239</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246</v>
      </c>
      <c r="BM155" s="145" t="s">
        <v>1892</v>
      </c>
    </row>
    <row r="156" spans="2:65" s="12" customFormat="1" ht="11.25">
      <c r="B156" s="151"/>
      <c r="D156" s="152" t="s">
        <v>258</v>
      </c>
      <c r="F156" s="154" t="s">
        <v>1893</v>
      </c>
      <c r="H156" s="155">
        <v>18.346</v>
      </c>
      <c r="I156" s="156"/>
      <c r="L156" s="151"/>
      <c r="M156" s="157"/>
      <c r="T156" s="158"/>
      <c r="AT156" s="153" t="s">
        <v>258</v>
      </c>
      <c r="AU156" s="153" t="s">
        <v>90</v>
      </c>
      <c r="AV156" s="12" t="s">
        <v>90</v>
      </c>
      <c r="AW156" s="12" t="s">
        <v>4</v>
      </c>
      <c r="AX156" s="12" t="s">
        <v>88</v>
      </c>
      <c r="AY156" s="153" t="s">
        <v>239</v>
      </c>
    </row>
    <row r="157" spans="2:65" s="1" customFormat="1" ht="16.5" customHeight="1">
      <c r="B157" s="34"/>
      <c r="C157" s="134" t="s">
        <v>326</v>
      </c>
      <c r="D157" s="134" t="s">
        <v>241</v>
      </c>
      <c r="E157" s="135" t="s">
        <v>399</v>
      </c>
      <c r="F157" s="136" t="s">
        <v>1894</v>
      </c>
      <c r="G157" s="137" t="s">
        <v>303</v>
      </c>
      <c r="H157" s="138">
        <v>1</v>
      </c>
      <c r="I157" s="139"/>
      <c r="J157" s="140">
        <f>ROUND(I157*H157,2)</f>
        <v>0</v>
      </c>
      <c r="K157" s="136" t="s">
        <v>304</v>
      </c>
      <c r="L157" s="34"/>
      <c r="M157" s="141" t="s">
        <v>19</v>
      </c>
      <c r="N157" s="142" t="s">
        <v>52</v>
      </c>
      <c r="P157" s="143">
        <f>O157*H157</f>
        <v>0</v>
      </c>
      <c r="Q157" s="143">
        <v>0</v>
      </c>
      <c r="R157" s="143">
        <f>Q157*H157</f>
        <v>0</v>
      </c>
      <c r="S157" s="143">
        <v>0</v>
      </c>
      <c r="T157" s="144">
        <f>S157*H157</f>
        <v>0</v>
      </c>
      <c r="AR157" s="145" t="s">
        <v>246</v>
      </c>
      <c r="AT157" s="145" t="s">
        <v>241</v>
      </c>
      <c r="AU157" s="145" t="s">
        <v>90</v>
      </c>
      <c r="AY157" s="18" t="s">
        <v>239</v>
      </c>
      <c r="BE157" s="146">
        <f>IF(N157="základní",J157,0)</f>
        <v>0</v>
      </c>
      <c r="BF157" s="146">
        <f>IF(N157="snížená",J157,0)</f>
        <v>0</v>
      </c>
      <c r="BG157" s="146">
        <f>IF(N157="zákl. přenesená",J157,0)</f>
        <v>0</v>
      </c>
      <c r="BH157" s="146">
        <f>IF(N157="sníž. přenesená",J157,0)</f>
        <v>0</v>
      </c>
      <c r="BI157" s="146">
        <f>IF(N157="nulová",J157,0)</f>
        <v>0</v>
      </c>
      <c r="BJ157" s="18" t="s">
        <v>88</v>
      </c>
      <c r="BK157" s="146">
        <f>ROUND(I157*H157,2)</f>
        <v>0</v>
      </c>
      <c r="BL157" s="18" t="s">
        <v>246</v>
      </c>
      <c r="BM157" s="145" t="s">
        <v>1895</v>
      </c>
    </row>
    <row r="158" spans="2:65" s="11" customFormat="1" ht="22.9" customHeight="1">
      <c r="B158" s="122"/>
      <c r="D158" s="123" t="s">
        <v>80</v>
      </c>
      <c r="E158" s="132" t="s">
        <v>90</v>
      </c>
      <c r="F158" s="132" t="s">
        <v>403</v>
      </c>
      <c r="I158" s="125"/>
      <c r="J158" s="133">
        <f>BK158</f>
        <v>0</v>
      </c>
      <c r="L158" s="122"/>
      <c r="M158" s="127"/>
      <c r="P158" s="128">
        <f>SUM(P159:P173)</f>
        <v>0</v>
      </c>
      <c r="R158" s="128">
        <f>SUM(R159:R173)</f>
        <v>68.606881799999996</v>
      </c>
      <c r="T158" s="129">
        <f>SUM(T159:T173)</f>
        <v>0</v>
      </c>
      <c r="AR158" s="123" t="s">
        <v>88</v>
      </c>
      <c r="AT158" s="130" t="s">
        <v>80</v>
      </c>
      <c r="AU158" s="130" t="s">
        <v>88</v>
      </c>
      <c r="AY158" s="123" t="s">
        <v>239</v>
      </c>
      <c r="BK158" s="131">
        <f>SUM(BK159:BK173)</f>
        <v>0</v>
      </c>
    </row>
    <row r="159" spans="2:65" s="1" customFormat="1" ht="21.75" customHeight="1">
      <c r="B159" s="34"/>
      <c r="C159" s="134" t="s">
        <v>333</v>
      </c>
      <c r="D159" s="134" t="s">
        <v>241</v>
      </c>
      <c r="E159" s="135" t="s">
        <v>1896</v>
      </c>
      <c r="F159" s="136" t="s">
        <v>1897</v>
      </c>
      <c r="G159" s="137" t="s">
        <v>178</v>
      </c>
      <c r="H159" s="138">
        <v>16.940000000000001</v>
      </c>
      <c r="I159" s="139"/>
      <c r="J159" s="140">
        <f>ROUND(I159*H159,2)</f>
        <v>0</v>
      </c>
      <c r="K159" s="136" t="s">
        <v>245</v>
      </c>
      <c r="L159" s="34"/>
      <c r="M159" s="141" t="s">
        <v>19</v>
      </c>
      <c r="N159" s="142" t="s">
        <v>52</v>
      </c>
      <c r="P159" s="143">
        <f>O159*H159</f>
        <v>0</v>
      </c>
      <c r="Q159" s="143">
        <v>2.5018699999999998</v>
      </c>
      <c r="R159" s="143">
        <f>Q159*H159</f>
        <v>42.381677799999999</v>
      </c>
      <c r="S159" s="143">
        <v>0</v>
      </c>
      <c r="T159" s="144">
        <f>S159*H159</f>
        <v>0</v>
      </c>
      <c r="AR159" s="145" t="s">
        <v>246</v>
      </c>
      <c r="AT159" s="145" t="s">
        <v>241</v>
      </c>
      <c r="AU159" s="145" t="s">
        <v>90</v>
      </c>
      <c r="AY159" s="18" t="s">
        <v>239</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246</v>
      </c>
      <c r="BM159" s="145" t="s">
        <v>1898</v>
      </c>
    </row>
    <row r="160" spans="2:65" s="1" customFormat="1" ht="11.25">
      <c r="B160" s="34"/>
      <c r="D160" s="147" t="s">
        <v>248</v>
      </c>
      <c r="F160" s="148" t="s">
        <v>1899</v>
      </c>
      <c r="I160" s="149"/>
      <c r="L160" s="34"/>
      <c r="M160" s="150"/>
      <c r="T160" s="55"/>
      <c r="AT160" s="18" t="s">
        <v>248</v>
      </c>
      <c r="AU160" s="18" t="s">
        <v>90</v>
      </c>
    </row>
    <row r="161" spans="2:65" s="14" customFormat="1" ht="11.25">
      <c r="B161" s="167"/>
      <c r="D161" s="152" t="s">
        <v>258</v>
      </c>
      <c r="E161" s="168" t="s">
        <v>19</v>
      </c>
      <c r="F161" s="169" t="s">
        <v>1869</v>
      </c>
      <c r="H161" s="168" t="s">
        <v>19</v>
      </c>
      <c r="I161" s="170"/>
      <c r="L161" s="167"/>
      <c r="M161" s="171"/>
      <c r="T161" s="172"/>
      <c r="AT161" s="168" t="s">
        <v>258</v>
      </c>
      <c r="AU161" s="168" t="s">
        <v>90</v>
      </c>
      <c r="AV161" s="14" t="s">
        <v>88</v>
      </c>
      <c r="AW161" s="14" t="s">
        <v>42</v>
      </c>
      <c r="AX161" s="14" t="s">
        <v>81</v>
      </c>
      <c r="AY161" s="168" t="s">
        <v>239</v>
      </c>
    </row>
    <row r="162" spans="2:65" s="12" customFormat="1" ht="11.25">
      <c r="B162" s="151"/>
      <c r="D162" s="152" t="s">
        <v>258</v>
      </c>
      <c r="E162" s="153" t="s">
        <v>19</v>
      </c>
      <c r="F162" s="154" t="s">
        <v>1870</v>
      </c>
      <c r="H162" s="155">
        <v>15.4</v>
      </c>
      <c r="I162" s="156"/>
      <c r="L162" s="151"/>
      <c r="M162" s="157"/>
      <c r="T162" s="158"/>
      <c r="AT162" s="153" t="s">
        <v>258</v>
      </c>
      <c r="AU162" s="153" t="s">
        <v>90</v>
      </c>
      <c r="AV162" s="12" t="s">
        <v>90</v>
      </c>
      <c r="AW162" s="12" t="s">
        <v>42</v>
      </c>
      <c r="AX162" s="12" t="s">
        <v>88</v>
      </c>
      <c r="AY162" s="153" t="s">
        <v>239</v>
      </c>
    </row>
    <row r="163" spans="2:65" s="12" customFormat="1" ht="11.25">
      <c r="B163" s="151"/>
      <c r="D163" s="152" t="s">
        <v>258</v>
      </c>
      <c r="F163" s="154" t="s">
        <v>1900</v>
      </c>
      <c r="H163" s="155">
        <v>16.940000000000001</v>
      </c>
      <c r="I163" s="156"/>
      <c r="L163" s="151"/>
      <c r="M163" s="157"/>
      <c r="T163" s="158"/>
      <c r="AT163" s="153" t="s">
        <v>258</v>
      </c>
      <c r="AU163" s="153" t="s">
        <v>90</v>
      </c>
      <c r="AV163" s="12" t="s">
        <v>90</v>
      </c>
      <c r="AW163" s="12" t="s">
        <v>4</v>
      </c>
      <c r="AX163" s="12" t="s">
        <v>88</v>
      </c>
      <c r="AY163" s="153" t="s">
        <v>239</v>
      </c>
    </row>
    <row r="164" spans="2:65" s="1" customFormat="1" ht="16.5" customHeight="1">
      <c r="B164" s="34"/>
      <c r="C164" s="134" t="s">
        <v>8</v>
      </c>
      <c r="D164" s="134" t="s">
        <v>241</v>
      </c>
      <c r="E164" s="135" t="s">
        <v>1901</v>
      </c>
      <c r="F164" s="136" t="s">
        <v>1902</v>
      </c>
      <c r="G164" s="137" t="s">
        <v>167</v>
      </c>
      <c r="H164" s="138">
        <v>11.6</v>
      </c>
      <c r="I164" s="139"/>
      <c r="J164" s="140">
        <f>ROUND(I164*H164,2)</f>
        <v>0</v>
      </c>
      <c r="K164" s="136" t="s">
        <v>245</v>
      </c>
      <c r="L164" s="34"/>
      <c r="M164" s="141" t="s">
        <v>19</v>
      </c>
      <c r="N164" s="142" t="s">
        <v>52</v>
      </c>
      <c r="P164" s="143">
        <f>O164*H164</f>
        <v>0</v>
      </c>
      <c r="Q164" s="143">
        <v>2.6900000000000001E-3</v>
      </c>
      <c r="R164" s="143">
        <f>Q164*H164</f>
        <v>3.1203999999999999E-2</v>
      </c>
      <c r="S164" s="143">
        <v>0</v>
      </c>
      <c r="T164" s="144">
        <f>S164*H164</f>
        <v>0</v>
      </c>
      <c r="AR164" s="145" t="s">
        <v>246</v>
      </c>
      <c r="AT164" s="145" t="s">
        <v>241</v>
      </c>
      <c r="AU164" s="145" t="s">
        <v>90</v>
      </c>
      <c r="AY164" s="18" t="s">
        <v>239</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246</v>
      </c>
      <c r="BM164" s="145" t="s">
        <v>1903</v>
      </c>
    </row>
    <row r="165" spans="2:65" s="1" customFormat="1" ht="11.25">
      <c r="B165" s="34"/>
      <c r="D165" s="147" t="s">
        <v>248</v>
      </c>
      <c r="F165" s="148" t="s">
        <v>1904</v>
      </c>
      <c r="I165" s="149"/>
      <c r="L165" s="34"/>
      <c r="M165" s="150"/>
      <c r="T165" s="55"/>
      <c r="AT165" s="18" t="s">
        <v>248</v>
      </c>
      <c r="AU165" s="18" t="s">
        <v>90</v>
      </c>
    </row>
    <row r="166" spans="2:65" s="14" customFormat="1" ht="11.25">
      <c r="B166" s="167"/>
      <c r="D166" s="152" t="s">
        <v>258</v>
      </c>
      <c r="E166" s="168" t="s">
        <v>19</v>
      </c>
      <c r="F166" s="169" t="s">
        <v>1869</v>
      </c>
      <c r="H166" s="168" t="s">
        <v>19</v>
      </c>
      <c r="I166" s="170"/>
      <c r="L166" s="167"/>
      <c r="M166" s="171"/>
      <c r="T166" s="172"/>
      <c r="AT166" s="168" t="s">
        <v>258</v>
      </c>
      <c r="AU166" s="168" t="s">
        <v>90</v>
      </c>
      <c r="AV166" s="14" t="s">
        <v>88</v>
      </c>
      <c r="AW166" s="14" t="s">
        <v>42</v>
      </c>
      <c r="AX166" s="14" t="s">
        <v>81</v>
      </c>
      <c r="AY166" s="168" t="s">
        <v>239</v>
      </c>
    </row>
    <row r="167" spans="2:65" s="12" customFormat="1" ht="11.25">
      <c r="B167" s="151"/>
      <c r="D167" s="152" t="s">
        <v>258</v>
      </c>
      <c r="E167" s="153" t="s">
        <v>19</v>
      </c>
      <c r="F167" s="154" t="s">
        <v>1905</v>
      </c>
      <c r="H167" s="155">
        <v>11.6</v>
      </c>
      <c r="I167" s="156"/>
      <c r="L167" s="151"/>
      <c r="M167" s="157"/>
      <c r="T167" s="158"/>
      <c r="AT167" s="153" t="s">
        <v>258</v>
      </c>
      <c r="AU167" s="153" t="s">
        <v>90</v>
      </c>
      <c r="AV167" s="12" t="s">
        <v>90</v>
      </c>
      <c r="AW167" s="12" t="s">
        <v>42</v>
      </c>
      <c r="AX167" s="12" t="s">
        <v>88</v>
      </c>
      <c r="AY167" s="153" t="s">
        <v>239</v>
      </c>
    </row>
    <row r="168" spans="2:65" s="1" customFormat="1" ht="16.5" customHeight="1">
      <c r="B168" s="34"/>
      <c r="C168" s="134" t="s">
        <v>344</v>
      </c>
      <c r="D168" s="134" t="s">
        <v>241</v>
      </c>
      <c r="E168" s="135" t="s">
        <v>1906</v>
      </c>
      <c r="F168" s="136" t="s">
        <v>1907</v>
      </c>
      <c r="G168" s="137" t="s">
        <v>167</v>
      </c>
      <c r="H168" s="138">
        <v>11.6</v>
      </c>
      <c r="I168" s="139"/>
      <c r="J168" s="140">
        <f>ROUND(I168*H168,2)</f>
        <v>0</v>
      </c>
      <c r="K168" s="136" t="s">
        <v>245</v>
      </c>
      <c r="L168" s="34"/>
      <c r="M168" s="141" t="s">
        <v>19</v>
      </c>
      <c r="N168" s="142" t="s">
        <v>52</v>
      </c>
      <c r="P168" s="143">
        <f>O168*H168</f>
        <v>0</v>
      </c>
      <c r="Q168" s="143">
        <v>0</v>
      </c>
      <c r="R168" s="143">
        <f>Q168*H168</f>
        <v>0</v>
      </c>
      <c r="S168" s="143">
        <v>0</v>
      </c>
      <c r="T168" s="144">
        <f>S168*H168</f>
        <v>0</v>
      </c>
      <c r="AR168" s="145" t="s">
        <v>246</v>
      </c>
      <c r="AT168" s="145" t="s">
        <v>241</v>
      </c>
      <c r="AU168" s="145" t="s">
        <v>90</v>
      </c>
      <c r="AY168" s="18" t="s">
        <v>239</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246</v>
      </c>
      <c r="BM168" s="145" t="s">
        <v>1908</v>
      </c>
    </row>
    <row r="169" spans="2:65" s="1" customFormat="1" ht="11.25">
      <c r="B169" s="34"/>
      <c r="D169" s="147" t="s">
        <v>248</v>
      </c>
      <c r="F169" s="148" t="s">
        <v>1909</v>
      </c>
      <c r="I169" s="149"/>
      <c r="L169" s="34"/>
      <c r="M169" s="150"/>
      <c r="T169" s="55"/>
      <c r="AT169" s="18" t="s">
        <v>248</v>
      </c>
      <c r="AU169" s="18" t="s">
        <v>90</v>
      </c>
    </row>
    <row r="170" spans="2:65" s="1" customFormat="1" ht="16.5" customHeight="1">
      <c r="B170" s="34"/>
      <c r="C170" s="134" t="s">
        <v>351</v>
      </c>
      <c r="D170" s="134" t="s">
        <v>241</v>
      </c>
      <c r="E170" s="135" t="s">
        <v>1910</v>
      </c>
      <c r="F170" s="136" t="s">
        <v>1911</v>
      </c>
      <c r="G170" s="137" t="s">
        <v>167</v>
      </c>
      <c r="H170" s="138">
        <v>42</v>
      </c>
      <c r="I170" s="139"/>
      <c r="J170" s="140">
        <f>ROUND(I170*H170,2)</f>
        <v>0</v>
      </c>
      <c r="K170" s="136" t="s">
        <v>245</v>
      </c>
      <c r="L170" s="34"/>
      <c r="M170" s="141" t="s">
        <v>19</v>
      </c>
      <c r="N170" s="142" t="s">
        <v>52</v>
      </c>
      <c r="P170" s="143">
        <f>O170*H170</f>
        <v>0</v>
      </c>
      <c r="Q170" s="143">
        <v>0.108</v>
      </c>
      <c r="R170" s="143">
        <f>Q170*H170</f>
        <v>4.5359999999999996</v>
      </c>
      <c r="S170" s="143">
        <v>0</v>
      </c>
      <c r="T170" s="144">
        <f>S170*H170</f>
        <v>0</v>
      </c>
      <c r="AR170" s="145" t="s">
        <v>246</v>
      </c>
      <c r="AT170" s="145" t="s">
        <v>241</v>
      </c>
      <c r="AU170" s="145" t="s">
        <v>90</v>
      </c>
      <c r="AY170" s="18" t="s">
        <v>239</v>
      </c>
      <c r="BE170" s="146">
        <f>IF(N170="základní",J170,0)</f>
        <v>0</v>
      </c>
      <c r="BF170" s="146">
        <f>IF(N170="snížená",J170,0)</f>
        <v>0</v>
      </c>
      <c r="BG170" s="146">
        <f>IF(N170="zákl. přenesená",J170,0)</f>
        <v>0</v>
      </c>
      <c r="BH170" s="146">
        <f>IF(N170="sníž. přenesená",J170,0)</f>
        <v>0</v>
      </c>
      <c r="BI170" s="146">
        <f>IF(N170="nulová",J170,0)</f>
        <v>0</v>
      </c>
      <c r="BJ170" s="18" t="s">
        <v>88</v>
      </c>
      <c r="BK170" s="146">
        <f>ROUND(I170*H170,2)</f>
        <v>0</v>
      </c>
      <c r="BL170" s="18" t="s">
        <v>246</v>
      </c>
      <c r="BM170" s="145" t="s">
        <v>1912</v>
      </c>
    </row>
    <row r="171" spans="2:65" s="1" customFormat="1" ht="11.25">
      <c r="B171" s="34"/>
      <c r="D171" s="147" t="s">
        <v>248</v>
      </c>
      <c r="F171" s="148" t="s">
        <v>1913</v>
      </c>
      <c r="I171" s="149"/>
      <c r="L171" s="34"/>
      <c r="M171" s="150"/>
      <c r="T171" s="55"/>
      <c r="AT171" s="18" t="s">
        <v>248</v>
      </c>
      <c r="AU171" s="18" t="s">
        <v>90</v>
      </c>
    </row>
    <row r="172" spans="2:65" s="12" customFormat="1" ht="11.25">
      <c r="B172" s="151"/>
      <c r="D172" s="152" t="s">
        <v>258</v>
      </c>
      <c r="E172" s="153" t="s">
        <v>19</v>
      </c>
      <c r="F172" s="154" t="s">
        <v>1914</v>
      </c>
      <c r="H172" s="155">
        <v>42</v>
      </c>
      <c r="I172" s="156"/>
      <c r="L172" s="151"/>
      <c r="M172" s="157"/>
      <c r="T172" s="158"/>
      <c r="AT172" s="153" t="s">
        <v>258</v>
      </c>
      <c r="AU172" s="153" t="s">
        <v>90</v>
      </c>
      <c r="AV172" s="12" t="s">
        <v>90</v>
      </c>
      <c r="AW172" s="12" t="s">
        <v>42</v>
      </c>
      <c r="AX172" s="12" t="s">
        <v>88</v>
      </c>
      <c r="AY172" s="153" t="s">
        <v>239</v>
      </c>
    </row>
    <row r="173" spans="2:65" s="1" customFormat="1" ht="16.5" customHeight="1">
      <c r="B173" s="34"/>
      <c r="C173" s="180" t="s">
        <v>356</v>
      </c>
      <c r="D173" s="180" t="s">
        <v>373</v>
      </c>
      <c r="E173" s="181" t="s">
        <v>1915</v>
      </c>
      <c r="F173" s="182" t="s">
        <v>1916</v>
      </c>
      <c r="G173" s="183" t="s">
        <v>244</v>
      </c>
      <c r="H173" s="184">
        <v>7</v>
      </c>
      <c r="I173" s="185"/>
      <c r="J173" s="186">
        <f>ROUND(I173*H173,2)</f>
        <v>0</v>
      </c>
      <c r="K173" s="182" t="s">
        <v>245</v>
      </c>
      <c r="L173" s="187"/>
      <c r="M173" s="188" t="s">
        <v>19</v>
      </c>
      <c r="N173" s="189" t="s">
        <v>52</v>
      </c>
      <c r="P173" s="143">
        <f>O173*H173</f>
        <v>0</v>
      </c>
      <c r="Q173" s="143">
        <v>3.0939999999999999</v>
      </c>
      <c r="R173" s="143">
        <f>Q173*H173</f>
        <v>21.657999999999998</v>
      </c>
      <c r="S173" s="143">
        <v>0</v>
      </c>
      <c r="T173" s="144">
        <f>S173*H173</f>
        <v>0</v>
      </c>
      <c r="AR173" s="145" t="s">
        <v>287</v>
      </c>
      <c r="AT173" s="145" t="s">
        <v>373</v>
      </c>
      <c r="AU173" s="145" t="s">
        <v>90</v>
      </c>
      <c r="AY173" s="18" t="s">
        <v>239</v>
      </c>
      <c r="BE173" s="146">
        <f>IF(N173="základní",J173,0)</f>
        <v>0</v>
      </c>
      <c r="BF173" s="146">
        <f>IF(N173="snížená",J173,0)</f>
        <v>0</v>
      </c>
      <c r="BG173" s="146">
        <f>IF(N173="zákl. přenesená",J173,0)</f>
        <v>0</v>
      </c>
      <c r="BH173" s="146">
        <f>IF(N173="sníž. přenesená",J173,0)</f>
        <v>0</v>
      </c>
      <c r="BI173" s="146">
        <f>IF(N173="nulová",J173,0)</f>
        <v>0</v>
      </c>
      <c r="BJ173" s="18" t="s">
        <v>88</v>
      </c>
      <c r="BK173" s="146">
        <f>ROUND(I173*H173,2)</f>
        <v>0</v>
      </c>
      <c r="BL173" s="18" t="s">
        <v>246</v>
      </c>
      <c r="BM173" s="145" t="s">
        <v>1917</v>
      </c>
    </row>
    <row r="174" spans="2:65" s="11" customFormat="1" ht="22.9" customHeight="1">
      <c r="B174" s="122"/>
      <c r="D174" s="123" t="s">
        <v>80</v>
      </c>
      <c r="E174" s="132" t="s">
        <v>246</v>
      </c>
      <c r="F174" s="132" t="s">
        <v>575</v>
      </c>
      <c r="I174" s="125"/>
      <c r="J174" s="133">
        <f>BK174</f>
        <v>0</v>
      </c>
      <c r="L174" s="122"/>
      <c r="M174" s="127"/>
      <c r="P174" s="128">
        <f>SUM(P175:P181)</f>
        <v>0</v>
      </c>
      <c r="R174" s="128">
        <f>SUM(R175:R181)</f>
        <v>0</v>
      </c>
      <c r="T174" s="129">
        <f>SUM(T175:T181)</f>
        <v>0</v>
      </c>
      <c r="AR174" s="123" t="s">
        <v>88</v>
      </c>
      <c r="AT174" s="130" t="s">
        <v>80</v>
      </c>
      <c r="AU174" s="130" t="s">
        <v>88</v>
      </c>
      <c r="AY174" s="123" t="s">
        <v>239</v>
      </c>
      <c r="BK174" s="131">
        <f>SUM(BK175:BK181)</f>
        <v>0</v>
      </c>
    </row>
    <row r="175" spans="2:65" s="1" customFormat="1" ht="24.2" customHeight="1">
      <c r="B175" s="34"/>
      <c r="C175" s="134" t="s">
        <v>361</v>
      </c>
      <c r="D175" s="134" t="s">
        <v>241</v>
      </c>
      <c r="E175" s="135" t="s">
        <v>1918</v>
      </c>
      <c r="F175" s="136" t="s">
        <v>1919</v>
      </c>
      <c r="G175" s="137" t="s">
        <v>167</v>
      </c>
      <c r="H175" s="138">
        <v>178</v>
      </c>
      <c r="I175" s="139"/>
      <c r="J175" s="140">
        <f>ROUND(I175*H175,2)</f>
        <v>0</v>
      </c>
      <c r="K175" s="136" t="s">
        <v>245</v>
      </c>
      <c r="L175" s="34"/>
      <c r="M175" s="141" t="s">
        <v>19</v>
      </c>
      <c r="N175" s="142" t="s">
        <v>52</v>
      </c>
      <c r="P175" s="143">
        <f>O175*H175</f>
        <v>0</v>
      </c>
      <c r="Q175" s="143">
        <v>0</v>
      </c>
      <c r="R175" s="143">
        <f>Q175*H175</f>
        <v>0</v>
      </c>
      <c r="S175" s="143">
        <v>0</v>
      </c>
      <c r="T175" s="144">
        <f>S175*H175</f>
        <v>0</v>
      </c>
      <c r="AR175" s="145" t="s">
        <v>246</v>
      </c>
      <c r="AT175" s="145" t="s">
        <v>241</v>
      </c>
      <c r="AU175" s="145" t="s">
        <v>90</v>
      </c>
      <c r="AY175" s="18" t="s">
        <v>239</v>
      </c>
      <c r="BE175" s="146">
        <f>IF(N175="základní",J175,0)</f>
        <v>0</v>
      </c>
      <c r="BF175" s="146">
        <f>IF(N175="snížená",J175,0)</f>
        <v>0</v>
      </c>
      <c r="BG175" s="146">
        <f>IF(N175="zákl. přenesená",J175,0)</f>
        <v>0</v>
      </c>
      <c r="BH175" s="146">
        <f>IF(N175="sníž. přenesená",J175,0)</f>
        <v>0</v>
      </c>
      <c r="BI175" s="146">
        <f>IF(N175="nulová",J175,0)</f>
        <v>0</v>
      </c>
      <c r="BJ175" s="18" t="s">
        <v>88</v>
      </c>
      <c r="BK175" s="146">
        <f>ROUND(I175*H175,2)</f>
        <v>0</v>
      </c>
      <c r="BL175" s="18" t="s">
        <v>246</v>
      </c>
      <c r="BM175" s="145" t="s">
        <v>1920</v>
      </c>
    </row>
    <row r="176" spans="2:65" s="1" customFormat="1" ht="11.25">
      <c r="B176" s="34"/>
      <c r="D176" s="147" t="s">
        <v>248</v>
      </c>
      <c r="F176" s="148" t="s">
        <v>1921</v>
      </c>
      <c r="I176" s="149"/>
      <c r="L176" s="34"/>
      <c r="M176" s="150"/>
      <c r="T176" s="55"/>
      <c r="AT176" s="18" t="s">
        <v>248</v>
      </c>
      <c r="AU176" s="18" t="s">
        <v>90</v>
      </c>
    </row>
    <row r="177" spans="2:65" s="12" customFormat="1" ht="11.25">
      <c r="B177" s="151"/>
      <c r="D177" s="152" t="s">
        <v>258</v>
      </c>
      <c r="E177" s="153" t="s">
        <v>19</v>
      </c>
      <c r="F177" s="154" t="s">
        <v>1922</v>
      </c>
      <c r="H177" s="155">
        <v>178</v>
      </c>
      <c r="I177" s="156"/>
      <c r="L177" s="151"/>
      <c r="M177" s="157"/>
      <c r="T177" s="158"/>
      <c r="AT177" s="153" t="s">
        <v>258</v>
      </c>
      <c r="AU177" s="153" t="s">
        <v>90</v>
      </c>
      <c r="AV177" s="12" t="s">
        <v>90</v>
      </c>
      <c r="AW177" s="12" t="s">
        <v>42</v>
      </c>
      <c r="AX177" s="12" t="s">
        <v>88</v>
      </c>
      <c r="AY177" s="153" t="s">
        <v>239</v>
      </c>
    </row>
    <row r="178" spans="2:65" s="1" customFormat="1" ht="24.2" customHeight="1">
      <c r="B178" s="34"/>
      <c r="C178" s="134" t="s">
        <v>372</v>
      </c>
      <c r="D178" s="134" t="s">
        <v>241</v>
      </c>
      <c r="E178" s="135" t="s">
        <v>1923</v>
      </c>
      <c r="F178" s="136" t="s">
        <v>1924</v>
      </c>
      <c r="G178" s="137" t="s">
        <v>167</v>
      </c>
      <c r="H178" s="138">
        <v>1780</v>
      </c>
      <c r="I178" s="139"/>
      <c r="J178" s="140">
        <f>ROUND(I178*H178,2)</f>
        <v>0</v>
      </c>
      <c r="K178" s="136" t="s">
        <v>245</v>
      </c>
      <c r="L178" s="34"/>
      <c r="M178" s="141" t="s">
        <v>19</v>
      </c>
      <c r="N178" s="142" t="s">
        <v>52</v>
      </c>
      <c r="P178" s="143">
        <f>O178*H178</f>
        <v>0</v>
      </c>
      <c r="Q178" s="143">
        <v>0</v>
      </c>
      <c r="R178" s="143">
        <f>Q178*H178</f>
        <v>0</v>
      </c>
      <c r="S178" s="143">
        <v>0</v>
      </c>
      <c r="T178" s="144">
        <f>S178*H178</f>
        <v>0</v>
      </c>
      <c r="AR178" s="145" t="s">
        <v>246</v>
      </c>
      <c r="AT178" s="145" t="s">
        <v>241</v>
      </c>
      <c r="AU178" s="145" t="s">
        <v>90</v>
      </c>
      <c r="AY178" s="18" t="s">
        <v>239</v>
      </c>
      <c r="BE178" s="146">
        <f>IF(N178="základní",J178,0)</f>
        <v>0</v>
      </c>
      <c r="BF178" s="146">
        <f>IF(N178="snížená",J178,0)</f>
        <v>0</v>
      </c>
      <c r="BG178" s="146">
        <f>IF(N178="zákl. přenesená",J178,0)</f>
        <v>0</v>
      </c>
      <c r="BH178" s="146">
        <f>IF(N178="sníž. přenesená",J178,0)</f>
        <v>0</v>
      </c>
      <c r="BI178" s="146">
        <f>IF(N178="nulová",J178,0)</f>
        <v>0</v>
      </c>
      <c r="BJ178" s="18" t="s">
        <v>88</v>
      </c>
      <c r="BK178" s="146">
        <f>ROUND(I178*H178,2)</f>
        <v>0</v>
      </c>
      <c r="BL178" s="18" t="s">
        <v>246</v>
      </c>
      <c r="BM178" s="145" t="s">
        <v>1925</v>
      </c>
    </row>
    <row r="179" spans="2:65" s="1" customFormat="1" ht="11.25">
      <c r="B179" s="34"/>
      <c r="D179" s="147" t="s">
        <v>248</v>
      </c>
      <c r="F179" s="148" t="s">
        <v>1926</v>
      </c>
      <c r="I179" s="149"/>
      <c r="L179" s="34"/>
      <c r="M179" s="150"/>
      <c r="T179" s="55"/>
      <c r="AT179" s="18" t="s">
        <v>248</v>
      </c>
      <c r="AU179" s="18" t="s">
        <v>90</v>
      </c>
    </row>
    <row r="180" spans="2:65" s="12" customFormat="1" ht="11.25">
      <c r="B180" s="151"/>
      <c r="D180" s="152" t="s">
        <v>258</v>
      </c>
      <c r="E180" s="153" t="s">
        <v>19</v>
      </c>
      <c r="F180" s="154" t="s">
        <v>1927</v>
      </c>
      <c r="H180" s="155">
        <v>178</v>
      </c>
      <c r="I180" s="156"/>
      <c r="L180" s="151"/>
      <c r="M180" s="157"/>
      <c r="T180" s="158"/>
      <c r="AT180" s="153" t="s">
        <v>258</v>
      </c>
      <c r="AU180" s="153" t="s">
        <v>90</v>
      </c>
      <c r="AV180" s="12" t="s">
        <v>90</v>
      </c>
      <c r="AW180" s="12" t="s">
        <v>42</v>
      </c>
      <c r="AX180" s="12" t="s">
        <v>88</v>
      </c>
      <c r="AY180" s="153" t="s">
        <v>239</v>
      </c>
    </row>
    <row r="181" spans="2:65" s="12" customFormat="1" ht="11.25">
      <c r="B181" s="151"/>
      <c r="D181" s="152" t="s">
        <v>258</v>
      </c>
      <c r="F181" s="154" t="s">
        <v>1928</v>
      </c>
      <c r="H181" s="155">
        <v>1780</v>
      </c>
      <c r="I181" s="156"/>
      <c r="L181" s="151"/>
      <c r="M181" s="157"/>
      <c r="T181" s="158"/>
      <c r="AT181" s="153" t="s">
        <v>258</v>
      </c>
      <c r="AU181" s="153" t="s">
        <v>90</v>
      </c>
      <c r="AV181" s="12" t="s">
        <v>90</v>
      </c>
      <c r="AW181" s="12" t="s">
        <v>4</v>
      </c>
      <c r="AX181" s="12" t="s">
        <v>88</v>
      </c>
      <c r="AY181" s="153" t="s">
        <v>239</v>
      </c>
    </row>
    <row r="182" spans="2:65" s="11" customFormat="1" ht="22.9" customHeight="1">
      <c r="B182" s="122"/>
      <c r="D182" s="123" t="s">
        <v>80</v>
      </c>
      <c r="E182" s="132" t="s">
        <v>268</v>
      </c>
      <c r="F182" s="132" t="s">
        <v>599</v>
      </c>
      <c r="I182" s="125"/>
      <c r="J182" s="133">
        <f>BK182</f>
        <v>0</v>
      </c>
      <c r="L182" s="122"/>
      <c r="M182" s="127"/>
      <c r="P182" s="128">
        <f>SUM(P183:P225)</f>
        <v>0</v>
      </c>
      <c r="R182" s="128">
        <f>SUM(R183:R225)</f>
        <v>230.91512</v>
      </c>
      <c r="T182" s="129">
        <f>SUM(T183:T225)</f>
        <v>0</v>
      </c>
      <c r="AR182" s="123" t="s">
        <v>88</v>
      </c>
      <c r="AT182" s="130" t="s">
        <v>80</v>
      </c>
      <c r="AU182" s="130" t="s">
        <v>88</v>
      </c>
      <c r="AY182" s="123" t="s">
        <v>239</v>
      </c>
      <c r="BK182" s="131">
        <f>SUM(BK183:BK225)</f>
        <v>0</v>
      </c>
    </row>
    <row r="183" spans="2:65" s="1" customFormat="1" ht="21.75" customHeight="1">
      <c r="B183" s="34"/>
      <c r="C183" s="134" t="s">
        <v>7</v>
      </c>
      <c r="D183" s="134" t="s">
        <v>241</v>
      </c>
      <c r="E183" s="135" t="s">
        <v>1645</v>
      </c>
      <c r="F183" s="136" t="s">
        <v>1646</v>
      </c>
      <c r="G183" s="137" t="s">
        <v>167</v>
      </c>
      <c r="H183" s="138">
        <v>6966</v>
      </c>
      <c r="I183" s="139"/>
      <c r="J183" s="140">
        <f>ROUND(I183*H183,2)</f>
        <v>0</v>
      </c>
      <c r="K183" s="136" t="s">
        <v>245</v>
      </c>
      <c r="L183" s="34"/>
      <c r="M183" s="141" t="s">
        <v>19</v>
      </c>
      <c r="N183" s="142" t="s">
        <v>52</v>
      </c>
      <c r="P183" s="143">
        <f>O183*H183</f>
        <v>0</v>
      </c>
      <c r="Q183" s="143">
        <v>0</v>
      </c>
      <c r="R183" s="143">
        <f>Q183*H183</f>
        <v>0</v>
      </c>
      <c r="S183" s="143">
        <v>0</v>
      </c>
      <c r="T183" s="144">
        <f>S183*H183</f>
        <v>0</v>
      </c>
      <c r="AR183" s="145" t="s">
        <v>246</v>
      </c>
      <c r="AT183" s="145" t="s">
        <v>241</v>
      </c>
      <c r="AU183" s="145" t="s">
        <v>90</v>
      </c>
      <c r="AY183" s="18" t="s">
        <v>239</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246</v>
      </c>
      <c r="BM183" s="145" t="s">
        <v>1929</v>
      </c>
    </row>
    <row r="184" spans="2:65" s="1" customFormat="1" ht="11.25">
      <c r="B184" s="34"/>
      <c r="D184" s="147" t="s">
        <v>248</v>
      </c>
      <c r="F184" s="148" t="s">
        <v>1648</v>
      </c>
      <c r="I184" s="149"/>
      <c r="L184" s="34"/>
      <c r="M184" s="150"/>
      <c r="T184" s="55"/>
      <c r="AT184" s="18" t="s">
        <v>248</v>
      </c>
      <c r="AU184" s="18" t="s">
        <v>90</v>
      </c>
    </row>
    <row r="185" spans="2:65" s="14" customFormat="1" ht="11.25">
      <c r="B185" s="167"/>
      <c r="D185" s="152" t="s">
        <v>258</v>
      </c>
      <c r="E185" s="168" t="s">
        <v>19</v>
      </c>
      <c r="F185" s="169" t="s">
        <v>1930</v>
      </c>
      <c r="H185" s="168" t="s">
        <v>19</v>
      </c>
      <c r="I185" s="170"/>
      <c r="L185" s="167"/>
      <c r="M185" s="171"/>
      <c r="T185" s="172"/>
      <c r="AT185" s="168" t="s">
        <v>258</v>
      </c>
      <c r="AU185" s="168" t="s">
        <v>90</v>
      </c>
      <c r="AV185" s="14" t="s">
        <v>88</v>
      </c>
      <c r="AW185" s="14" t="s">
        <v>42</v>
      </c>
      <c r="AX185" s="14" t="s">
        <v>81</v>
      </c>
      <c r="AY185" s="168" t="s">
        <v>239</v>
      </c>
    </row>
    <row r="186" spans="2:65" s="12" customFormat="1" ht="11.25">
      <c r="B186" s="151"/>
      <c r="D186" s="152" t="s">
        <v>258</v>
      </c>
      <c r="E186" s="153" t="s">
        <v>1514</v>
      </c>
      <c r="F186" s="154" t="s">
        <v>1931</v>
      </c>
      <c r="H186" s="155">
        <v>178</v>
      </c>
      <c r="I186" s="156"/>
      <c r="L186" s="151"/>
      <c r="M186" s="157"/>
      <c r="T186" s="158"/>
      <c r="AT186" s="153" t="s">
        <v>258</v>
      </c>
      <c r="AU186" s="153" t="s">
        <v>90</v>
      </c>
      <c r="AV186" s="12" t="s">
        <v>90</v>
      </c>
      <c r="AW186" s="12" t="s">
        <v>42</v>
      </c>
      <c r="AX186" s="12" t="s">
        <v>81</v>
      </c>
      <c r="AY186" s="153" t="s">
        <v>239</v>
      </c>
    </row>
    <row r="187" spans="2:65" s="14" customFormat="1" ht="11.25">
      <c r="B187" s="167"/>
      <c r="D187" s="152" t="s">
        <v>258</v>
      </c>
      <c r="E187" s="168" t="s">
        <v>19</v>
      </c>
      <c r="F187" s="169" t="s">
        <v>1932</v>
      </c>
      <c r="H187" s="168" t="s">
        <v>19</v>
      </c>
      <c r="I187" s="170"/>
      <c r="L187" s="167"/>
      <c r="M187" s="171"/>
      <c r="T187" s="172"/>
      <c r="AT187" s="168" t="s">
        <v>258</v>
      </c>
      <c r="AU187" s="168" t="s">
        <v>90</v>
      </c>
      <c r="AV187" s="14" t="s">
        <v>88</v>
      </c>
      <c r="AW187" s="14" t="s">
        <v>42</v>
      </c>
      <c r="AX187" s="14" t="s">
        <v>81</v>
      </c>
      <c r="AY187" s="168" t="s">
        <v>239</v>
      </c>
    </row>
    <row r="188" spans="2:65" s="12" customFormat="1" ht="11.25">
      <c r="B188" s="151"/>
      <c r="D188" s="152" t="s">
        <v>258</v>
      </c>
      <c r="E188" s="153" t="s">
        <v>1832</v>
      </c>
      <c r="F188" s="154" t="s">
        <v>1933</v>
      </c>
      <c r="H188" s="155">
        <v>1413</v>
      </c>
      <c r="I188" s="156"/>
      <c r="L188" s="151"/>
      <c r="M188" s="157"/>
      <c r="T188" s="158"/>
      <c r="AT188" s="153" t="s">
        <v>258</v>
      </c>
      <c r="AU188" s="153" t="s">
        <v>90</v>
      </c>
      <c r="AV188" s="12" t="s">
        <v>90</v>
      </c>
      <c r="AW188" s="12" t="s">
        <v>42</v>
      </c>
      <c r="AX188" s="12" t="s">
        <v>81</v>
      </c>
      <c r="AY188" s="153" t="s">
        <v>239</v>
      </c>
    </row>
    <row r="189" spans="2:65" s="12" customFormat="1" ht="11.25">
      <c r="B189" s="151"/>
      <c r="D189" s="152" t="s">
        <v>258</v>
      </c>
      <c r="E189" s="153" t="s">
        <v>19</v>
      </c>
      <c r="F189" s="154" t="s">
        <v>1934</v>
      </c>
      <c r="H189" s="155">
        <v>1413</v>
      </c>
      <c r="I189" s="156"/>
      <c r="L189" s="151"/>
      <c r="M189" s="157"/>
      <c r="T189" s="158"/>
      <c r="AT189" s="153" t="s">
        <v>258</v>
      </c>
      <c r="AU189" s="153" t="s">
        <v>90</v>
      </c>
      <c r="AV189" s="12" t="s">
        <v>90</v>
      </c>
      <c r="AW189" s="12" t="s">
        <v>42</v>
      </c>
      <c r="AX189" s="12" t="s">
        <v>81</v>
      </c>
      <c r="AY189" s="153" t="s">
        <v>239</v>
      </c>
    </row>
    <row r="190" spans="2:65" s="14" customFormat="1" ht="11.25">
      <c r="B190" s="167"/>
      <c r="D190" s="152" t="s">
        <v>258</v>
      </c>
      <c r="E190" s="168" t="s">
        <v>19</v>
      </c>
      <c r="F190" s="169" t="s">
        <v>1935</v>
      </c>
      <c r="H190" s="168" t="s">
        <v>19</v>
      </c>
      <c r="I190" s="170"/>
      <c r="L190" s="167"/>
      <c r="M190" s="171"/>
      <c r="T190" s="172"/>
      <c r="AT190" s="168" t="s">
        <v>258</v>
      </c>
      <c r="AU190" s="168" t="s">
        <v>90</v>
      </c>
      <c r="AV190" s="14" t="s">
        <v>88</v>
      </c>
      <c r="AW190" s="14" t="s">
        <v>42</v>
      </c>
      <c r="AX190" s="14" t="s">
        <v>81</v>
      </c>
      <c r="AY190" s="168" t="s">
        <v>239</v>
      </c>
    </row>
    <row r="191" spans="2:65" s="12" customFormat="1" ht="11.25">
      <c r="B191" s="151"/>
      <c r="D191" s="152" t="s">
        <v>258</v>
      </c>
      <c r="E191" s="153" t="s">
        <v>1834</v>
      </c>
      <c r="F191" s="154" t="s">
        <v>1936</v>
      </c>
      <c r="H191" s="155">
        <v>1960</v>
      </c>
      <c r="I191" s="156"/>
      <c r="L191" s="151"/>
      <c r="M191" s="157"/>
      <c r="T191" s="158"/>
      <c r="AT191" s="153" t="s">
        <v>258</v>
      </c>
      <c r="AU191" s="153" t="s">
        <v>90</v>
      </c>
      <c r="AV191" s="12" t="s">
        <v>90</v>
      </c>
      <c r="AW191" s="12" t="s">
        <v>42</v>
      </c>
      <c r="AX191" s="12" t="s">
        <v>81</v>
      </c>
      <c r="AY191" s="153" t="s">
        <v>239</v>
      </c>
    </row>
    <row r="192" spans="2:65" s="12" customFormat="1" ht="11.25">
      <c r="B192" s="151"/>
      <c r="D192" s="152" t="s">
        <v>258</v>
      </c>
      <c r="E192" s="153" t="s">
        <v>19</v>
      </c>
      <c r="F192" s="154" t="s">
        <v>1937</v>
      </c>
      <c r="H192" s="155">
        <v>1960</v>
      </c>
      <c r="I192" s="156"/>
      <c r="L192" s="151"/>
      <c r="M192" s="157"/>
      <c r="T192" s="158"/>
      <c r="AT192" s="153" t="s">
        <v>258</v>
      </c>
      <c r="AU192" s="153" t="s">
        <v>90</v>
      </c>
      <c r="AV192" s="12" t="s">
        <v>90</v>
      </c>
      <c r="AW192" s="12" t="s">
        <v>42</v>
      </c>
      <c r="AX192" s="12" t="s">
        <v>81</v>
      </c>
      <c r="AY192" s="153" t="s">
        <v>239</v>
      </c>
    </row>
    <row r="193" spans="2:65" s="14" customFormat="1" ht="11.25">
      <c r="B193" s="167"/>
      <c r="D193" s="152" t="s">
        <v>258</v>
      </c>
      <c r="E193" s="168" t="s">
        <v>19</v>
      </c>
      <c r="F193" s="169" t="s">
        <v>1938</v>
      </c>
      <c r="H193" s="168" t="s">
        <v>19</v>
      </c>
      <c r="I193" s="170"/>
      <c r="L193" s="167"/>
      <c r="M193" s="171"/>
      <c r="T193" s="172"/>
      <c r="AT193" s="168" t="s">
        <v>258</v>
      </c>
      <c r="AU193" s="168" t="s">
        <v>90</v>
      </c>
      <c r="AV193" s="14" t="s">
        <v>88</v>
      </c>
      <c r="AW193" s="14" t="s">
        <v>42</v>
      </c>
      <c r="AX193" s="14" t="s">
        <v>81</v>
      </c>
      <c r="AY193" s="168" t="s">
        <v>239</v>
      </c>
    </row>
    <row r="194" spans="2:65" s="12" customFormat="1" ht="11.25">
      <c r="B194" s="151"/>
      <c r="D194" s="152" t="s">
        <v>258</v>
      </c>
      <c r="E194" s="153" t="s">
        <v>1830</v>
      </c>
      <c r="F194" s="154" t="s">
        <v>1939</v>
      </c>
      <c r="H194" s="155">
        <v>42</v>
      </c>
      <c r="I194" s="156"/>
      <c r="L194" s="151"/>
      <c r="M194" s="157"/>
      <c r="T194" s="158"/>
      <c r="AT194" s="153" t="s">
        <v>258</v>
      </c>
      <c r="AU194" s="153" t="s">
        <v>90</v>
      </c>
      <c r="AV194" s="12" t="s">
        <v>90</v>
      </c>
      <c r="AW194" s="12" t="s">
        <v>42</v>
      </c>
      <c r="AX194" s="12" t="s">
        <v>81</v>
      </c>
      <c r="AY194" s="153" t="s">
        <v>239</v>
      </c>
    </row>
    <row r="195" spans="2:65" s="13" customFormat="1" ht="11.25">
      <c r="B195" s="159"/>
      <c r="D195" s="152" t="s">
        <v>258</v>
      </c>
      <c r="E195" s="160" t="s">
        <v>19</v>
      </c>
      <c r="F195" s="161" t="s">
        <v>261</v>
      </c>
      <c r="H195" s="162">
        <v>6966</v>
      </c>
      <c r="I195" s="163"/>
      <c r="L195" s="159"/>
      <c r="M195" s="164"/>
      <c r="T195" s="165"/>
      <c r="AT195" s="160" t="s">
        <v>258</v>
      </c>
      <c r="AU195" s="160" t="s">
        <v>90</v>
      </c>
      <c r="AV195" s="13" t="s">
        <v>246</v>
      </c>
      <c r="AW195" s="13" t="s">
        <v>42</v>
      </c>
      <c r="AX195" s="13" t="s">
        <v>88</v>
      </c>
      <c r="AY195" s="160" t="s">
        <v>239</v>
      </c>
    </row>
    <row r="196" spans="2:65" s="1" customFormat="1" ht="21.75" customHeight="1">
      <c r="B196" s="34"/>
      <c r="C196" s="134" t="s">
        <v>385</v>
      </c>
      <c r="D196" s="134" t="s">
        <v>241</v>
      </c>
      <c r="E196" s="135" t="s">
        <v>1940</v>
      </c>
      <c r="F196" s="136" t="s">
        <v>1941</v>
      </c>
      <c r="G196" s="137" t="s">
        <v>167</v>
      </c>
      <c r="H196" s="138">
        <v>178</v>
      </c>
      <c r="I196" s="139"/>
      <c r="J196" s="140">
        <f>ROUND(I196*H196,2)</f>
        <v>0</v>
      </c>
      <c r="K196" s="136" t="s">
        <v>245</v>
      </c>
      <c r="L196" s="34"/>
      <c r="M196" s="141" t="s">
        <v>19</v>
      </c>
      <c r="N196" s="142" t="s">
        <v>52</v>
      </c>
      <c r="P196" s="143">
        <f>O196*H196</f>
        <v>0</v>
      </c>
      <c r="Q196" s="143">
        <v>0</v>
      </c>
      <c r="R196" s="143">
        <f>Q196*H196</f>
        <v>0</v>
      </c>
      <c r="S196" s="143">
        <v>0</v>
      </c>
      <c r="T196" s="144">
        <f>S196*H196</f>
        <v>0</v>
      </c>
      <c r="AR196" s="145" t="s">
        <v>246</v>
      </c>
      <c r="AT196" s="145" t="s">
        <v>241</v>
      </c>
      <c r="AU196" s="145" t="s">
        <v>90</v>
      </c>
      <c r="AY196" s="18" t="s">
        <v>239</v>
      </c>
      <c r="BE196" s="146">
        <f>IF(N196="základní",J196,0)</f>
        <v>0</v>
      </c>
      <c r="BF196" s="146">
        <f>IF(N196="snížená",J196,0)</f>
        <v>0</v>
      </c>
      <c r="BG196" s="146">
        <f>IF(N196="zákl. přenesená",J196,0)</f>
        <v>0</v>
      </c>
      <c r="BH196" s="146">
        <f>IF(N196="sníž. přenesená",J196,0)</f>
        <v>0</v>
      </c>
      <c r="BI196" s="146">
        <f>IF(N196="nulová",J196,0)</f>
        <v>0</v>
      </c>
      <c r="BJ196" s="18" t="s">
        <v>88</v>
      </c>
      <c r="BK196" s="146">
        <f>ROUND(I196*H196,2)</f>
        <v>0</v>
      </c>
      <c r="BL196" s="18" t="s">
        <v>246</v>
      </c>
      <c r="BM196" s="145" t="s">
        <v>1942</v>
      </c>
    </row>
    <row r="197" spans="2:65" s="1" customFormat="1" ht="11.25">
      <c r="B197" s="34"/>
      <c r="D197" s="147" t="s">
        <v>248</v>
      </c>
      <c r="F197" s="148" t="s">
        <v>1943</v>
      </c>
      <c r="I197" s="149"/>
      <c r="L197" s="34"/>
      <c r="M197" s="150"/>
      <c r="T197" s="55"/>
      <c r="AT197" s="18" t="s">
        <v>248</v>
      </c>
      <c r="AU197" s="18" t="s">
        <v>90</v>
      </c>
    </row>
    <row r="198" spans="2:65" s="14" customFormat="1" ht="11.25">
      <c r="B198" s="167"/>
      <c r="D198" s="152" t="s">
        <v>258</v>
      </c>
      <c r="E198" s="168" t="s">
        <v>19</v>
      </c>
      <c r="F198" s="169" t="s">
        <v>1930</v>
      </c>
      <c r="H198" s="168" t="s">
        <v>19</v>
      </c>
      <c r="I198" s="170"/>
      <c r="L198" s="167"/>
      <c r="M198" s="171"/>
      <c r="T198" s="172"/>
      <c r="AT198" s="168" t="s">
        <v>258</v>
      </c>
      <c r="AU198" s="168" t="s">
        <v>90</v>
      </c>
      <c r="AV198" s="14" t="s">
        <v>88</v>
      </c>
      <c r="AW198" s="14" t="s">
        <v>42</v>
      </c>
      <c r="AX198" s="14" t="s">
        <v>81</v>
      </c>
      <c r="AY198" s="168" t="s">
        <v>239</v>
      </c>
    </row>
    <row r="199" spans="2:65" s="12" customFormat="1" ht="11.25">
      <c r="B199" s="151"/>
      <c r="D199" s="152" t="s">
        <v>258</v>
      </c>
      <c r="E199" s="153" t="s">
        <v>19</v>
      </c>
      <c r="F199" s="154" t="s">
        <v>1944</v>
      </c>
      <c r="H199" s="155">
        <v>178</v>
      </c>
      <c r="I199" s="156"/>
      <c r="L199" s="151"/>
      <c r="M199" s="157"/>
      <c r="T199" s="158"/>
      <c r="AT199" s="153" t="s">
        <v>258</v>
      </c>
      <c r="AU199" s="153" t="s">
        <v>90</v>
      </c>
      <c r="AV199" s="12" t="s">
        <v>90</v>
      </c>
      <c r="AW199" s="12" t="s">
        <v>42</v>
      </c>
      <c r="AX199" s="12" t="s">
        <v>88</v>
      </c>
      <c r="AY199" s="153" t="s">
        <v>239</v>
      </c>
    </row>
    <row r="200" spans="2:65" s="1" customFormat="1" ht="24.2" customHeight="1">
      <c r="B200" s="34"/>
      <c r="C200" s="134" t="s">
        <v>389</v>
      </c>
      <c r="D200" s="134" t="s">
        <v>241</v>
      </c>
      <c r="E200" s="135" t="s">
        <v>1945</v>
      </c>
      <c r="F200" s="136" t="s">
        <v>1946</v>
      </c>
      <c r="G200" s="137" t="s">
        <v>167</v>
      </c>
      <c r="H200" s="138">
        <v>3373</v>
      </c>
      <c r="I200" s="139"/>
      <c r="J200" s="140">
        <f>ROUND(I200*H200,2)</f>
        <v>0</v>
      </c>
      <c r="K200" s="136" t="s">
        <v>245</v>
      </c>
      <c r="L200" s="34"/>
      <c r="M200" s="141" t="s">
        <v>19</v>
      </c>
      <c r="N200" s="142" t="s">
        <v>52</v>
      </c>
      <c r="P200" s="143">
        <f>O200*H200</f>
        <v>0</v>
      </c>
      <c r="Q200" s="143">
        <v>0</v>
      </c>
      <c r="R200" s="143">
        <f>Q200*H200</f>
        <v>0</v>
      </c>
      <c r="S200" s="143">
        <v>0</v>
      </c>
      <c r="T200" s="144">
        <f>S200*H200</f>
        <v>0</v>
      </c>
      <c r="AR200" s="145" t="s">
        <v>246</v>
      </c>
      <c r="AT200" s="145" t="s">
        <v>241</v>
      </c>
      <c r="AU200" s="145" t="s">
        <v>90</v>
      </c>
      <c r="AY200" s="18" t="s">
        <v>239</v>
      </c>
      <c r="BE200" s="146">
        <f>IF(N200="základní",J200,0)</f>
        <v>0</v>
      </c>
      <c r="BF200" s="146">
        <f>IF(N200="snížená",J200,0)</f>
        <v>0</v>
      </c>
      <c r="BG200" s="146">
        <f>IF(N200="zákl. přenesená",J200,0)</f>
        <v>0</v>
      </c>
      <c r="BH200" s="146">
        <f>IF(N200="sníž. přenesená",J200,0)</f>
        <v>0</v>
      </c>
      <c r="BI200" s="146">
        <f>IF(N200="nulová",J200,0)</f>
        <v>0</v>
      </c>
      <c r="BJ200" s="18" t="s">
        <v>88</v>
      </c>
      <c r="BK200" s="146">
        <f>ROUND(I200*H200,2)</f>
        <v>0</v>
      </c>
      <c r="BL200" s="18" t="s">
        <v>246</v>
      </c>
      <c r="BM200" s="145" t="s">
        <v>1947</v>
      </c>
    </row>
    <row r="201" spans="2:65" s="1" customFormat="1" ht="11.25">
      <c r="B201" s="34"/>
      <c r="D201" s="147" t="s">
        <v>248</v>
      </c>
      <c r="F201" s="148" t="s">
        <v>1948</v>
      </c>
      <c r="I201" s="149"/>
      <c r="L201" s="34"/>
      <c r="M201" s="150"/>
      <c r="T201" s="55"/>
      <c r="AT201" s="18" t="s">
        <v>248</v>
      </c>
      <c r="AU201" s="18" t="s">
        <v>90</v>
      </c>
    </row>
    <row r="202" spans="2:65" s="12" customFormat="1" ht="11.25">
      <c r="B202" s="151"/>
      <c r="D202" s="152" t="s">
        <v>258</v>
      </c>
      <c r="E202" s="153" t="s">
        <v>19</v>
      </c>
      <c r="F202" s="154" t="s">
        <v>1949</v>
      </c>
      <c r="H202" s="155">
        <v>1413</v>
      </c>
      <c r="I202" s="156"/>
      <c r="L202" s="151"/>
      <c r="M202" s="157"/>
      <c r="T202" s="158"/>
      <c r="AT202" s="153" t="s">
        <v>258</v>
      </c>
      <c r="AU202" s="153" t="s">
        <v>90</v>
      </c>
      <c r="AV202" s="12" t="s">
        <v>90</v>
      </c>
      <c r="AW202" s="12" t="s">
        <v>42</v>
      </c>
      <c r="AX202" s="12" t="s">
        <v>81</v>
      </c>
      <c r="AY202" s="153" t="s">
        <v>239</v>
      </c>
    </row>
    <row r="203" spans="2:65" s="12" customFormat="1" ht="11.25">
      <c r="B203" s="151"/>
      <c r="D203" s="152" t="s">
        <v>258</v>
      </c>
      <c r="E203" s="153" t="s">
        <v>19</v>
      </c>
      <c r="F203" s="154" t="s">
        <v>1950</v>
      </c>
      <c r="H203" s="155">
        <v>1960</v>
      </c>
      <c r="I203" s="156"/>
      <c r="L203" s="151"/>
      <c r="M203" s="157"/>
      <c r="T203" s="158"/>
      <c r="AT203" s="153" t="s">
        <v>258</v>
      </c>
      <c r="AU203" s="153" t="s">
        <v>90</v>
      </c>
      <c r="AV203" s="12" t="s">
        <v>90</v>
      </c>
      <c r="AW203" s="12" t="s">
        <v>42</v>
      </c>
      <c r="AX203" s="12" t="s">
        <v>81</v>
      </c>
      <c r="AY203" s="153" t="s">
        <v>239</v>
      </c>
    </row>
    <row r="204" spans="2:65" s="13" customFormat="1" ht="11.25">
      <c r="B204" s="159"/>
      <c r="D204" s="152" t="s">
        <v>258</v>
      </c>
      <c r="E204" s="160" t="s">
        <v>19</v>
      </c>
      <c r="F204" s="161" t="s">
        <v>261</v>
      </c>
      <c r="H204" s="162">
        <v>3373</v>
      </c>
      <c r="I204" s="163"/>
      <c r="L204" s="159"/>
      <c r="M204" s="164"/>
      <c r="T204" s="165"/>
      <c r="AT204" s="160" t="s">
        <v>258</v>
      </c>
      <c r="AU204" s="160" t="s">
        <v>90</v>
      </c>
      <c r="AV204" s="13" t="s">
        <v>246</v>
      </c>
      <c r="AW204" s="13" t="s">
        <v>42</v>
      </c>
      <c r="AX204" s="13" t="s">
        <v>88</v>
      </c>
      <c r="AY204" s="160" t="s">
        <v>239</v>
      </c>
    </row>
    <row r="205" spans="2:65" s="1" customFormat="1" ht="24.2" customHeight="1">
      <c r="B205" s="34"/>
      <c r="C205" s="134" t="s">
        <v>394</v>
      </c>
      <c r="D205" s="134" t="s">
        <v>241</v>
      </c>
      <c r="E205" s="135" t="s">
        <v>1669</v>
      </c>
      <c r="F205" s="136" t="s">
        <v>1670</v>
      </c>
      <c r="G205" s="137" t="s">
        <v>167</v>
      </c>
      <c r="H205" s="138">
        <v>450</v>
      </c>
      <c r="I205" s="139"/>
      <c r="J205" s="140">
        <f>ROUND(I205*H205,2)</f>
        <v>0</v>
      </c>
      <c r="K205" s="136" t="s">
        <v>245</v>
      </c>
      <c r="L205" s="34"/>
      <c r="M205" s="141" t="s">
        <v>19</v>
      </c>
      <c r="N205" s="142" t="s">
        <v>52</v>
      </c>
      <c r="P205" s="143">
        <f>O205*H205</f>
        <v>0</v>
      </c>
      <c r="Q205" s="143">
        <v>0.32400000000000001</v>
      </c>
      <c r="R205" s="143">
        <f>Q205*H205</f>
        <v>145.80000000000001</v>
      </c>
      <c r="S205" s="143">
        <v>0</v>
      </c>
      <c r="T205" s="144">
        <f>S205*H205</f>
        <v>0</v>
      </c>
      <c r="AR205" s="145" t="s">
        <v>246</v>
      </c>
      <c r="AT205" s="145" t="s">
        <v>241</v>
      </c>
      <c r="AU205" s="145" t="s">
        <v>90</v>
      </c>
      <c r="AY205" s="18" t="s">
        <v>239</v>
      </c>
      <c r="BE205" s="146">
        <f>IF(N205="základní",J205,0)</f>
        <v>0</v>
      </c>
      <c r="BF205" s="146">
        <f>IF(N205="snížená",J205,0)</f>
        <v>0</v>
      </c>
      <c r="BG205" s="146">
        <f>IF(N205="zákl. přenesená",J205,0)</f>
        <v>0</v>
      </c>
      <c r="BH205" s="146">
        <f>IF(N205="sníž. přenesená",J205,0)</f>
        <v>0</v>
      </c>
      <c r="BI205" s="146">
        <f>IF(N205="nulová",J205,0)</f>
        <v>0</v>
      </c>
      <c r="BJ205" s="18" t="s">
        <v>88</v>
      </c>
      <c r="BK205" s="146">
        <f>ROUND(I205*H205,2)</f>
        <v>0</v>
      </c>
      <c r="BL205" s="18" t="s">
        <v>246</v>
      </c>
      <c r="BM205" s="145" t="s">
        <v>1951</v>
      </c>
    </row>
    <row r="206" spans="2:65" s="1" customFormat="1" ht="11.25">
      <c r="B206" s="34"/>
      <c r="D206" s="147" t="s">
        <v>248</v>
      </c>
      <c r="F206" s="148" t="s">
        <v>1672</v>
      </c>
      <c r="I206" s="149"/>
      <c r="L206" s="34"/>
      <c r="M206" s="150"/>
      <c r="T206" s="55"/>
      <c r="AT206" s="18" t="s">
        <v>248</v>
      </c>
      <c r="AU206" s="18" t="s">
        <v>90</v>
      </c>
    </row>
    <row r="207" spans="2:65" s="1" customFormat="1" ht="16.5" customHeight="1">
      <c r="B207" s="34"/>
      <c r="C207" s="134" t="s">
        <v>398</v>
      </c>
      <c r="D207" s="134" t="s">
        <v>241</v>
      </c>
      <c r="E207" s="135" t="s">
        <v>1673</v>
      </c>
      <c r="F207" s="136" t="s">
        <v>1674</v>
      </c>
      <c r="G207" s="137" t="s">
        <v>167</v>
      </c>
      <c r="H207" s="138">
        <v>3373</v>
      </c>
      <c r="I207" s="139"/>
      <c r="J207" s="140">
        <f>ROUND(I207*H207,2)</f>
        <v>0</v>
      </c>
      <c r="K207" s="136" t="s">
        <v>245</v>
      </c>
      <c r="L207" s="34"/>
      <c r="M207" s="141" t="s">
        <v>19</v>
      </c>
      <c r="N207" s="142" t="s">
        <v>52</v>
      </c>
      <c r="P207" s="143">
        <f>O207*H207</f>
        <v>0</v>
      </c>
      <c r="Q207" s="143">
        <v>0</v>
      </c>
      <c r="R207" s="143">
        <f>Q207*H207</f>
        <v>0</v>
      </c>
      <c r="S207" s="143">
        <v>0</v>
      </c>
      <c r="T207" s="144">
        <f>S207*H207</f>
        <v>0</v>
      </c>
      <c r="AR207" s="145" t="s">
        <v>246</v>
      </c>
      <c r="AT207" s="145" t="s">
        <v>241</v>
      </c>
      <c r="AU207" s="145" t="s">
        <v>90</v>
      </c>
      <c r="AY207" s="18" t="s">
        <v>239</v>
      </c>
      <c r="BE207" s="146">
        <f>IF(N207="základní",J207,0)</f>
        <v>0</v>
      </c>
      <c r="BF207" s="146">
        <f>IF(N207="snížená",J207,0)</f>
        <v>0</v>
      </c>
      <c r="BG207" s="146">
        <f>IF(N207="zákl. přenesená",J207,0)</f>
        <v>0</v>
      </c>
      <c r="BH207" s="146">
        <f>IF(N207="sníž. přenesená",J207,0)</f>
        <v>0</v>
      </c>
      <c r="BI207" s="146">
        <f>IF(N207="nulová",J207,0)</f>
        <v>0</v>
      </c>
      <c r="BJ207" s="18" t="s">
        <v>88</v>
      </c>
      <c r="BK207" s="146">
        <f>ROUND(I207*H207,2)</f>
        <v>0</v>
      </c>
      <c r="BL207" s="18" t="s">
        <v>246</v>
      </c>
      <c r="BM207" s="145" t="s">
        <v>1952</v>
      </c>
    </row>
    <row r="208" spans="2:65" s="1" customFormat="1" ht="11.25">
      <c r="B208" s="34"/>
      <c r="D208" s="147" t="s">
        <v>248</v>
      </c>
      <c r="F208" s="148" t="s">
        <v>1676</v>
      </c>
      <c r="I208" s="149"/>
      <c r="L208" s="34"/>
      <c r="M208" s="150"/>
      <c r="T208" s="55"/>
      <c r="AT208" s="18" t="s">
        <v>248</v>
      </c>
      <c r="AU208" s="18" t="s">
        <v>90</v>
      </c>
    </row>
    <row r="209" spans="2:65" s="12" customFormat="1" ht="11.25">
      <c r="B209" s="151"/>
      <c r="D209" s="152" t="s">
        <v>258</v>
      </c>
      <c r="E209" s="153" t="s">
        <v>19</v>
      </c>
      <c r="F209" s="154" t="s">
        <v>1949</v>
      </c>
      <c r="H209" s="155">
        <v>1413</v>
      </c>
      <c r="I209" s="156"/>
      <c r="L209" s="151"/>
      <c r="M209" s="157"/>
      <c r="T209" s="158"/>
      <c r="AT209" s="153" t="s">
        <v>258</v>
      </c>
      <c r="AU209" s="153" t="s">
        <v>90</v>
      </c>
      <c r="AV209" s="12" t="s">
        <v>90</v>
      </c>
      <c r="AW209" s="12" t="s">
        <v>42</v>
      </c>
      <c r="AX209" s="12" t="s">
        <v>81</v>
      </c>
      <c r="AY209" s="153" t="s">
        <v>239</v>
      </c>
    </row>
    <row r="210" spans="2:65" s="12" customFormat="1" ht="11.25">
      <c r="B210" s="151"/>
      <c r="D210" s="152" t="s">
        <v>258</v>
      </c>
      <c r="E210" s="153" t="s">
        <v>19</v>
      </c>
      <c r="F210" s="154" t="s">
        <v>1950</v>
      </c>
      <c r="H210" s="155">
        <v>1960</v>
      </c>
      <c r="I210" s="156"/>
      <c r="L210" s="151"/>
      <c r="M210" s="157"/>
      <c r="T210" s="158"/>
      <c r="AT210" s="153" t="s">
        <v>258</v>
      </c>
      <c r="AU210" s="153" t="s">
        <v>90</v>
      </c>
      <c r="AV210" s="12" t="s">
        <v>90</v>
      </c>
      <c r="AW210" s="12" t="s">
        <v>42</v>
      </c>
      <c r="AX210" s="12" t="s">
        <v>81</v>
      </c>
      <c r="AY210" s="153" t="s">
        <v>239</v>
      </c>
    </row>
    <row r="211" spans="2:65" s="13" customFormat="1" ht="11.25">
      <c r="B211" s="159"/>
      <c r="D211" s="152" t="s">
        <v>258</v>
      </c>
      <c r="E211" s="160" t="s">
        <v>19</v>
      </c>
      <c r="F211" s="161" t="s">
        <v>261</v>
      </c>
      <c r="H211" s="162">
        <v>3373</v>
      </c>
      <c r="I211" s="163"/>
      <c r="L211" s="159"/>
      <c r="M211" s="164"/>
      <c r="T211" s="165"/>
      <c r="AT211" s="160" t="s">
        <v>258</v>
      </c>
      <c r="AU211" s="160" t="s">
        <v>90</v>
      </c>
      <c r="AV211" s="13" t="s">
        <v>246</v>
      </c>
      <c r="AW211" s="13" t="s">
        <v>42</v>
      </c>
      <c r="AX211" s="13" t="s">
        <v>88</v>
      </c>
      <c r="AY211" s="160" t="s">
        <v>239</v>
      </c>
    </row>
    <row r="212" spans="2:65" s="1" customFormat="1" ht="16.5" customHeight="1">
      <c r="B212" s="34"/>
      <c r="C212" s="134" t="s">
        <v>404</v>
      </c>
      <c r="D212" s="134" t="s">
        <v>241</v>
      </c>
      <c r="E212" s="135" t="s">
        <v>1677</v>
      </c>
      <c r="F212" s="136" t="s">
        <v>1678</v>
      </c>
      <c r="G212" s="137" t="s">
        <v>167</v>
      </c>
      <c r="H212" s="138">
        <v>3373</v>
      </c>
      <c r="I212" s="139"/>
      <c r="J212" s="140">
        <f>ROUND(I212*H212,2)</f>
        <v>0</v>
      </c>
      <c r="K212" s="136" t="s">
        <v>245</v>
      </c>
      <c r="L212" s="34"/>
      <c r="M212" s="141" t="s">
        <v>19</v>
      </c>
      <c r="N212" s="142" t="s">
        <v>52</v>
      </c>
      <c r="P212" s="143">
        <f>O212*H212</f>
        <v>0</v>
      </c>
      <c r="Q212" s="143">
        <v>0</v>
      </c>
      <c r="R212" s="143">
        <f>Q212*H212</f>
        <v>0</v>
      </c>
      <c r="S212" s="143">
        <v>0</v>
      </c>
      <c r="T212" s="144">
        <f>S212*H212</f>
        <v>0</v>
      </c>
      <c r="AR212" s="145" t="s">
        <v>246</v>
      </c>
      <c r="AT212" s="145" t="s">
        <v>241</v>
      </c>
      <c r="AU212" s="145" t="s">
        <v>90</v>
      </c>
      <c r="AY212" s="18" t="s">
        <v>239</v>
      </c>
      <c r="BE212" s="146">
        <f>IF(N212="základní",J212,0)</f>
        <v>0</v>
      </c>
      <c r="BF212" s="146">
        <f>IF(N212="snížená",J212,0)</f>
        <v>0</v>
      </c>
      <c r="BG212" s="146">
        <f>IF(N212="zákl. přenesená",J212,0)</f>
        <v>0</v>
      </c>
      <c r="BH212" s="146">
        <f>IF(N212="sníž. přenesená",J212,0)</f>
        <v>0</v>
      </c>
      <c r="BI212" s="146">
        <f>IF(N212="nulová",J212,0)</f>
        <v>0</v>
      </c>
      <c r="BJ212" s="18" t="s">
        <v>88</v>
      </c>
      <c r="BK212" s="146">
        <f>ROUND(I212*H212,2)</f>
        <v>0</v>
      </c>
      <c r="BL212" s="18" t="s">
        <v>246</v>
      </c>
      <c r="BM212" s="145" t="s">
        <v>1953</v>
      </c>
    </row>
    <row r="213" spans="2:65" s="1" customFormat="1" ht="11.25">
      <c r="B213" s="34"/>
      <c r="D213" s="147" t="s">
        <v>248</v>
      </c>
      <c r="F213" s="148" t="s">
        <v>1680</v>
      </c>
      <c r="I213" s="149"/>
      <c r="L213" s="34"/>
      <c r="M213" s="150"/>
      <c r="T213" s="55"/>
      <c r="AT213" s="18" t="s">
        <v>248</v>
      </c>
      <c r="AU213" s="18" t="s">
        <v>90</v>
      </c>
    </row>
    <row r="214" spans="2:65" s="12" customFormat="1" ht="11.25">
      <c r="B214" s="151"/>
      <c r="D214" s="152" t="s">
        <v>258</v>
      </c>
      <c r="E214" s="153" t="s">
        <v>19</v>
      </c>
      <c r="F214" s="154" t="s">
        <v>1949</v>
      </c>
      <c r="H214" s="155">
        <v>1413</v>
      </c>
      <c r="I214" s="156"/>
      <c r="L214" s="151"/>
      <c r="M214" s="157"/>
      <c r="T214" s="158"/>
      <c r="AT214" s="153" t="s">
        <v>258</v>
      </c>
      <c r="AU214" s="153" t="s">
        <v>90</v>
      </c>
      <c r="AV214" s="12" t="s">
        <v>90</v>
      </c>
      <c r="AW214" s="12" t="s">
        <v>42</v>
      </c>
      <c r="AX214" s="12" t="s">
        <v>81</v>
      </c>
      <c r="AY214" s="153" t="s">
        <v>239</v>
      </c>
    </row>
    <row r="215" spans="2:65" s="12" customFormat="1" ht="11.25">
      <c r="B215" s="151"/>
      <c r="D215" s="152" t="s">
        <v>258</v>
      </c>
      <c r="E215" s="153" t="s">
        <v>19</v>
      </c>
      <c r="F215" s="154" t="s">
        <v>1950</v>
      </c>
      <c r="H215" s="155">
        <v>1960</v>
      </c>
      <c r="I215" s="156"/>
      <c r="L215" s="151"/>
      <c r="M215" s="157"/>
      <c r="T215" s="158"/>
      <c r="AT215" s="153" t="s">
        <v>258</v>
      </c>
      <c r="AU215" s="153" t="s">
        <v>90</v>
      </c>
      <c r="AV215" s="12" t="s">
        <v>90</v>
      </c>
      <c r="AW215" s="12" t="s">
        <v>42</v>
      </c>
      <c r="AX215" s="12" t="s">
        <v>81</v>
      </c>
      <c r="AY215" s="153" t="s">
        <v>239</v>
      </c>
    </row>
    <row r="216" spans="2:65" s="13" customFormat="1" ht="11.25">
      <c r="B216" s="159"/>
      <c r="D216" s="152" t="s">
        <v>258</v>
      </c>
      <c r="E216" s="160" t="s">
        <v>19</v>
      </c>
      <c r="F216" s="161" t="s">
        <v>261</v>
      </c>
      <c r="H216" s="162">
        <v>3373</v>
      </c>
      <c r="I216" s="163"/>
      <c r="L216" s="159"/>
      <c r="M216" s="164"/>
      <c r="T216" s="165"/>
      <c r="AT216" s="160" t="s">
        <v>258</v>
      </c>
      <c r="AU216" s="160" t="s">
        <v>90</v>
      </c>
      <c r="AV216" s="13" t="s">
        <v>246</v>
      </c>
      <c r="AW216" s="13" t="s">
        <v>42</v>
      </c>
      <c r="AX216" s="13" t="s">
        <v>88</v>
      </c>
      <c r="AY216" s="160" t="s">
        <v>239</v>
      </c>
    </row>
    <row r="217" spans="2:65" s="1" customFormat="1" ht="24.2" customHeight="1">
      <c r="B217" s="34"/>
      <c r="C217" s="134" t="s">
        <v>410</v>
      </c>
      <c r="D217" s="134" t="s">
        <v>241</v>
      </c>
      <c r="E217" s="135" t="s">
        <v>1954</v>
      </c>
      <c r="F217" s="136" t="s">
        <v>1955</v>
      </c>
      <c r="G217" s="137" t="s">
        <v>167</v>
      </c>
      <c r="H217" s="138">
        <v>3373</v>
      </c>
      <c r="I217" s="139"/>
      <c r="J217" s="140">
        <f>ROUND(I217*H217,2)</f>
        <v>0</v>
      </c>
      <c r="K217" s="136" t="s">
        <v>245</v>
      </c>
      <c r="L217" s="34"/>
      <c r="M217" s="141" t="s">
        <v>19</v>
      </c>
      <c r="N217" s="142" t="s">
        <v>52</v>
      </c>
      <c r="P217" s="143">
        <f>O217*H217</f>
        <v>0</v>
      </c>
      <c r="Q217" s="143">
        <v>0</v>
      </c>
      <c r="R217" s="143">
        <f>Q217*H217</f>
        <v>0</v>
      </c>
      <c r="S217" s="143">
        <v>0</v>
      </c>
      <c r="T217" s="144">
        <f>S217*H217</f>
        <v>0</v>
      </c>
      <c r="AR217" s="145" t="s">
        <v>246</v>
      </c>
      <c r="AT217" s="145" t="s">
        <v>241</v>
      </c>
      <c r="AU217" s="145" t="s">
        <v>90</v>
      </c>
      <c r="AY217" s="18" t="s">
        <v>239</v>
      </c>
      <c r="BE217" s="146">
        <f>IF(N217="základní",J217,0)</f>
        <v>0</v>
      </c>
      <c r="BF217" s="146">
        <f>IF(N217="snížená",J217,0)</f>
        <v>0</v>
      </c>
      <c r="BG217" s="146">
        <f>IF(N217="zákl. přenesená",J217,0)</f>
        <v>0</v>
      </c>
      <c r="BH217" s="146">
        <f>IF(N217="sníž. přenesená",J217,0)</f>
        <v>0</v>
      </c>
      <c r="BI217" s="146">
        <f>IF(N217="nulová",J217,0)</f>
        <v>0</v>
      </c>
      <c r="BJ217" s="18" t="s">
        <v>88</v>
      </c>
      <c r="BK217" s="146">
        <f>ROUND(I217*H217,2)</f>
        <v>0</v>
      </c>
      <c r="BL217" s="18" t="s">
        <v>246</v>
      </c>
      <c r="BM217" s="145" t="s">
        <v>1956</v>
      </c>
    </row>
    <row r="218" spans="2:65" s="1" customFormat="1" ht="11.25">
      <c r="B218" s="34"/>
      <c r="D218" s="147" t="s">
        <v>248</v>
      </c>
      <c r="F218" s="148" t="s">
        <v>1957</v>
      </c>
      <c r="I218" s="149"/>
      <c r="L218" s="34"/>
      <c r="M218" s="150"/>
      <c r="T218" s="55"/>
      <c r="AT218" s="18" t="s">
        <v>248</v>
      </c>
      <c r="AU218" s="18" t="s">
        <v>90</v>
      </c>
    </row>
    <row r="219" spans="2:65" s="12" customFormat="1" ht="11.25">
      <c r="B219" s="151"/>
      <c r="D219" s="152" t="s">
        <v>258</v>
      </c>
      <c r="E219" s="153" t="s">
        <v>19</v>
      </c>
      <c r="F219" s="154" t="s">
        <v>1949</v>
      </c>
      <c r="H219" s="155">
        <v>1413</v>
      </c>
      <c r="I219" s="156"/>
      <c r="L219" s="151"/>
      <c r="M219" s="157"/>
      <c r="T219" s="158"/>
      <c r="AT219" s="153" t="s">
        <v>258</v>
      </c>
      <c r="AU219" s="153" t="s">
        <v>90</v>
      </c>
      <c r="AV219" s="12" t="s">
        <v>90</v>
      </c>
      <c r="AW219" s="12" t="s">
        <v>42</v>
      </c>
      <c r="AX219" s="12" t="s">
        <v>81</v>
      </c>
      <c r="AY219" s="153" t="s">
        <v>239</v>
      </c>
    </row>
    <row r="220" spans="2:65" s="12" customFormat="1" ht="11.25">
      <c r="B220" s="151"/>
      <c r="D220" s="152" t="s">
        <v>258</v>
      </c>
      <c r="E220" s="153" t="s">
        <v>19</v>
      </c>
      <c r="F220" s="154" t="s">
        <v>1950</v>
      </c>
      <c r="H220" s="155">
        <v>1960</v>
      </c>
      <c r="I220" s="156"/>
      <c r="L220" s="151"/>
      <c r="M220" s="157"/>
      <c r="T220" s="158"/>
      <c r="AT220" s="153" t="s">
        <v>258</v>
      </c>
      <c r="AU220" s="153" t="s">
        <v>90</v>
      </c>
      <c r="AV220" s="12" t="s">
        <v>90</v>
      </c>
      <c r="AW220" s="12" t="s">
        <v>42</v>
      </c>
      <c r="AX220" s="12" t="s">
        <v>81</v>
      </c>
      <c r="AY220" s="153" t="s">
        <v>239</v>
      </c>
    </row>
    <row r="221" spans="2:65" s="13" customFormat="1" ht="11.25">
      <c r="B221" s="159"/>
      <c r="D221" s="152" t="s">
        <v>258</v>
      </c>
      <c r="E221" s="160" t="s">
        <v>19</v>
      </c>
      <c r="F221" s="161" t="s">
        <v>261</v>
      </c>
      <c r="H221" s="162">
        <v>3373</v>
      </c>
      <c r="I221" s="163"/>
      <c r="L221" s="159"/>
      <c r="M221" s="164"/>
      <c r="T221" s="165"/>
      <c r="AT221" s="160" t="s">
        <v>258</v>
      </c>
      <c r="AU221" s="160" t="s">
        <v>90</v>
      </c>
      <c r="AV221" s="13" t="s">
        <v>246</v>
      </c>
      <c r="AW221" s="13" t="s">
        <v>42</v>
      </c>
      <c r="AX221" s="13" t="s">
        <v>88</v>
      </c>
      <c r="AY221" s="160" t="s">
        <v>239</v>
      </c>
    </row>
    <row r="222" spans="2:65" s="1" customFormat="1" ht="24.2" customHeight="1">
      <c r="B222" s="34"/>
      <c r="C222" s="134" t="s">
        <v>415</v>
      </c>
      <c r="D222" s="134" t="s">
        <v>241</v>
      </c>
      <c r="E222" s="135" t="s">
        <v>1958</v>
      </c>
      <c r="F222" s="136" t="s">
        <v>1959</v>
      </c>
      <c r="G222" s="137" t="s">
        <v>167</v>
      </c>
      <c r="H222" s="138">
        <v>178</v>
      </c>
      <c r="I222" s="139"/>
      <c r="J222" s="140">
        <f>ROUND(I222*H222,2)</f>
        <v>0</v>
      </c>
      <c r="K222" s="136" t="s">
        <v>245</v>
      </c>
      <c r="L222" s="34"/>
      <c r="M222" s="141" t="s">
        <v>19</v>
      </c>
      <c r="N222" s="142" t="s">
        <v>52</v>
      </c>
      <c r="P222" s="143">
        <f>O222*H222</f>
        <v>0</v>
      </c>
      <c r="Q222" s="143">
        <v>0.13403999999999999</v>
      </c>
      <c r="R222" s="143">
        <f>Q222*H222</f>
        <v>23.859119999999997</v>
      </c>
      <c r="S222" s="143">
        <v>0</v>
      </c>
      <c r="T222" s="144">
        <f>S222*H222</f>
        <v>0</v>
      </c>
      <c r="AR222" s="145" t="s">
        <v>246</v>
      </c>
      <c r="AT222" s="145" t="s">
        <v>241</v>
      </c>
      <c r="AU222" s="145" t="s">
        <v>90</v>
      </c>
      <c r="AY222" s="18" t="s">
        <v>239</v>
      </c>
      <c r="BE222" s="146">
        <f>IF(N222="základní",J222,0)</f>
        <v>0</v>
      </c>
      <c r="BF222" s="146">
        <f>IF(N222="snížená",J222,0)</f>
        <v>0</v>
      </c>
      <c r="BG222" s="146">
        <f>IF(N222="zákl. přenesená",J222,0)</f>
        <v>0</v>
      </c>
      <c r="BH222" s="146">
        <f>IF(N222="sníž. přenesená",J222,0)</f>
        <v>0</v>
      </c>
      <c r="BI222" s="146">
        <f>IF(N222="nulová",J222,0)</f>
        <v>0</v>
      </c>
      <c r="BJ222" s="18" t="s">
        <v>88</v>
      </c>
      <c r="BK222" s="146">
        <f>ROUND(I222*H222,2)</f>
        <v>0</v>
      </c>
      <c r="BL222" s="18" t="s">
        <v>246</v>
      </c>
      <c r="BM222" s="145" t="s">
        <v>1960</v>
      </c>
    </row>
    <row r="223" spans="2:65" s="1" customFormat="1" ht="11.25">
      <c r="B223" s="34"/>
      <c r="D223" s="147" t="s">
        <v>248</v>
      </c>
      <c r="F223" s="148" t="s">
        <v>1961</v>
      </c>
      <c r="I223" s="149"/>
      <c r="L223" s="34"/>
      <c r="M223" s="150"/>
      <c r="T223" s="55"/>
      <c r="AT223" s="18" t="s">
        <v>248</v>
      </c>
      <c r="AU223" s="18" t="s">
        <v>90</v>
      </c>
    </row>
    <row r="224" spans="2:65" s="12" customFormat="1" ht="11.25">
      <c r="B224" s="151"/>
      <c r="D224" s="152" t="s">
        <v>258</v>
      </c>
      <c r="E224" s="153" t="s">
        <v>19</v>
      </c>
      <c r="F224" s="154" t="s">
        <v>1962</v>
      </c>
      <c r="H224" s="155">
        <v>178</v>
      </c>
      <c r="I224" s="156"/>
      <c r="L224" s="151"/>
      <c r="M224" s="157"/>
      <c r="T224" s="158"/>
      <c r="AT224" s="153" t="s">
        <v>258</v>
      </c>
      <c r="AU224" s="153" t="s">
        <v>90</v>
      </c>
      <c r="AV224" s="12" t="s">
        <v>90</v>
      </c>
      <c r="AW224" s="12" t="s">
        <v>42</v>
      </c>
      <c r="AX224" s="12" t="s">
        <v>88</v>
      </c>
      <c r="AY224" s="153" t="s">
        <v>239</v>
      </c>
    </row>
    <row r="225" spans="2:65" s="1" customFormat="1" ht="16.5" customHeight="1">
      <c r="B225" s="34"/>
      <c r="C225" s="180" t="s">
        <v>420</v>
      </c>
      <c r="D225" s="180" t="s">
        <v>373</v>
      </c>
      <c r="E225" s="181" t="s">
        <v>607</v>
      </c>
      <c r="F225" s="182" t="s">
        <v>608</v>
      </c>
      <c r="G225" s="183" t="s">
        <v>376</v>
      </c>
      <c r="H225" s="184">
        <v>61.256</v>
      </c>
      <c r="I225" s="185"/>
      <c r="J225" s="186">
        <f>ROUND(I225*H225,2)</f>
        <v>0</v>
      </c>
      <c r="K225" s="182" t="s">
        <v>304</v>
      </c>
      <c r="L225" s="187"/>
      <c r="M225" s="188" t="s">
        <v>19</v>
      </c>
      <c r="N225" s="189" t="s">
        <v>52</v>
      </c>
      <c r="P225" s="143">
        <f>O225*H225</f>
        <v>0</v>
      </c>
      <c r="Q225" s="143">
        <v>1</v>
      </c>
      <c r="R225" s="143">
        <f>Q225*H225</f>
        <v>61.256</v>
      </c>
      <c r="S225" s="143">
        <v>0</v>
      </c>
      <c r="T225" s="144">
        <f>S225*H225</f>
        <v>0</v>
      </c>
      <c r="AR225" s="145" t="s">
        <v>287</v>
      </c>
      <c r="AT225" s="145" t="s">
        <v>373</v>
      </c>
      <c r="AU225" s="145" t="s">
        <v>90</v>
      </c>
      <c r="AY225" s="18" t="s">
        <v>239</v>
      </c>
      <c r="BE225" s="146">
        <f>IF(N225="základní",J225,0)</f>
        <v>0</v>
      </c>
      <c r="BF225" s="146">
        <f>IF(N225="snížená",J225,0)</f>
        <v>0</v>
      </c>
      <c r="BG225" s="146">
        <f>IF(N225="zákl. přenesená",J225,0)</f>
        <v>0</v>
      </c>
      <c r="BH225" s="146">
        <f>IF(N225="sníž. přenesená",J225,0)</f>
        <v>0</v>
      </c>
      <c r="BI225" s="146">
        <f>IF(N225="nulová",J225,0)</f>
        <v>0</v>
      </c>
      <c r="BJ225" s="18" t="s">
        <v>88</v>
      </c>
      <c r="BK225" s="146">
        <f>ROUND(I225*H225,2)</f>
        <v>0</v>
      </c>
      <c r="BL225" s="18" t="s">
        <v>246</v>
      </c>
      <c r="BM225" s="145" t="s">
        <v>1963</v>
      </c>
    </row>
    <row r="226" spans="2:65" s="11" customFormat="1" ht="22.9" customHeight="1">
      <c r="B226" s="122"/>
      <c r="D226" s="123" t="s">
        <v>80</v>
      </c>
      <c r="E226" s="132" t="s">
        <v>294</v>
      </c>
      <c r="F226" s="132" t="s">
        <v>626</v>
      </c>
      <c r="I226" s="125"/>
      <c r="J226" s="133">
        <f>BK226</f>
        <v>0</v>
      </c>
      <c r="L226" s="122"/>
      <c r="M226" s="127"/>
      <c r="P226" s="128">
        <f>SUM(P227:P237)</f>
        <v>0</v>
      </c>
      <c r="R226" s="128">
        <f>SUM(R227:R237)</f>
        <v>6.8130799999999994</v>
      </c>
      <c r="T226" s="129">
        <f>SUM(T227:T237)</f>
        <v>0</v>
      </c>
      <c r="AR226" s="123" t="s">
        <v>88</v>
      </c>
      <c r="AT226" s="130" t="s">
        <v>80</v>
      </c>
      <c r="AU226" s="130" t="s">
        <v>88</v>
      </c>
      <c r="AY226" s="123" t="s">
        <v>239</v>
      </c>
      <c r="BK226" s="131">
        <f>SUM(BK227:BK237)</f>
        <v>0</v>
      </c>
    </row>
    <row r="227" spans="2:65" s="1" customFormat="1" ht="24.2" customHeight="1">
      <c r="B227" s="34"/>
      <c r="C227" s="134" t="s">
        <v>426</v>
      </c>
      <c r="D227" s="134" t="s">
        <v>241</v>
      </c>
      <c r="E227" s="135" t="s">
        <v>1964</v>
      </c>
      <c r="F227" s="136" t="s">
        <v>1965</v>
      </c>
      <c r="G227" s="137" t="s">
        <v>163</v>
      </c>
      <c r="H227" s="138">
        <v>23</v>
      </c>
      <c r="I227" s="139"/>
      <c r="J227" s="140">
        <f>ROUND(I227*H227,2)</f>
        <v>0</v>
      </c>
      <c r="K227" s="136" t="s">
        <v>245</v>
      </c>
      <c r="L227" s="34"/>
      <c r="M227" s="141" t="s">
        <v>19</v>
      </c>
      <c r="N227" s="142" t="s">
        <v>52</v>
      </c>
      <c r="P227" s="143">
        <f>O227*H227</f>
        <v>0</v>
      </c>
      <c r="Q227" s="143">
        <v>0.16849</v>
      </c>
      <c r="R227" s="143">
        <f>Q227*H227</f>
        <v>3.87527</v>
      </c>
      <c r="S227" s="143">
        <v>0</v>
      </c>
      <c r="T227" s="144">
        <f>S227*H227</f>
        <v>0</v>
      </c>
      <c r="AR227" s="145" t="s">
        <v>246</v>
      </c>
      <c r="AT227" s="145" t="s">
        <v>241</v>
      </c>
      <c r="AU227" s="145" t="s">
        <v>90</v>
      </c>
      <c r="AY227" s="18" t="s">
        <v>239</v>
      </c>
      <c r="BE227" s="146">
        <f>IF(N227="základní",J227,0)</f>
        <v>0</v>
      </c>
      <c r="BF227" s="146">
        <f>IF(N227="snížená",J227,0)</f>
        <v>0</v>
      </c>
      <c r="BG227" s="146">
        <f>IF(N227="zákl. přenesená",J227,0)</f>
        <v>0</v>
      </c>
      <c r="BH227" s="146">
        <f>IF(N227="sníž. přenesená",J227,0)</f>
        <v>0</v>
      </c>
      <c r="BI227" s="146">
        <f>IF(N227="nulová",J227,0)</f>
        <v>0</v>
      </c>
      <c r="BJ227" s="18" t="s">
        <v>88</v>
      </c>
      <c r="BK227" s="146">
        <f>ROUND(I227*H227,2)</f>
        <v>0</v>
      </c>
      <c r="BL227" s="18" t="s">
        <v>246</v>
      </c>
      <c r="BM227" s="145" t="s">
        <v>1966</v>
      </c>
    </row>
    <row r="228" spans="2:65" s="1" customFormat="1" ht="11.25">
      <c r="B228" s="34"/>
      <c r="D228" s="147" t="s">
        <v>248</v>
      </c>
      <c r="F228" s="148" t="s">
        <v>1967</v>
      </c>
      <c r="I228" s="149"/>
      <c r="L228" s="34"/>
      <c r="M228" s="150"/>
      <c r="T228" s="55"/>
      <c r="AT228" s="18" t="s">
        <v>248</v>
      </c>
      <c r="AU228" s="18" t="s">
        <v>90</v>
      </c>
    </row>
    <row r="229" spans="2:65" s="12" customFormat="1" ht="11.25">
      <c r="B229" s="151"/>
      <c r="D229" s="152" t="s">
        <v>258</v>
      </c>
      <c r="E229" s="153" t="s">
        <v>19</v>
      </c>
      <c r="F229" s="154" t="s">
        <v>1968</v>
      </c>
      <c r="H229" s="155">
        <v>23</v>
      </c>
      <c r="I229" s="156"/>
      <c r="L229" s="151"/>
      <c r="M229" s="157"/>
      <c r="T229" s="158"/>
      <c r="AT229" s="153" t="s">
        <v>258</v>
      </c>
      <c r="AU229" s="153" t="s">
        <v>90</v>
      </c>
      <c r="AV229" s="12" t="s">
        <v>90</v>
      </c>
      <c r="AW229" s="12" t="s">
        <v>42</v>
      </c>
      <c r="AX229" s="12" t="s">
        <v>88</v>
      </c>
      <c r="AY229" s="153" t="s">
        <v>239</v>
      </c>
    </row>
    <row r="230" spans="2:65" s="1" customFormat="1" ht="16.5" customHeight="1">
      <c r="B230" s="34"/>
      <c r="C230" s="180" t="s">
        <v>432</v>
      </c>
      <c r="D230" s="180" t="s">
        <v>373</v>
      </c>
      <c r="E230" s="181" t="s">
        <v>1969</v>
      </c>
      <c r="F230" s="182" t="s">
        <v>1970</v>
      </c>
      <c r="G230" s="183" t="s">
        <v>163</v>
      </c>
      <c r="H230" s="184">
        <v>23.46</v>
      </c>
      <c r="I230" s="185"/>
      <c r="J230" s="186">
        <f>ROUND(I230*H230,2)</f>
        <v>0</v>
      </c>
      <c r="K230" s="182" t="s">
        <v>245</v>
      </c>
      <c r="L230" s="187"/>
      <c r="M230" s="188" t="s">
        <v>19</v>
      </c>
      <c r="N230" s="189" t="s">
        <v>52</v>
      </c>
      <c r="P230" s="143">
        <f>O230*H230</f>
        <v>0</v>
      </c>
      <c r="Q230" s="143">
        <v>0.125</v>
      </c>
      <c r="R230" s="143">
        <f>Q230*H230</f>
        <v>2.9325000000000001</v>
      </c>
      <c r="S230" s="143">
        <v>0</v>
      </c>
      <c r="T230" s="144">
        <f>S230*H230</f>
        <v>0</v>
      </c>
      <c r="AR230" s="145" t="s">
        <v>287</v>
      </c>
      <c r="AT230" s="145" t="s">
        <v>373</v>
      </c>
      <c r="AU230" s="145" t="s">
        <v>90</v>
      </c>
      <c r="AY230" s="18" t="s">
        <v>239</v>
      </c>
      <c r="BE230" s="146">
        <f>IF(N230="základní",J230,0)</f>
        <v>0</v>
      </c>
      <c r="BF230" s="146">
        <f>IF(N230="snížená",J230,0)</f>
        <v>0</v>
      </c>
      <c r="BG230" s="146">
        <f>IF(N230="zákl. přenesená",J230,0)</f>
        <v>0</v>
      </c>
      <c r="BH230" s="146">
        <f>IF(N230="sníž. přenesená",J230,0)</f>
        <v>0</v>
      </c>
      <c r="BI230" s="146">
        <f>IF(N230="nulová",J230,0)</f>
        <v>0</v>
      </c>
      <c r="BJ230" s="18" t="s">
        <v>88</v>
      </c>
      <c r="BK230" s="146">
        <f>ROUND(I230*H230,2)</f>
        <v>0</v>
      </c>
      <c r="BL230" s="18" t="s">
        <v>246</v>
      </c>
      <c r="BM230" s="145" t="s">
        <v>1971</v>
      </c>
    </row>
    <row r="231" spans="2:65" s="12" customFormat="1" ht="11.25">
      <c r="B231" s="151"/>
      <c r="D231" s="152" t="s">
        <v>258</v>
      </c>
      <c r="F231" s="154" t="s">
        <v>1972</v>
      </c>
      <c r="H231" s="155">
        <v>23.46</v>
      </c>
      <c r="I231" s="156"/>
      <c r="L231" s="151"/>
      <c r="M231" s="157"/>
      <c r="T231" s="158"/>
      <c r="AT231" s="153" t="s">
        <v>258</v>
      </c>
      <c r="AU231" s="153" t="s">
        <v>90</v>
      </c>
      <c r="AV231" s="12" t="s">
        <v>90</v>
      </c>
      <c r="AW231" s="12" t="s">
        <v>4</v>
      </c>
      <c r="AX231" s="12" t="s">
        <v>88</v>
      </c>
      <c r="AY231" s="153" t="s">
        <v>239</v>
      </c>
    </row>
    <row r="232" spans="2:65" s="1" customFormat="1" ht="21.75" customHeight="1">
      <c r="B232" s="34"/>
      <c r="C232" s="134" t="s">
        <v>436</v>
      </c>
      <c r="D232" s="134" t="s">
        <v>241</v>
      </c>
      <c r="E232" s="135" t="s">
        <v>1737</v>
      </c>
      <c r="F232" s="136" t="s">
        <v>1738</v>
      </c>
      <c r="G232" s="137" t="s">
        <v>163</v>
      </c>
      <c r="H232" s="138">
        <v>59</v>
      </c>
      <c r="I232" s="139"/>
      <c r="J232" s="140">
        <f>ROUND(I232*H232,2)</f>
        <v>0</v>
      </c>
      <c r="K232" s="136" t="s">
        <v>245</v>
      </c>
      <c r="L232" s="34"/>
      <c r="M232" s="141" t="s">
        <v>19</v>
      </c>
      <c r="N232" s="142" t="s">
        <v>52</v>
      </c>
      <c r="P232" s="143">
        <f>O232*H232</f>
        <v>0</v>
      </c>
      <c r="Q232" s="143">
        <v>0</v>
      </c>
      <c r="R232" s="143">
        <f>Q232*H232</f>
        <v>0</v>
      </c>
      <c r="S232" s="143">
        <v>0</v>
      </c>
      <c r="T232" s="144">
        <f>S232*H232</f>
        <v>0</v>
      </c>
      <c r="AR232" s="145" t="s">
        <v>246</v>
      </c>
      <c r="AT232" s="145" t="s">
        <v>241</v>
      </c>
      <c r="AU232" s="145" t="s">
        <v>90</v>
      </c>
      <c r="AY232" s="18" t="s">
        <v>239</v>
      </c>
      <c r="BE232" s="146">
        <f>IF(N232="základní",J232,0)</f>
        <v>0</v>
      </c>
      <c r="BF232" s="146">
        <f>IF(N232="snížená",J232,0)</f>
        <v>0</v>
      </c>
      <c r="BG232" s="146">
        <f>IF(N232="zákl. přenesená",J232,0)</f>
        <v>0</v>
      </c>
      <c r="BH232" s="146">
        <f>IF(N232="sníž. přenesená",J232,0)</f>
        <v>0</v>
      </c>
      <c r="BI232" s="146">
        <f>IF(N232="nulová",J232,0)</f>
        <v>0</v>
      </c>
      <c r="BJ232" s="18" t="s">
        <v>88</v>
      </c>
      <c r="BK232" s="146">
        <f>ROUND(I232*H232,2)</f>
        <v>0</v>
      </c>
      <c r="BL232" s="18" t="s">
        <v>246</v>
      </c>
      <c r="BM232" s="145" t="s">
        <v>1973</v>
      </c>
    </row>
    <row r="233" spans="2:65" s="1" customFormat="1" ht="11.25">
      <c r="B233" s="34"/>
      <c r="D233" s="147" t="s">
        <v>248</v>
      </c>
      <c r="F233" s="148" t="s">
        <v>1740</v>
      </c>
      <c r="I233" s="149"/>
      <c r="L233" s="34"/>
      <c r="M233" s="150"/>
      <c r="T233" s="55"/>
      <c r="AT233" s="18" t="s">
        <v>248</v>
      </c>
      <c r="AU233" s="18" t="s">
        <v>90</v>
      </c>
    </row>
    <row r="234" spans="2:65" s="12" customFormat="1" ht="11.25">
      <c r="B234" s="151"/>
      <c r="D234" s="152" t="s">
        <v>258</v>
      </c>
      <c r="E234" s="153" t="s">
        <v>19</v>
      </c>
      <c r="F234" s="154" t="s">
        <v>1974</v>
      </c>
      <c r="H234" s="155">
        <v>59</v>
      </c>
      <c r="I234" s="156"/>
      <c r="L234" s="151"/>
      <c r="M234" s="157"/>
      <c r="T234" s="158"/>
      <c r="AT234" s="153" t="s">
        <v>258</v>
      </c>
      <c r="AU234" s="153" t="s">
        <v>90</v>
      </c>
      <c r="AV234" s="12" t="s">
        <v>90</v>
      </c>
      <c r="AW234" s="12" t="s">
        <v>42</v>
      </c>
      <c r="AX234" s="12" t="s">
        <v>88</v>
      </c>
      <c r="AY234" s="153" t="s">
        <v>239</v>
      </c>
    </row>
    <row r="235" spans="2:65" s="1" customFormat="1" ht="24.2" customHeight="1">
      <c r="B235" s="34"/>
      <c r="C235" s="134" t="s">
        <v>442</v>
      </c>
      <c r="D235" s="134" t="s">
        <v>241</v>
      </c>
      <c r="E235" s="135" t="s">
        <v>1742</v>
      </c>
      <c r="F235" s="136" t="s">
        <v>1743</v>
      </c>
      <c r="G235" s="137" t="s">
        <v>163</v>
      </c>
      <c r="H235" s="138">
        <v>59</v>
      </c>
      <c r="I235" s="139"/>
      <c r="J235" s="140">
        <f>ROUND(I235*H235,2)</f>
        <v>0</v>
      </c>
      <c r="K235" s="136" t="s">
        <v>245</v>
      </c>
      <c r="L235" s="34"/>
      <c r="M235" s="141" t="s">
        <v>19</v>
      </c>
      <c r="N235" s="142" t="s">
        <v>52</v>
      </c>
      <c r="P235" s="143">
        <f>O235*H235</f>
        <v>0</v>
      </c>
      <c r="Q235" s="143">
        <v>9.0000000000000006E-5</v>
      </c>
      <c r="R235" s="143">
        <f>Q235*H235</f>
        <v>5.3100000000000005E-3</v>
      </c>
      <c r="S235" s="143">
        <v>0</v>
      </c>
      <c r="T235" s="144">
        <f>S235*H235</f>
        <v>0</v>
      </c>
      <c r="AR235" s="145" t="s">
        <v>246</v>
      </c>
      <c r="AT235" s="145" t="s">
        <v>241</v>
      </c>
      <c r="AU235" s="145" t="s">
        <v>90</v>
      </c>
      <c r="AY235" s="18" t="s">
        <v>239</v>
      </c>
      <c r="BE235" s="146">
        <f>IF(N235="základní",J235,0)</f>
        <v>0</v>
      </c>
      <c r="BF235" s="146">
        <f>IF(N235="snížená",J235,0)</f>
        <v>0</v>
      </c>
      <c r="BG235" s="146">
        <f>IF(N235="zákl. přenesená",J235,0)</f>
        <v>0</v>
      </c>
      <c r="BH235" s="146">
        <f>IF(N235="sníž. přenesená",J235,0)</f>
        <v>0</v>
      </c>
      <c r="BI235" s="146">
        <f>IF(N235="nulová",J235,0)</f>
        <v>0</v>
      </c>
      <c r="BJ235" s="18" t="s">
        <v>88</v>
      </c>
      <c r="BK235" s="146">
        <f>ROUND(I235*H235,2)</f>
        <v>0</v>
      </c>
      <c r="BL235" s="18" t="s">
        <v>246</v>
      </c>
      <c r="BM235" s="145" t="s">
        <v>1975</v>
      </c>
    </row>
    <row r="236" spans="2:65" s="1" customFormat="1" ht="11.25">
      <c r="B236" s="34"/>
      <c r="D236" s="147" t="s">
        <v>248</v>
      </c>
      <c r="F236" s="148" t="s">
        <v>1745</v>
      </c>
      <c r="I236" s="149"/>
      <c r="L236" s="34"/>
      <c r="M236" s="150"/>
      <c r="T236" s="55"/>
      <c r="AT236" s="18" t="s">
        <v>248</v>
      </c>
      <c r="AU236" s="18" t="s">
        <v>90</v>
      </c>
    </row>
    <row r="237" spans="2:65" s="12" customFormat="1" ht="11.25">
      <c r="B237" s="151"/>
      <c r="D237" s="152" t="s">
        <v>258</v>
      </c>
      <c r="E237" s="153" t="s">
        <v>19</v>
      </c>
      <c r="F237" s="154" t="s">
        <v>1974</v>
      </c>
      <c r="H237" s="155">
        <v>59</v>
      </c>
      <c r="I237" s="156"/>
      <c r="L237" s="151"/>
      <c r="M237" s="157"/>
      <c r="T237" s="158"/>
      <c r="AT237" s="153" t="s">
        <v>258</v>
      </c>
      <c r="AU237" s="153" t="s">
        <v>90</v>
      </c>
      <c r="AV237" s="12" t="s">
        <v>90</v>
      </c>
      <c r="AW237" s="12" t="s">
        <v>42</v>
      </c>
      <c r="AX237" s="12" t="s">
        <v>88</v>
      </c>
      <c r="AY237" s="153" t="s">
        <v>239</v>
      </c>
    </row>
    <row r="238" spans="2:65" s="11" customFormat="1" ht="22.9" customHeight="1">
      <c r="B238" s="122"/>
      <c r="D238" s="123" t="s">
        <v>80</v>
      </c>
      <c r="E238" s="132" t="s">
        <v>710</v>
      </c>
      <c r="F238" s="132" t="s">
        <v>711</v>
      </c>
      <c r="I238" s="125"/>
      <c r="J238" s="133">
        <f>BK238</f>
        <v>0</v>
      </c>
      <c r="L238" s="122"/>
      <c r="M238" s="127"/>
      <c r="P238" s="128">
        <f>P239+SUM(P240:P242)</f>
        <v>0</v>
      </c>
      <c r="R238" s="128">
        <f>R239+SUM(R240:R242)</f>
        <v>0</v>
      </c>
      <c r="T238" s="129">
        <f>T239+SUM(T240:T242)</f>
        <v>0</v>
      </c>
      <c r="AR238" s="123" t="s">
        <v>88</v>
      </c>
      <c r="AT238" s="130" t="s">
        <v>80</v>
      </c>
      <c r="AU238" s="130" t="s">
        <v>88</v>
      </c>
      <c r="AY238" s="123" t="s">
        <v>239</v>
      </c>
      <c r="BK238" s="131">
        <f>BK239+SUM(BK240:BK242)</f>
        <v>0</v>
      </c>
    </row>
    <row r="239" spans="2:65" s="1" customFormat="1" ht="16.5" customHeight="1">
      <c r="B239" s="34"/>
      <c r="C239" s="134" t="s">
        <v>447</v>
      </c>
      <c r="D239" s="134" t="s">
        <v>241</v>
      </c>
      <c r="E239" s="135" t="s">
        <v>713</v>
      </c>
      <c r="F239" s="136" t="s">
        <v>714</v>
      </c>
      <c r="G239" s="137" t="s">
        <v>376</v>
      </c>
      <c r="H239" s="138">
        <v>2549.9879999999998</v>
      </c>
      <c r="I239" s="139"/>
      <c r="J239" s="140">
        <f>ROUND(I239*H239,2)</f>
        <v>0</v>
      </c>
      <c r="K239" s="136" t="s">
        <v>245</v>
      </c>
      <c r="L239" s="34"/>
      <c r="M239" s="141" t="s">
        <v>19</v>
      </c>
      <c r="N239" s="142" t="s">
        <v>52</v>
      </c>
      <c r="P239" s="143">
        <f>O239*H239</f>
        <v>0</v>
      </c>
      <c r="Q239" s="143">
        <v>0</v>
      </c>
      <c r="R239" s="143">
        <f>Q239*H239</f>
        <v>0</v>
      </c>
      <c r="S239" s="143">
        <v>0</v>
      </c>
      <c r="T239" s="144">
        <f>S239*H239</f>
        <v>0</v>
      </c>
      <c r="AR239" s="145" t="s">
        <v>246</v>
      </c>
      <c r="AT239" s="145" t="s">
        <v>241</v>
      </c>
      <c r="AU239" s="145" t="s">
        <v>90</v>
      </c>
      <c r="AY239" s="18" t="s">
        <v>239</v>
      </c>
      <c r="BE239" s="146">
        <f>IF(N239="základní",J239,0)</f>
        <v>0</v>
      </c>
      <c r="BF239" s="146">
        <f>IF(N239="snížená",J239,0)</f>
        <v>0</v>
      </c>
      <c r="BG239" s="146">
        <f>IF(N239="zákl. přenesená",J239,0)</f>
        <v>0</v>
      </c>
      <c r="BH239" s="146">
        <f>IF(N239="sníž. přenesená",J239,0)</f>
        <v>0</v>
      </c>
      <c r="BI239" s="146">
        <f>IF(N239="nulová",J239,0)</f>
        <v>0</v>
      </c>
      <c r="BJ239" s="18" t="s">
        <v>88</v>
      </c>
      <c r="BK239" s="146">
        <f>ROUND(I239*H239,2)</f>
        <v>0</v>
      </c>
      <c r="BL239" s="18" t="s">
        <v>246</v>
      </c>
      <c r="BM239" s="145" t="s">
        <v>1976</v>
      </c>
    </row>
    <row r="240" spans="2:65" s="1" customFormat="1" ht="11.25">
      <c r="B240" s="34"/>
      <c r="D240" s="147" t="s">
        <v>248</v>
      </c>
      <c r="F240" s="148" t="s">
        <v>716</v>
      </c>
      <c r="I240" s="149"/>
      <c r="L240" s="34"/>
      <c r="M240" s="150"/>
      <c r="T240" s="55"/>
      <c r="AT240" s="18" t="s">
        <v>248</v>
      </c>
      <c r="AU240" s="18" t="s">
        <v>90</v>
      </c>
    </row>
    <row r="241" spans="2:65" s="1" customFormat="1" ht="16.5" customHeight="1">
      <c r="B241" s="34"/>
      <c r="C241" s="134" t="s">
        <v>453</v>
      </c>
      <c r="D241" s="134" t="s">
        <v>241</v>
      </c>
      <c r="E241" s="135" t="s">
        <v>718</v>
      </c>
      <c r="F241" s="136" t="s">
        <v>719</v>
      </c>
      <c r="G241" s="137" t="s">
        <v>376</v>
      </c>
      <c r="H241" s="138">
        <v>2549.9879999999998</v>
      </c>
      <c r="I241" s="139"/>
      <c r="J241" s="140">
        <f>ROUND(I241*H241,2)</f>
        <v>0</v>
      </c>
      <c r="K241" s="136" t="s">
        <v>304</v>
      </c>
      <c r="L241" s="34"/>
      <c r="M241" s="141" t="s">
        <v>19</v>
      </c>
      <c r="N241" s="142" t="s">
        <v>52</v>
      </c>
      <c r="P241" s="143">
        <f>O241*H241</f>
        <v>0</v>
      </c>
      <c r="Q241" s="143">
        <v>0</v>
      </c>
      <c r="R241" s="143">
        <f>Q241*H241</f>
        <v>0</v>
      </c>
      <c r="S241" s="143">
        <v>0</v>
      </c>
      <c r="T241" s="144">
        <f>S241*H241</f>
        <v>0</v>
      </c>
      <c r="AR241" s="145" t="s">
        <v>246</v>
      </c>
      <c r="AT241" s="145" t="s">
        <v>241</v>
      </c>
      <c r="AU241" s="145" t="s">
        <v>90</v>
      </c>
      <c r="AY241" s="18" t="s">
        <v>239</v>
      </c>
      <c r="BE241" s="146">
        <f>IF(N241="základní",J241,0)</f>
        <v>0</v>
      </c>
      <c r="BF241" s="146">
        <f>IF(N241="snížená",J241,0)</f>
        <v>0</v>
      </c>
      <c r="BG241" s="146">
        <f>IF(N241="zákl. přenesená",J241,0)</f>
        <v>0</v>
      </c>
      <c r="BH241" s="146">
        <f>IF(N241="sníž. přenesená",J241,0)</f>
        <v>0</v>
      </c>
      <c r="BI241" s="146">
        <f>IF(N241="nulová",J241,0)</f>
        <v>0</v>
      </c>
      <c r="BJ241" s="18" t="s">
        <v>88</v>
      </c>
      <c r="BK241" s="146">
        <f>ROUND(I241*H241,2)</f>
        <v>0</v>
      </c>
      <c r="BL241" s="18" t="s">
        <v>246</v>
      </c>
      <c r="BM241" s="145" t="s">
        <v>1977</v>
      </c>
    </row>
    <row r="242" spans="2:65" s="11" customFormat="1" ht="20.85" customHeight="1">
      <c r="B242" s="122"/>
      <c r="D242" s="123" t="s">
        <v>80</v>
      </c>
      <c r="E242" s="132" t="s">
        <v>721</v>
      </c>
      <c r="F242" s="132" t="s">
        <v>722</v>
      </c>
      <c r="I242" s="125"/>
      <c r="J242" s="133">
        <f>BK242</f>
        <v>0</v>
      </c>
      <c r="L242" s="122"/>
      <c r="M242" s="127"/>
      <c r="P242" s="128">
        <f>SUM(P243:P252)</f>
        <v>0</v>
      </c>
      <c r="R242" s="128">
        <f>SUM(R243:R252)</f>
        <v>0</v>
      </c>
      <c r="T242" s="129">
        <f>SUM(T243:T252)</f>
        <v>0</v>
      </c>
      <c r="AR242" s="123" t="s">
        <v>88</v>
      </c>
      <c r="AT242" s="130" t="s">
        <v>80</v>
      </c>
      <c r="AU242" s="130" t="s">
        <v>90</v>
      </c>
      <c r="AY242" s="123" t="s">
        <v>239</v>
      </c>
      <c r="BK242" s="131">
        <f>SUM(BK243:BK252)</f>
        <v>0</v>
      </c>
    </row>
    <row r="243" spans="2:65" s="1" customFormat="1" ht="24.2" customHeight="1">
      <c r="B243" s="34"/>
      <c r="C243" s="134" t="s">
        <v>459</v>
      </c>
      <c r="D243" s="134" t="s">
        <v>241</v>
      </c>
      <c r="E243" s="135" t="s">
        <v>724</v>
      </c>
      <c r="F243" s="136" t="s">
        <v>725</v>
      </c>
      <c r="G243" s="137" t="s">
        <v>376</v>
      </c>
      <c r="H243" s="138">
        <v>243.61199999999999</v>
      </c>
      <c r="I243" s="139"/>
      <c r="J243" s="140">
        <f>ROUND(I243*H243,2)</f>
        <v>0</v>
      </c>
      <c r="K243" s="136" t="s">
        <v>245</v>
      </c>
      <c r="L243" s="34"/>
      <c r="M243" s="141" t="s">
        <v>19</v>
      </c>
      <c r="N243" s="142" t="s">
        <v>52</v>
      </c>
      <c r="P243" s="143">
        <f>O243*H243</f>
        <v>0</v>
      </c>
      <c r="Q243" s="143">
        <v>0</v>
      </c>
      <c r="R243" s="143">
        <f>Q243*H243</f>
        <v>0</v>
      </c>
      <c r="S243" s="143">
        <v>0</v>
      </c>
      <c r="T243" s="144">
        <f>S243*H243</f>
        <v>0</v>
      </c>
      <c r="AR243" s="145" t="s">
        <v>246</v>
      </c>
      <c r="AT243" s="145" t="s">
        <v>241</v>
      </c>
      <c r="AU243" s="145" t="s">
        <v>96</v>
      </c>
      <c r="AY243" s="18" t="s">
        <v>239</v>
      </c>
      <c r="BE243" s="146">
        <f>IF(N243="základní",J243,0)</f>
        <v>0</v>
      </c>
      <c r="BF243" s="146">
        <f>IF(N243="snížená",J243,0)</f>
        <v>0</v>
      </c>
      <c r="BG243" s="146">
        <f>IF(N243="zákl. přenesená",J243,0)</f>
        <v>0</v>
      </c>
      <c r="BH243" s="146">
        <f>IF(N243="sníž. přenesená",J243,0)</f>
        <v>0</v>
      </c>
      <c r="BI243" s="146">
        <f>IF(N243="nulová",J243,0)</f>
        <v>0</v>
      </c>
      <c r="BJ243" s="18" t="s">
        <v>88</v>
      </c>
      <c r="BK243" s="146">
        <f>ROUND(I243*H243,2)</f>
        <v>0</v>
      </c>
      <c r="BL243" s="18" t="s">
        <v>246</v>
      </c>
      <c r="BM243" s="145" t="s">
        <v>1978</v>
      </c>
    </row>
    <row r="244" spans="2:65" s="1" customFormat="1" ht="11.25">
      <c r="B244" s="34"/>
      <c r="D244" s="147" t="s">
        <v>248</v>
      </c>
      <c r="F244" s="148" t="s">
        <v>727</v>
      </c>
      <c r="I244" s="149"/>
      <c r="L244" s="34"/>
      <c r="M244" s="150"/>
      <c r="T244" s="55"/>
      <c r="AT244" s="18" t="s">
        <v>248</v>
      </c>
      <c r="AU244" s="18" t="s">
        <v>96</v>
      </c>
    </row>
    <row r="245" spans="2:65" s="12" customFormat="1" ht="11.25">
      <c r="B245" s="151"/>
      <c r="D245" s="152" t="s">
        <v>258</v>
      </c>
      <c r="E245" s="153" t="s">
        <v>19</v>
      </c>
      <c r="F245" s="154" t="s">
        <v>1872</v>
      </c>
      <c r="H245" s="155">
        <v>332.78</v>
      </c>
      <c r="I245" s="156"/>
      <c r="L245" s="151"/>
      <c r="M245" s="157"/>
      <c r="T245" s="158"/>
      <c r="AT245" s="153" t="s">
        <v>258</v>
      </c>
      <c r="AU245" s="153" t="s">
        <v>96</v>
      </c>
      <c r="AV245" s="12" t="s">
        <v>90</v>
      </c>
      <c r="AW245" s="12" t="s">
        <v>42</v>
      </c>
      <c r="AX245" s="12" t="s">
        <v>81</v>
      </c>
      <c r="AY245" s="153" t="s">
        <v>239</v>
      </c>
    </row>
    <row r="246" spans="2:65" s="12" customFormat="1" ht="11.25">
      <c r="B246" s="151"/>
      <c r="D246" s="152" t="s">
        <v>258</v>
      </c>
      <c r="E246" s="153" t="s">
        <v>19</v>
      </c>
      <c r="F246" s="154" t="s">
        <v>1979</v>
      </c>
      <c r="H246" s="155">
        <v>-197.44</v>
      </c>
      <c r="I246" s="156"/>
      <c r="L246" s="151"/>
      <c r="M246" s="157"/>
      <c r="T246" s="158"/>
      <c r="AT246" s="153" t="s">
        <v>258</v>
      </c>
      <c r="AU246" s="153" t="s">
        <v>96</v>
      </c>
      <c r="AV246" s="12" t="s">
        <v>90</v>
      </c>
      <c r="AW246" s="12" t="s">
        <v>42</v>
      </c>
      <c r="AX246" s="12" t="s">
        <v>81</v>
      </c>
      <c r="AY246" s="153" t="s">
        <v>239</v>
      </c>
    </row>
    <row r="247" spans="2:65" s="13" customFormat="1" ht="11.25">
      <c r="B247" s="159"/>
      <c r="D247" s="152" t="s">
        <v>258</v>
      </c>
      <c r="E247" s="160" t="s">
        <v>19</v>
      </c>
      <c r="F247" s="161" t="s">
        <v>261</v>
      </c>
      <c r="H247" s="162">
        <v>135.33999999999997</v>
      </c>
      <c r="I247" s="163"/>
      <c r="L247" s="159"/>
      <c r="M247" s="164"/>
      <c r="T247" s="165"/>
      <c r="AT247" s="160" t="s">
        <v>258</v>
      </c>
      <c r="AU247" s="160" t="s">
        <v>96</v>
      </c>
      <c r="AV247" s="13" t="s">
        <v>246</v>
      </c>
      <c r="AW247" s="13" t="s">
        <v>42</v>
      </c>
      <c r="AX247" s="13" t="s">
        <v>88</v>
      </c>
      <c r="AY247" s="160" t="s">
        <v>239</v>
      </c>
    </row>
    <row r="248" spans="2:65" s="12" customFormat="1" ht="11.25">
      <c r="B248" s="151"/>
      <c r="D248" s="152" t="s">
        <v>258</v>
      </c>
      <c r="F248" s="154" t="s">
        <v>1980</v>
      </c>
      <c r="H248" s="155">
        <v>243.61199999999999</v>
      </c>
      <c r="I248" s="156"/>
      <c r="L248" s="151"/>
      <c r="M248" s="157"/>
      <c r="T248" s="158"/>
      <c r="AT248" s="153" t="s">
        <v>258</v>
      </c>
      <c r="AU248" s="153" t="s">
        <v>96</v>
      </c>
      <c r="AV248" s="12" t="s">
        <v>90</v>
      </c>
      <c r="AW248" s="12" t="s">
        <v>4</v>
      </c>
      <c r="AX248" s="12" t="s">
        <v>88</v>
      </c>
      <c r="AY248" s="153" t="s">
        <v>239</v>
      </c>
    </row>
    <row r="249" spans="2:65" s="1" customFormat="1" ht="24.2" customHeight="1">
      <c r="B249" s="34"/>
      <c r="C249" s="134" t="s">
        <v>476</v>
      </c>
      <c r="D249" s="134" t="s">
        <v>241</v>
      </c>
      <c r="E249" s="135" t="s">
        <v>1764</v>
      </c>
      <c r="F249" s="136" t="s">
        <v>1765</v>
      </c>
      <c r="G249" s="137" t="s">
        <v>376</v>
      </c>
      <c r="H249" s="138">
        <v>1065.8679999999999</v>
      </c>
      <c r="I249" s="139"/>
      <c r="J249" s="140">
        <f>ROUND(I249*H249,2)</f>
        <v>0</v>
      </c>
      <c r="K249" s="136" t="s">
        <v>245</v>
      </c>
      <c r="L249" s="34"/>
      <c r="M249" s="141" t="s">
        <v>19</v>
      </c>
      <c r="N249" s="142" t="s">
        <v>52</v>
      </c>
      <c r="P249" s="143">
        <f>O249*H249</f>
        <v>0</v>
      </c>
      <c r="Q249" s="143">
        <v>0</v>
      </c>
      <c r="R249" s="143">
        <f>Q249*H249</f>
        <v>0</v>
      </c>
      <c r="S249" s="143">
        <v>0</v>
      </c>
      <c r="T249" s="144">
        <f>S249*H249</f>
        <v>0</v>
      </c>
      <c r="AR249" s="145" t="s">
        <v>246</v>
      </c>
      <c r="AT249" s="145" t="s">
        <v>241</v>
      </c>
      <c r="AU249" s="145" t="s">
        <v>96</v>
      </c>
      <c r="AY249" s="18" t="s">
        <v>239</v>
      </c>
      <c r="BE249" s="146">
        <f>IF(N249="základní",J249,0)</f>
        <v>0</v>
      </c>
      <c r="BF249" s="146">
        <f>IF(N249="snížená",J249,0)</f>
        <v>0</v>
      </c>
      <c r="BG249" s="146">
        <f>IF(N249="zákl. přenesená",J249,0)</f>
        <v>0</v>
      </c>
      <c r="BH249" s="146">
        <f>IF(N249="sníž. přenesená",J249,0)</f>
        <v>0</v>
      </c>
      <c r="BI249" s="146">
        <f>IF(N249="nulová",J249,0)</f>
        <v>0</v>
      </c>
      <c r="BJ249" s="18" t="s">
        <v>88</v>
      </c>
      <c r="BK249" s="146">
        <f>ROUND(I249*H249,2)</f>
        <v>0</v>
      </c>
      <c r="BL249" s="18" t="s">
        <v>246</v>
      </c>
      <c r="BM249" s="145" t="s">
        <v>1981</v>
      </c>
    </row>
    <row r="250" spans="2:65" s="1" customFormat="1" ht="11.25">
      <c r="B250" s="34"/>
      <c r="D250" s="147" t="s">
        <v>248</v>
      </c>
      <c r="F250" s="148" t="s">
        <v>1767</v>
      </c>
      <c r="I250" s="149"/>
      <c r="L250" s="34"/>
      <c r="M250" s="150"/>
      <c r="T250" s="55"/>
      <c r="AT250" s="18" t="s">
        <v>248</v>
      </c>
      <c r="AU250" s="18" t="s">
        <v>96</v>
      </c>
    </row>
    <row r="251" spans="2:65" s="1" customFormat="1" ht="24.2" customHeight="1">
      <c r="B251" s="34"/>
      <c r="C251" s="134" t="s">
        <v>483</v>
      </c>
      <c r="D251" s="134" t="s">
        <v>241</v>
      </c>
      <c r="E251" s="135" t="s">
        <v>736</v>
      </c>
      <c r="F251" s="136" t="s">
        <v>737</v>
      </c>
      <c r="G251" s="137" t="s">
        <v>376</v>
      </c>
      <c r="H251" s="138">
        <v>1484.12</v>
      </c>
      <c r="I251" s="139"/>
      <c r="J251" s="140">
        <f>ROUND(I251*H251,2)</f>
        <v>0</v>
      </c>
      <c r="K251" s="136" t="s">
        <v>245</v>
      </c>
      <c r="L251" s="34"/>
      <c r="M251" s="141" t="s">
        <v>19</v>
      </c>
      <c r="N251" s="142" t="s">
        <v>52</v>
      </c>
      <c r="P251" s="143">
        <f>O251*H251</f>
        <v>0</v>
      </c>
      <c r="Q251" s="143">
        <v>0</v>
      </c>
      <c r="R251" s="143">
        <f>Q251*H251</f>
        <v>0</v>
      </c>
      <c r="S251" s="143">
        <v>0</v>
      </c>
      <c r="T251" s="144">
        <f>S251*H251</f>
        <v>0</v>
      </c>
      <c r="AR251" s="145" t="s">
        <v>246</v>
      </c>
      <c r="AT251" s="145" t="s">
        <v>241</v>
      </c>
      <c r="AU251" s="145" t="s">
        <v>96</v>
      </c>
      <c r="AY251" s="18" t="s">
        <v>239</v>
      </c>
      <c r="BE251" s="146">
        <f>IF(N251="základní",J251,0)</f>
        <v>0</v>
      </c>
      <c r="BF251" s="146">
        <f>IF(N251="snížená",J251,0)</f>
        <v>0</v>
      </c>
      <c r="BG251" s="146">
        <f>IF(N251="zákl. přenesená",J251,0)</f>
        <v>0</v>
      </c>
      <c r="BH251" s="146">
        <f>IF(N251="sníž. přenesená",J251,0)</f>
        <v>0</v>
      </c>
      <c r="BI251" s="146">
        <f>IF(N251="nulová",J251,0)</f>
        <v>0</v>
      </c>
      <c r="BJ251" s="18" t="s">
        <v>88</v>
      </c>
      <c r="BK251" s="146">
        <f>ROUND(I251*H251,2)</f>
        <v>0</v>
      </c>
      <c r="BL251" s="18" t="s">
        <v>246</v>
      </c>
      <c r="BM251" s="145" t="s">
        <v>1982</v>
      </c>
    </row>
    <row r="252" spans="2:65" s="1" customFormat="1" ht="11.25">
      <c r="B252" s="34"/>
      <c r="D252" s="147" t="s">
        <v>248</v>
      </c>
      <c r="F252" s="148" t="s">
        <v>739</v>
      </c>
      <c r="I252" s="149"/>
      <c r="L252" s="34"/>
      <c r="M252" s="150"/>
      <c r="T252" s="55"/>
      <c r="AT252" s="18" t="s">
        <v>248</v>
      </c>
      <c r="AU252" s="18" t="s">
        <v>96</v>
      </c>
    </row>
    <row r="253" spans="2:65" s="11" customFormat="1" ht="22.9" customHeight="1">
      <c r="B253" s="122"/>
      <c r="D253" s="123" t="s">
        <v>80</v>
      </c>
      <c r="E253" s="132" t="s">
        <v>740</v>
      </c>
      <c r="F253" s="132" t="s">
        <v>741</v>
      </c>
      <c r="I253" s="125"/>
      <c r="J253" s="133">
        <f>BK253</f>
        <v>0</v>
      </c>
      <c r="L253" s="122"/>
      <c r="M253" s="127"/>
      <c r="P253" s="128">
        <f>SUM(P254:P257)</f>
        <v>0</v>
      </c>
      <c r="R253" s="128">
        <f>SUM(R254:R257)</f>
        <v>0</v>
      </c>
      <c r="T253" s="129">
        <f>SUM(T254:T257)</f>
        <v>0</v>
      </c>
      <c r="AR253" s="123" t="s">
        <v>88</v>
      </c>
      <c r="AT253" s="130" t="s">
        <v>80</v>
      </c>
      <c r="AU253" s="130" t="s">
        <v>88</v>
      </c>
      <c r="AY253" s="123" t="s">
        <v>239</v>
      </c>
      <c r="BK253" s="131">
        <f>SUM(BK254:BK257)</f>
        <v>0</v>
      </c>
    </row>
    <row r="254" spans="2:65" s="1" customFormat="1" ht="24.2" customHeight="1">
      <c r="B254" s="34"/>
      <c r="C254" s="134" t="s">
        <v>490</v>
      </c>
      <c r="D254" s="134" t="s">
        <v>241</v>
      </c>
      <c r="E254" s="135" t="s">
        <v>1819</v>
      </c>
      <c r="F254" s="136" t="s">
        <v>1820</v>
      </c>
      <c r="G254" s="137" t="s">
        <v>376</v>
      </c>
      <c r="H254" s="138">
        <v>306.35300000000001</v>
      </c>
      <c r="I254" s="139"/>
      <c r="J254" s="140">
        <f>ROUND(I254*H254,2)</f>
        <v>0</v>
      </c>
      <c r="K254" s="136" t="s">
        <v>245</v>
      </c>
      <c r="L254" s="34"/>
      <c r="M254" s="141" t="s">
        <v>19</v>
      </c>
      <c r="N254" s="142" t="s">
        <v>52</v>
      </c>
      <c r="P254" s="143">
        <f>O254*H254</f>
        <v>0</v>
      </c>
      <c r="Q254" s="143">
        <v>0</v>
      </c>
      <c r="R254" s="143">
        <f>Q254*H254</f>
        <v>0</v>
      </c>
      <c r="S254" s="143">
        <v>0</v>
      </c>
      <c r="T254" s="144">
        <f>S254*H254</f>
        <v>0</v>
      </c>
      <c r="AR254" s="145" t="s">
        <v>246</v>
      </c>
      <c r="AT254" s="145" t="s">
        <v>241</v>
      </c>
      <c r="AU254" s="145" t="s">
        <v>90</v>
      </c>
      <c r="AY254" s="18" t="s">
        <v>239</v>
      </c>
      <c r="BE254" s="146">
        <f>IF(N254="základní",J254,0)</f>
        <v>0</v>
      </c>
      <c r="BF254" s="146">
        <f>IF(N254="snížená",J254,0)</f>
        <v>0</v>
      </c>
      <c r="BG254" s="146">
        <f>IF(N254="zákl. přenesená",J254,0)</f>
        <v>0</v>
      </c>
      <c r="BH254" s="146">
        <f>IF(N254="sníž. přenesená",J254,0)</f>
        <v>0</v>
      </c>
      <c r="BI254" s="146">
        <f>IF(N254="nulová",J254,0)</f>
        <v>0</v>
      </c>
      <c r="BJ254" s="18" t="s">
        <v>88</v>
      </c>
      <c r="BK254" s="146">
        <f>ROUND(I254*H254,2)</f>
        <v>0</v>
      </c>
      <c r="BL254" s="18" t="s">
        <v>246</v>
      </c>
      <c r="BM254" s="145" t="s">
        <v>1983</v>
      </c>
    </row>
    <row r="255" spans="2:65" s="1" customFormat="1" ht="11.25">
      <c r="B255" s="34"/>
      <c r="D255" s="147" t="s">
        <v>248</v>
      </c>
      <c r="F255" s="148" t="s">
        <v>1822</v>
      </c>
      <c r="I255" s="149"/>
      <c r="L255" s="34"/>
      <c r="M255" s="150"/>
      <c r="T255" s="55"/>
      <c r="AT255" s="18" t="s">
        <v>248</v>
      </c>
      <c r="AU255" s="18" t="s">
        <v>90</v>
      </c>
    </row>
    <row r="256" spans="2:65" s="1" customFormat="1" ht="24.2" customHeight="1">
      <c r="B256" s="34"/>
      <c r="C256" s="134" t="s">
        <v>507</v>
      </c>
      <c r="D256" s="134" t="s">
        <v>241</v>
      </c>
      <c r="E256" s="135" t="s">
        <v>1984</v>
      </c>
      <c r="F256" s="136" t="s">
        <v>1985</v>
      </c>
      <c r="G256" s="137" t="s">
        <v>376</v>
      </c>
      <c r="H256" s="138">
        <v>306.35300000000001</v>
      </c>
      <c r="I256" s="139"/>
      <c r="J256" s="140">
        <f>ROUND(I256*H256,2)</f>
        <v>0</v>
      </c>
      <c r="K256" s="136" t="s">
        <v>245</v>
      </c>
      <c r="L256" s="34"/>
      <c r="M256" s="141" t="s">
        <v>19</v>
      </c>
      <c r="N256" s="142" t="s">
        <v>52</v>
      </c>
      <c r="P256" s="143">
        <f>O256*H256</f>
        <v>0</v>
      </c>
      <c r="Q256" s="143">
        <v>0</v>
      </c>
      <c r="R256" s="143">
        <f>Q256*H256</f>
        <v>0</v>
      </c>
      <c r="S256" s="143">
        <v>0</v>
      </c>
      <c r="T256" s="144">
        <f>S256*H256</f>
        <v>0</v>
      </c>
      <c r="AR256" s="145" t="s">
        <v>246</v>
      </c>
      <c r="AT256" s="145" t="s">
        <v>241</v>
      </c>
      <c r="AU256" s="145" t="s">
        <v>90</v>
      </c>
      <c r="AY256" s="18" t="s">
        <v>239</v>
      </c>
      <c r="BE256" s="146">
        <f>IF(N256="základní",J256,0)</f>
        <v>0</v>
      </c>
      <c r="BF256" s="146">
        <f>IF(N256="snížená",J256,0)</f>
        <v>0</v>
      </c>
      <c r="BG256" s="146">
        <f>IF(N256="zákl. přenesená",J256,0)</f>
        <v>0</v>
      </c>
      <c r="BH256" s="146">
        <f>IF(N256="sníž. přenesená",J256,0)</f>
        <v>0</v>
      </c>
      <c r="BI256" s="146">
        <f>IF(N256="nulová",J256,0)</f>
        <v>0</v>
      </c>
      <c r="BJ256" s="18" t="s">
        <v>88</v>
      </c>
      <c r="BK256" s="146">
        <f>ROUND(I256*H256,2)</f>
        <v>0</v>
      </c>
      <c r="BL256" s="18" t="s">
        <v>246</v>
      </c>
      <c r="BM256" s="145" t="s">
        <v>1986</v>
      </c>
    </row>
    <row r="257" spans="2:47" s="1" customFormat="1" ht="11.25">
      <c r="B257" s="34"/>
      <c r="D257" s="147" t="s">
        <v>248</v>
      </c>
      <c r="F257" s="148" t="s">
        <v>1987</v>
      </c>
      <c r="I257" s="149"/>
      <c r="L257" s="34"/>
      <c r="M257" s="191"/>
      <c r="N257" s="192"/>
      <c r="O257" s="192"/>
      <c r="P257" s="192"/>
      <c r="Q257" s="192"/>
      <c r="R257" s="192"/>
      <c r="S257" s="192"/>
      <c r="T257" s="193"/>
      <c r="AT257" s="18" t="s">
        <v>248</v>
      </c>
      <c r="AU257" s="18" t="s">
        <v>90</v>
      </c>
    </row>
    <row r="258" spans="2:47" s="1" customFormat="1" ht="6.95" customHeight="1">
      <c r="B258" s="43"/>
      <c r="C258" s="44"/>
      <c r="D258" s="44"/>
      <c r="E258" s="44"/>
      <c r="F258" s="44"/>
      <c r="G258" s="44"/>
      <c r="H258" s="44"/>
      <c r="I258" s="44"/>
      <c r="J258" s="44"/>
      <c r="K258" s="44"/>
      <c r="L258" s="34"/>
    </row>
  </sheetData>
  <sheetProtection algorithmName="SHA-512" hashValue="sb6tBT3FUIsQwnK7RQyhwqKkx4bDpLVeWU/6drxHge7VwrBqN7YfBkqWFz6VUXAveDj7Hdtq7LWYj1yFOxGmVw==" saltValue="ijapojgJgKDtjRyKve9kIfEKhhAmF5KKL+u7BWMuc3yxHSrqsXUpV2D0rGTiXlKcjg+118/nC28696clsz5b4w==" spinCount="100000" sheet="1" objects="1" scenarios="1" formatColumns="0" formatRows="0" autoFilter="0"/>
  <autoFilter ref="C93:K257" xr:uid="{00000000-0009-0000-0000-00000C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0C00-000000000000}"/>
    <hyperlink ref="F103" r:id="rId2" xr:uid="{00000000-0004-0000-0C00-000001000000}"/>
    <hyperlink ref="F110" r:id="rId3" xr:uid="{00000000-0004-0000-0C00-000002000000}"/>
    <hyperlink ref="F116" r:id="rId4" xr:uid="{00000000-0004-0000-0C00-000003000000}"/>
    <hyperlink ref="F121" r:id="rId5" xr:uid="{00000000-0004-0000-0C00-000004000000}"/>
    <hyperlink ref="F126" r:id="rId6" xr:uid="{00000000-0004-0000-0C00-000005000000}"/>
    <hyperlink ref="F131" r:id="rId7" xr:uid="{00000000-0004-0000-0C00-000006000000}"/>
    <hyperlink ref="F134" r:id="rId8" xr:uid="{00000000-0004-0000-0C00-000007000000}"/>
    <hyperlink ref="F138" r:id="rId9" xr:uid="{00000000-0004-0000-0C00-000008000000}"/>
    <hyperlink ref="F144" r:id="rId10" xr:uid="{00000000-0004-0000-0C00-000009000000}"/>
    <hyperlink ref="F150" r:id="rId11" xr:uid="{00000000-0004-0000-0C00-00000A000000}"/>
    <hyperlink ref="F160" r:id="rId12" xr:uid="{00000000-0004-0000-0C00-00000B000000}"/>
    <hyperlink ref="F165" r:id="rId13" xr:uid="{00000000-0004-0000-0C00-00000C000000}"/>
    <hyperlink ref="F169" r:id="rId14" xr:uid="{00000000-0004-0000-0C00-00000D000000}"/>
    <hyperlink ref="F171" r:id="rId15" xr:uid="{00000000-0004-0000-0C00-00000E000000}"/>
    <hyperlink ref="F176" r:id="rId16" xr:uid="{00000000-0004-0000-0C00-00000F000000}"/>
    <hyperlink ref="F179" r:id="rId17" xr:uid="{00000000-0004-0000-0C00-000010000000}"/>
    <hyperlink ref="F184" r:id="rId18" xr:uid="{00000000-0004-0000-0C00-000011000000}"/>
    <hyperlink ref="F197" r:id="rId19" xr:uid="{00000000-0004-0000-0C00-000012000000}"/>
    <hyperlink ref="F201" r:id="rId20" xr:uid="{00000000-0004-0000-0C00-000013000000}"/>
    <hyperlink ref="F206" r:id="rId21" xr:uid="{00000000-0004-0000-0C00-000014000000}"/>
    <hyperlink ref="F208" r:id="rId22" xr:uid="{00000000-0004-0000-0C00-000015000000}"/>
    <hyperlink ref="F213" r:id="rId23" xr:uid="{00000000-0004-0000-0C00-000016000000}"/>
    <hyperlink ref="F218" r:id="rId24" xr:uid="{00000000-0004-0000-0C00-000017000000}"/>
    <hyperlink ref="F223" r:id="rId25" xr:uid="{00000000-0004-0000-0C00-000018000000}"/>
    <hyperlink ref="F228" r:id="rId26" xr:uid="{00000000-0004-0000-0C00-000019000000}"/>
    <hyperlink ref="F233" r:id="rId27" xr:uid="{00000000-0004-0000-0C00-00001A000000}"/>
    <hyperlink ref="F236" r:id="rId28" xr:uid="{00000000-0004-0000-0C00-00001B000000}"/>
    <hyperlink ref="F240" r:id="rId29" xr:uid="{00000000-0004-0000-0C00-00001C000000}"/>
    <hyperlink ref="F244" r:id="rId30" xr:uid="{00000000-0004-0000-0C00-00001D000000}"/>
    <hyperlink ref="F250" r:id="rId31" xr:uid="{00000000-0004-0000-0C00-00001E000000}"/>
    <hyperlink ref="F252" r:id="rId32" xr:uid="{00000000-0004-0000-0C00-00001F000000}"/>
    <hyperlink ref="F255" r:id="rId33" xr:uid="{00000000-0004-0000-0C00-000020000000}"/>
    <hyperlink ref="F257" r:id="rId34" xr:uid="{00000000-0004-0000-0C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40"/>
      <c r="M2" s="340"/>
      <c r="N2" s="340"/>
      <c r="O2" s="340"/>
      <c r="P2" s="340"/>
      <c r="Q2" s="340"/>
      <c r="R2" s="340"/>
      <c r="S2" s="340"/>
      <c r="T2" s="340"/>
      <c r="U2" s="340"/>
      <c r="V2" s="340"/>
      <c r="AT2" s="18" t="s">
        <v>134</v>
      </c>
      <c r="AZ2" s="92" t="s">
        <v>1781</v>
      </c>
      <c r="BA2" s="92" t="s">
        <v>1782</v>
      </c>
      <c r="BB2" s="92" t="s">
        <v>178</v>
      </c>
      <c r="BC2" s="92" t="s">
        <v>842</v>
      </c>
      <c r="BD2" s="92" t="s">
        <v>90</v>
      </c>
    </row>
    <row r="3" spans="2:56" ht="6.95" customHeight="1">
      <c r="B3" s="19"/>
      <c r="C3" s="20"/>
      <c r="D3" s="20"/>
      <c r="E3" s="20"/>
      <c r="F3" s="20"/>
      <c r="G3" s="20"/>
      <c r="H3" s="20"/>
      <c r="I3" s="20"/>
      <c r="J3" s="20"/>
      <c r="K3" s="20"/>
      <c r="L3" s="21"/>
      <c r="AT3" s="18" t="s">
        <v>90</v>
      </c>
      <c r="AZ3" s="92" t="s">
        <v>1784</v>
      </c>
      <c r="BA3" s="92" t="s">
        <v>1785</v>
      </c>
      <c r="BB3" s="92" t="s">
        <v>167</v>
      </c>
      <c r="BC3" s="92" t="s">
        <v>1516</v>
      </c>
      <c r="BD3" s="92" t="s">
        <v>90</v>
      </c>
    </row>
    <row r="4" spans="2:56" ht="24.95" customHeight="1">
      <c r="B4" s="21"/>
      <c r="D4" s="22" t="s">
        <v>169</v>
      </c>
      <c r="L4" s="21"/>
      <c r="M4" s="93" t="s">
        <v>10</v>
      </c>
      <c r="AT4" s="18" t="s">
        <v>4</v>
      </c>
    </row>
    <row r="5" spans="2:56" ht="6.95" customHeight="1">
      <c r="B5" s="21"/>
      <c r="L5" s="21"/>
    </row>
    <row r="6" spans="2:56" ht="12" customHeight="1">
      <c r="B6" s="21"/>
      <c r="D6" s="28" t="s">
        <v>16</v>
      </c>
      <c r="L6" s="21"/>
    </row>
    <row r="7" spans="2:56" ht="16.5" customHeight="1">
      <c r="B7" s="21"/>
      <c r="E7" s="329" t="str">
        <f>'Rekapitulace stavby'!K6</f>
        <v>Stavba č. 6963, etapa č. 0008 – Kompenzační opatření, Definitivní uzávěr plavebního kanálu Troja</v>
      </c>
      <c r="F7" s="330"/>
      <c r="G7" s="330"/>
      <c r="H7" s="330"/>
      <c r="L7" s="21"/>
    </row>
    <row r="8" spans="2:56" ht="12.75">
      <c r="B8" s="21"/>
      <c r="D8" s="28" t="s">
        <v>183</v>
      </c>
      <c r="L8" s="21"/>
    </row>
    <row r="9" spans="2:56" ht="16.5" customHeight="1">
      <c r="B9" s="21"/>
      <c r="E9" s="329" t="s">
        <v>187</v>
      </c>
      <c r="F9" s="340"/>
      <c r="G9" s="340"/>
      <c r="H9" s="340"/>
      <c r="L9" s="21"/>
    </row>
    <row r="10" spans="2:56" ht="12" customHeight="1">
      <c r="B10" s="21"/>
      <c r="D10" s="28" t="s">
        <v>191</v>
      </c>
      <c r="L10" s="21"/>
    </row>
    <row r="11" spans="2:56" s="1" customFormat="1" ht="16.5" customHeight="1">
      <c r="B11" s="34"/>
      <c r="E11" s="312" t="s">
        <v>1842</v>
      </c>
      <c r="F11" s="328"/>
      <c r="G11" s="328"/>
      <c r="H11" s="328"/>
      <c r="L11" s="34"/>
    </row>
    <row r="12" spans="2:56" s="1" customFormat="1" ht="12" customHeight="1">
      <c r="B12" s="34"/>
      <c r="D12" s="28" t="s">
        <v>859</v>
      </c>
      <c r="L12" s="34"/>
    </row>
    <row r="13" spans="2:56" s="1" customFormat="1" ht="16.5" customHeight="1">
      <c r="B13" s="34"/>
      <c r="E13" s="324" t="s">
        <v>1988</v>
      </c>
      <c r="F13" s="328"/>
      <c r="G13" s="328"/>
      <c r="H13" s="328"/>
      <c r="L13" s="34"/>
    </row>
    <row r="14" spans="2:56" s="1" customFormat="1" ht="11.25">
      <c r="B14" s="34"/>
      <c r="L14" s="34"/>
    </row>
    <row r="15" spans="2:56" s="1" customFormat="1" ht="12" customHeight="1">
      <c r="B15" s="34"/>
      <c r="D15" s="28" t="s">
        <v>18</v>
      </c>
      <c r="F15" s="26" t="s">
        <v>19</v>
      </c>
      <c r="I15" s="28" t="s">
        <v>20</v>
      </c>
      <c r="J15" s="26" t="s">
        <v>19</v>
      </c>
      <c r="L15" s="34"/>
    </row>
    <row r="16" spans="2:56" s="1" customFormat="1" ht="12" customHeight="1">
      <c r="B16" s="34"/>
      <c r="D16" s="28" t="s">
        <v>22</v>
      </c>
      <c r="F16" s="26" t="s">
        <v>1788</v>
      </c>
      <c r="I16" s="28" t="s">
        <v>24</v>
      </c>
      <c r="J16" s="51" t="str">
        <f>'Rekapitulace stavby'!AN8</f>
        <v>19. 8. 2022</v>
      </c>
      <c r="L16" s="34"/>
    </row>
    <row r="17" spans="2:12" s="1" customFormat="1" ht="10.9" customHeight="1">
      <c r="B17" s="34"/>
      <c r="L17" s="34"/>
    </row>
    <row r="18" spans="2:12" s="1" customFormat="1" ht="12" customHeight="1">
      <c r="B18" s="34"/>
      <c r="D18" s="28" t="s">
        <v>30</v>
      </c>
      <c r="I18" s="28" t="s">
        <v>31</v>
      </c>
      <c r="J18" s="26" t="s">
        <v>1789</v>
      </c>
      <c r="L18" s="34"/>
    </row>
    <row r="19" spans="2:12" s="1" customFormat="1" ht="18" customHeight="1">
      <c r="B19" s="34"/>
      <c r="E19" s="26" t="s">
        <v>1790</v>
      </c>
      <c r="I19" s="28" t="s">
        <v>34</v>
      </c>
      <c r="J19" s="26" t="s">
        <v>1791</v>
      </c>
      <c r="L19" s="34"/>
    </row>
    <row r="20" spans="2:12" s="1" customFormat="1" ht="6.95" customHeight="1">
      <c r="B20" s="34"/>
      <c r="L20" s="34"/>
    </row>
    <row r="21" spans="2:12" s="1" customFormat="1" ht="12" customHeight="1">
      <c r="B21" s="34"/>
      <c r="D21" s="28" t="s">
        <v>36</v>
      </c>
      <c r="I21" s="28" t="s">
        <v>31</v>
      </c>
      <c r="J21" s="29" t="str">
        <f>'Rekapitulace stavby'!AN13</f>
        <v>Vyplň údaj</v>
      </c>
      <c r="L21" s="34"/>
    </row>
    <row r="22" spans="2:12" s="1" customFormat="1" ht="18" customHeight="1">
      <c r="B22" s="34"/>
      <c r="E22" s="331" t="str">
        <f>'Rekapitulace stavby'!E14</f>
        <v>Vyplň údaj</v>
      </c>
      <c r="F22" s="297"/>
      <c r="G22" s="297"/>
      <c r="H22" s="297"/>
      <c r="I22" s="28" t="s">
        <v>34</v>
      </c>
      <c r="J22" s="29" t="str">
        <f>'Rekapitulace stavby'!AN14</f>
        <v>Vyplň údaj</v>
      </c>
      <c r="L22" s="34"/>
    </row>
    <row r="23" spans="2:12" s="1" customFormat="1" ht="6.95" customHeight="1">
      <c r="B23" s="34"/>
      <c r="L23" s="34"/>
    </row>
    <row r="24" spans="2:12" s="1" customFormat="1" ht="12" customHeight="1">
      <c r="B24" s="34"/>
      <c r="D24" s="28" t="s">
        <v>38</v>
      </c>
      <c r="I24" s="28" t="s">
        <v>31</v>
      </c>
      <c r="J24" s="26" t="s">
        <v>39</v>
      </c>
      <c r="L24" s="34"/>
    </row>
    <row r="25" spans="2:12" s="1" customFormat="1" ht="18" customHeight="1">
      <c r="B25" s="34"/>
      <c r="E25" s="26" t="s">
        <v>40</v>
      </c>
      <c r="I25" s="28" t="s">
        <v>34</v>
      </c>
      <c r="J25" s="26" t="s">
        <v>41</v>
      </c>
      <c r="L25" s="34"/>
    </row>
    <row r="26" spans="2:12" s="1" customFormat="1" ht="6.95" customHeight="1">
      <c r="B26" s="34"/>
      <c r="L26" s="34"/>
    </row>
    <row r="27" spans="2:12" s="1" customFormat="1" ht="12" customHeight="1">
      <c r="B27" s="34"/>
      <c r="D27" s="28" t="s">
        <v>43</v>
      </c>
      <c r="I27" s="28" t="s">
        <v>31</v>
      </c>
      <c r="J27" s="26" t="str">
        <f>IF('Rekapitulace stavby'!AN19="","",'Rekapitulace stavby'!AN19)</f>
        <v/>
      </c>
      <c r="L27" s="34"/>
    </row>
    <row r="28" spans="2:12" s="1" customFormat="1" ht="18" customHeight="1">
      <c r="B28" s="34"/>
      <c r="E28" s="26" t="str">
        <f>IF('Rekapitulace stavby'!E20="","",'Rekapitulace stavby'!E20)</f>
        <v xml:space="preserve"> </v>
      </c>
      <c r="I28" s="28" t="s">
        <v>34</v>
      </c>
      <c r="J28" s="26" t="str">
        <f>IF('Rekapitulace stavby'!AN20="","",'Rekapitulace stavby'!AN20)</f>
        <v/>
      </c>
      <c r="L28" s="34"/>
    </row>
    <row r="29" spans="2:12" s="1" customFormat="1" ht="6.95" customHeight="1">
      <c r="B29" s="34"/>
      <c r="L29" s="34"/>
    </row>
    <row r="30" spans="2:12" s="1" customFormat="1" ht="12" customHeight="1">
      <c r="B30" s="34"/>
      <c r="D30" s="28" t="s">
        <v>45</v>
      </c>
      <c r="L30" s="34"/>
    </row>
    <row r="31" spans="2:12" s="7" customFormat="1" ht="16.5" customHeight="1">
      <c r="B31" s="94"/>
      <c r="E31" s="301" t="s">
        <v>19</v>
      </c>
      <c r="F31" s="301"/>
      <c r="G31" s="301"/>
      <c r="H31" s="301"/>
      <c r="L31" s="94"/>
    </row>
    <row r="32" spans="2:12" s="1" customFormat="1" ht="6.95" customHeight="1">
      <c r="B32" s="34"/>
      <c r="L32" s="34"/>
    </row>
    <row r="33" spans="2:12" s="1" customFormat="1" ht="6.95" customHeight="1">
      <c r="B33" s="34"/>
      <c r="D33" s="52"/>
      <c r="E33" s="52"/>
      <c r="F33" s="52"/>
      <c r="G33" s="52"/>
      <c r="H33" s="52"/>
      <c r="I33" s="52"/>
      <c r="J33" s="52"/>
      <c r="K33" s="52"/>
      <c r="L33" s="34"/>
    </row>
    <row r="34" spans="2:12" s="1" customFormat="1" ht="25.35" customHeight="1">
      <c r="B34" s="34"/>
      <c r="D34" s="95" t="s">
        <v>47</v>
      </c>
      <c r="J34" s="65">
        <f>ROUND(J98, 2)</f>
        <v>0</v>
      </c>
      <c r="L34" s="34"/>
    </row>
    <row r="35" spans="2:12" s="1" customFormat="1" ht="6.95" customHeight="1">
      <c r="B35" s="34"/>
      <c r="D35" s="52"/>
      <c r="E35" s="52"/>
      <c r="F35" s="52"/>
      <c r="G35" s="52"/>
      <c r="H35" s="52"/>
      <c r="I35" s="52"/>
      <c r="J35" s="52"/>
      <c r="K35" s="52"/>
      <c r="L35" s="34"/>
    </row>
    <row r="36" spans="2:12" s="1" customFormat="1" ht="14.45" customHeight="1">
      <c r="B36" s="34"/>
      <c r="F36" s="37" t="s">
        <v>49</v>
      </c>
      <c r="I36" s="37" t="s">
        <v>48</v>
      </c>
      <c r="J36" s="37" t="s">
        <v>50</v>
      </c>
      <c r="L36" s="34"/>
    </row>
    <row r="37" spans="2:12" s="1" customFormat="1" ht="14.45" customHeight="1">
      <c r="B37" s="34"/>
      <c r="D37" s="54" t="s">
        <v>51</v>
      </c>
      <c r="E37" s="28" t="s">
        <v>52</v>
      </c>
      <c r="F37" s="84">
        <f>ROUND((SUM(BE98:BE134)),  2)</f>
        <v>0</v>
      </c>
      <c r="I37" s="96">
        <v>0.21</v>
      </c>
      <c r="J37" s="84">
        <f>ROUND(((SUM(BE98:BE134))*I37),  2)</f>
        <v>0</v>
      </c>
      <c r="L37" s="34"/>
    </row>
    <row r="38" spans="2:12" s="1" customFormat="1" ht="14.45" customHeight="1">
      <c r="B38" s="34"/>
      <c r="E38" s="28" t="s">
        <v>53</v>
      </c>
      <c r="F38" s="84">
        <f>ROUND((SUM(BF98:BF134)),  2)</f>
        <v>0</v>
      </c>
      <c r="I38" s="96">
        <v>0.15</v>
      </c>
      <c r="J38" s="84">
        <f>ROUND(((SUM(BF98:BF134))*I38),  2)</f>
        <v>0</v>
      </c>
      <c r="L38" s="34"/>
    </row>
    <row r="39" spans="2:12" s="1" customFormat="1" ht="14.45" hidden="1" customHeight="1">
      <c r="B39" s="34"/>
      <c r="E39" s="28" t="s">
        <v>54</v>
      </c>
      <c r="F39" s="84">
        <f>ROUND((SUM(BG98:BG134)),  2)</f>
        <v>0</v>
      </c>
      <c r="I39" s="96">
        <v>0.21</v>
      </c>
      <c r="J39" s="84">
        <f>0</f>
        <v>0</v>
      </c>
      <c r="L39" s="34"/>
    </row>
    <row r="40" spans="2:12" s="1" customFormat="1" ht="14.45" hidden="1" customHeight="1">
      <c r="B40" s="34"/>
      <c r="E40" s="28" t="s">
        <v>55</v>
      </c>
      <c r="F40" s="84">
        <f>ROUND((SUM(BH98:BH134)),  2)</f>
        <v>0</v>
      </c>
      <c r="I40" s="96">
        <v>0.15</v>
      </c>
      <c r="J40" s="84">
        <f>0</f>
        <v>0</v>
      </c>
      <c r="L40" s="34"/>
    </row>
    <row r="41" spans="2:12" s="1" customFormat="1" ht="14.45" hidden="1" customHeight="1">
      <c r="B41" s="34"/>
      <c r="E41" s="28" t="s">
        <v>56</v>
      </c>
      <c r="F41" s="84">
        <f>ROUND((SUM(BI98:BI134)),  2)</f>
        <v>0</v>
      </c>
      <c r="I41" s="96">
        <v>0</v>
      </c>
      <c r="J41" s="84">
        <f>0</f>
        <v>0</v>
      </c>
      <c r="L41" s="34"/>
    </row>
    <row r="42" spans="2:12" s="1" customFormat="1" ht="6.95" customHeight="1">
      <c r="B42" s="34"/>
      <c r="L42" s="34"/>
    </row>
    <row r="43" spans="2:12" s="1" customFormat="1" ht="25.35" customHeight="1">
      <c r="B43" s="34"/>
      <c r="C43" s="97"/>
      <c r="D43" s="98" t="s">
        <v>57</v>
      </c>
      <c r="E43" s="56"/>
      <c r="F43" s="56"/>
      <c r="G43" s="99" t="s">
        <v>58</v>
      </c>
      <c r="H43" s="100" t="s">
        <v>59</v>
      </c>
      <c r="I43" s="56"/>
      <c r="J43" s="101">
        <f>SUM(J34:J41)</f>
        <v>0</v>
      </c>
      <c r="K43" s="102"/>
      <c r="L43" s="34"/>
    </row>
    <row r="44" spans="2:12" s="1" customFormat="1" ht="14.45" customHeight="1">
      <c r="B44" s="43"/>
      <c r="C44" s="44"/>
      <c r="D44" s="44"/>
      <c r="E44" s="44"/>
      <c r="F44" s="44"/>
      <c r="G44" s="44"/>
      <c r="H44" s="44"/>
      <c r="I44" s="44"/>
      <c r="J44" s="44"/>
      <c r="K44" s="44"/>
      <c r="L44" s="34"/>
    </row>
    <row r="48" spans="2:12" s="1" customFormat="1" ht="6.95" customHeight="1">
      <c r="B48" s="45"/>
      <c r="C48" s="46"/>
      <c r="D48" s="46"/>
      <c r="E48" s="46"/>
      <c r="F48" s="46"/>
      <c r="G48" s="46"/>
      <c r="H48" s="46"/>
      <c r="I48" s="46"/>
      <c r="J48" s="46"/>
      <c r="K48" s="46"/>
      <c r="L48" s="34"/>
    </row>
    <row r="49" spans="2:12" s="1" customFormat="1" ht="24.95" customHeight="1">
      <c r="B49" s="34"/>
      <c r="C49" s="22" t="s">
        <v>205</v>
      </c>
      <c r="L49" s="34"/>
    </row>
    <row r="50" spans="2:12" s="1" customFormat="1" ht="6.95" customHeight="1">
      <c r="B50" s="34"/>
      <c r="L50" s="34"/>
    </row>
    <row r="51" spans="2:12" s="1" customFormat="1" ht="12" customHeight="1">
      <c r="B51" s="34"/>
      <c r="C51" s="28" t="s">
        <v>16</v>
      </c>
      <c r="L51" s="34"/>
    </row>
    <row r="52" spans="2:12" s="1" customFormat="1" ht="16.5" customHeight="1">
      <c r="B52" s="34"/>
      <c r="E52" s="329" t="str">
        <f>E7</f>
        <v>Stavba č. 6963, etapa č. 0008 – Kompenzační opatření, Definitivní uzávěr plavebního kanálu Troja</v>
      </c>
      <c r="F52" s="330"/>
      <c r="G52" s="330"/>
      <c r="H52" s="330"/>
      <c r="L52" s="34"/>
    </row>
    <row r="53" spans="2:12" ht="12" customHeight="1">
      <c r="B53" s="21"/>
      <c r="C53" s="28" t="s">
        <v>183</v>
      </c>
      <c r="L53" s="21"/>
    </row>
    <row r="54" spans="2:12" ht="16.5" customHeight="1">
      <c r="B54" s="21"/>
      <c r="E54" s="329" t="s">
        <v>187</v>
      </c>
      <c r="F54" s="340"/>
      <c r="G54" s="340"/>
      <c r="H54" s="340"/>
      <c r="L54" s="21"/>
    </row>
    <row r="55" spans="2:12" ht="12" customHeight="1">
      <c r="B55" s="21"/>
      <c r="C55" s="28" t="s">
        <v>191</v>
      </c>
      <c r="L55" s="21"/>
    </row>
    <row r="56" spans="2:12" s="1" customFormat="1" ht="16.5" customHeight="1">
      <c r="B56" s="34"/>
      <c r="E56" s="312" t="s">
        <v>1842</v>
      </c>
      <c r="F56" s="328"/>
      <c r="G56" s="328"/>
      <c r="H56" s="328"/>
      <c r="L56" s="34"/>
    </row>
    <row r="57" spans="2:12" s="1" customFormat="1" ht="12" customHeight="1">
      <c r="B57" s="34"/>
      <c r="C57" s="28" t="s">
        <v>859</v>
      </c>
      <c r="L57" s="34"/>
    </row>
    <row r="58" spans="2:12" s="1" customFormat="1" ht="16.5" customHeight="1">
      <c r="B58" s="34"/>
      <c r="E58" s="324" t="str">
        <f>E13</f>
        <v>SO09a - Sanace zemní pláně</v>
      </c>
      <c r="F58" s="328"/>
      <c r="G58" s="328"/>
      <c r="H58" s="328"/>
      <c r="L58" s="34"/>
    </row>
    <row r="59" spans="2:12" s="1" customFormat="1" ht="6.95" customHeight="1">
      <c r="B59" s="34"/>
      <c r="L59" s="34"/>
    </row>
    <row r="60" spans="2:12" s="1" customFormat="1" ht="12" customHeight="1">
      <c r="B60" s="34"/>
      <c r="C60" s="28" t="s">
        <v>22</v>
      </c>
      <c r="F60" s="26" t="str">
        <f>F16</f>
        <v>Praha 6</v>
      </c>
      <c r="I60" s="28" t="s">
        <v>24</v>
      </c>
      <c r="J60" s="51" t="str">
        <f>IF(J16="","",J16)</f>
        <v>19. 8. 2022</v>
      </c>
      <c r="L60" s="34"/>
    </row>
    <row r="61" spans="2:12" s="1" customFormat="1" ht="6.95" customHeight="1">
      <c r="B61" s="34"/>
      <c r="L61" s="34"/>
    </row>
    <row r="62" spans="2:12" s="1" customFormat="1" ht="25.7" customHeight="1">
      <c r="B62" s="34"/>
      <c r="C62" s="28" t="s">
        <v>30</v>
      </c>
      <c r="F62" s="26" t="str">
        <f>E19</f>
        <v>PVS, a.s, Evropská 866/67, Praha 6, 160 00</v>
      </c>
      <c r="I62" s="28" t="s">
        <v>38</v>
      </c>
      <c r="J62" s="32" t="str">
        <f>E25</f>
        <v>d plus projektová a inženýrská a.s.</v>
      </c>
      <c r="L62" s="34"/>
    </row>
    <row r="63" spans="2:12" s="1" customFormat="1" ht="15.2" customHeight="1">
      <c r="B63" s="34"/>
      <c r="C63" s="28" t="s">
        <v>36</v>
      </c>
      <c r="F63" s="26" t="str">
        <f>IF(E22="","",E22)</f>
        <v>Vyplň údaj</v>
      </c>
      <c r="I63" s="28" t="s">
        <v>43</v>
      </c>
      <c r="J63" s="32" t="str">
        <f>E28</f>
        <v xml:space="preserve"> </v>
      </c>
      <c r="L63" s="34"/>
    </row>
    <row r="64" spans="2:12" s="1" customFormat="1" ht="10.35" customHeight="1">
      <c r="B64" s="34"/>
      <c r="L64" s="34"/>
    </row>
    <row r="65" spans="2:47" s="1" customFormat="1" ht="29.25" customHeight="1">
      <c r="B65" s="34"/>
      <c r="C65" s="103" t="s">
        <v>206</v>
      </c>
      <c r="D65" s="97"/>
      <c r="E65" s="97"/>
      <c r="F65" s="97"/>
      <c r="G65" s="97"/>
      <c r="H65" s="97"/>
      <c r="I65" s="97"/>
      <c r="J65" s="104" t="s">
        <v>207</v>
      </c>
      <c r="K65" s="97"/>
      <c r="L65" s="34"/>
    </row>
    <row r="66" spans="2:47" s="1" customFormat="1" ht="10.35" customHeight="1">
      <c r="B66" s="34"/>
      <c r="L66" s="34"/>
    </row>
    <row r="67" spans="2:47" s="1" customFormat="1" ht="22.9" customHeight="1">
      <c r="B67" s="34"/>
      <c r="C67" s="105" t="s">
        <v>79</v>
      </c>
      <c r="J67" s="65">
        <f>J98</f>
        <v>0</v>
      </c>
      <c r="L67" s="34"/>
      <c r="AU67" s="18" t="s">
        <v>208</v>
      </c>
    </row>
    <row r="68" spans="2:47" s="8" customFormat="1" ht="24.95" customHeight="1">
      <c r="B68" s="106"/>
      <c r="D68" s="107" t="s">
        <v>1792</v>
      </c>
      <c r="E68" s="108"/>
      <c r="F68" s="108"/>
      <c r="G68" s="108"/>
      <c r="H68" s="108"/>
      <c r="I68" s="108"/>
      <c r="J68" s="109">
        <f>J99</f>
        <v>0</v>
      </c>
      <c r="L68" s="106"/>
    </row>
    <row r="69" spans="2:47" s="9" customFormat="1" ht="19.899999999999999" customHeight="1">
      <c r="B69" s="110"/>
      <c r="D69" s="111" t="s">
        <v>210</v>
      </c>
      <c r="E69" s="112"/>
      <c r="F69" s="112"/>
      <c r="G69" s="112"/>
      <c r="H69" s="112"/>
      <c r="I69" s="112"/>
      <c r="J69" s="113">
        <f>J100</f>
        <v>0</v>
      </c>
      <c r="L69" s="110"/>
    </row>
    <row r="70" spans="2:47" s="9" customFormat="1" ht="19.899999999999999" customHeight="1">
      <c r="B70" s="110"/>
      <c r="D70" s="111" t="s">
        <v>214</v>
      </c>
      <c r="E70" s="112"/>
      <c r="F70" s="112"/>
      <c r="G70" s="112"/>
      <c r="H70" s="112"/>
      <c r="I70" s="112"/>
      <c r="J70" s="113">
        <f>J115</f>
        <v>0</v>
      </c>
      <c r="L70" s="110"/>
    </row>
    <row r="71" spans="2:47" s="9" customFormat="1" ht="19.899999999999999" customHeight="1">
      <c r="B71" s="110"/>
      <c r="D71" s="111" t="s">
        <v>216</v>
      </c>
      <c r="E71" s="112"/>
      <c r="F71" s="112"/>
      <c r="G71" s="112"/>
      <c r="H71" s="112"/>
      <c r="I71" s="112"/>
      <c r="J71" s="113">
        <f>J120</f>
        <v>0</v>
      </c>
      <c r="L71" s="110"/>
    </row>
    <row r="72" spans="2:47" s="9" customFormat="1" ht="19.899999999999999" customHeight="1">
      <c r="B72" s="110"/>
      <c r="D72" s="111" t="s">
        <v>217</v>
      </c>
      <c r="E72" s="112"/>
      <c r="F72" s="112"/>
      <c r="G72" s="112"/>
      <c r="H72" s="112"/>
      <c r="I72" s="112"/>
      <c r="J72" s="113">
        <f>J127</f>
        <v>0</v>
      </c>
      <c r="L72" s="110"/>
    </row>
    <row r="73" spans="2:47" s="9" customFormat="1" ht="14.85" customHeight="1">
      <c r="B73" s="110"/>
      <c r="D73" s="111" t="s">
        <v>218</v>
      </c>
      <c r="E73" s="112"/>
      <c r="F73" s="112"/>
      <c r="G73" s="112"/>
      <c r="H73" s="112"/>
      <c r="I73" s="112"/>
      <c r="J73" s="113">
        <f>J128</f>
        <v>0</v>
      </c>
      <c r="L73" s="110"/>
    </row>
    <row r="74" spans="2:47" s="9" customFormat="1" ht="19.899999999999999" customHeight="1">
      <c r="B74" s="110"/>
      <c r="D74" s="111" t="s">
        <v>219</v>
      </c>
      <c r="E74" s="112"/>
      <c r="F74" s="112"/>
      <c r="G74" s="112"/>
      <c r="H74" s="112"/>
      <c r="I74" s="112"/>
      <c r="J74" s="113">
        <f>J132</f>
        <v>0</v>
      </c>
      <c r="L74" s="110"/>
    </row>
    <row r="75" spans="2:47" s="1" customFormat="1" ht="21.75" customHeight="1">
      <c r="B75" s="34"/>
      <c r="L75" s="34"/>
    </row>
    <row r="76" spans="2:47" s="1" customFormat="1" ht="6.95" customHeight="1">
      <c r="B76" s="43"/>
      <c r="C76" s="44"/>
      <c r="D76" s="44"/>
      <c r="E76" s="44"/>
      <c r="F76" s="44"/>
      <c r="G76" s="44"/>
      <c r="H76" s="44"/>
      <c r="I76" s="44"/>
      <c r="J76" s="44"/>
      <c r="K76" s="44"/>
      <c r="L76" s="34"/>
    </row>
    <row r="80" spans="2:47" s="1" customFormat="1" ht="6.95" customHeight="1">
      <c r="B80" s="45"/>
      <c r="C80" s="46"/>
      <c r="D80" s="46"/>
      <c r="E80" s="46"/>
      <c r="F80" s="46"/>
      <c r="G80" s="46"/>
      <c r="H80" s="46"/>
      <c r="I80" s="46"/>
      <c r="J80" s="46"/>
      <c r="K80" s="46"/>
      <c r="L80" s="34"/>
    </row>
    <row r="81" spans="2:12" s="1" customFormat="1" ht="24.95" customHeight="1">
      <c r="B81" s="34"/>
      <c r="C81" s="22" t="s">
        <v>224</v>
      </c>
      <c r="L81" s="34"/>
    </row>
    <row r="82" spans="2:12" s="1" customFormat="1" ht="6.95" customHeight="1">
      <c r="B82" s="34"/>
      <c r="L82" s="34"/>
    </row>
    <row r="83" spans="2:12" s="1" customFormat="1" ht="12" customHeight="1">
      <c r="B83" s="34"/>
      <c r="C83" s="28" t="s">
        <v>16</v>
      </c>
      <c r="L83" s="34"/>
    </row>
    <row r="84" spans="2:12" s="1" customFormat="1" ht="16.5" customHeight="1">
      <c r="B84" s="34"/>
      <c r="E84" s="329" t="str">
        <f>E7</f>
        <v>Stavba č. 6963, etapa č. 0008 – Kompenzační opatření, Definitivní uzávěr plavebního kanálu Troja</v>
      </c>
      <c r="F84" s="330"/>
      <c r="G84" s="330"/>
      <c r="H84" s="330"/>
      <c r="L84" s="34"/>
    </row>
    <row r="85" spans="2:12" ht="12" customHeight="1">
      <c r="B85" s="21"/>
      <c r="C85" s="28" t="s">
        <v>183</v>
      </c>
      <c r="L85" s="21"/>
    </row>
    <row r="86" spans="2:12" ht="16.5" customHeight="1">
      <c r="B86" s="21"/>
      <c r="E86" s="329" t="s">
        <v>187</v>
      </c>
      <c r="F86" s="340"/>
      <c r="G86" s="340"/>
      <c r="H86" s="340"/>
      <c r="L86" s="21"/>
    </row>
    <row r="87" spans="2:12" ht="12" customHeight="1">
      <c r="B87" s="21"/>
      <c r="C87" s="28" t="s">
        <v>191</v>
      </c>
      <c r="L87" s="21"/>
    </row>
    <row r="88" spans="2:12" s="1" customFormat="1" ht="16.5" customHeight="1">
      <c r="B88" s="34"/>
      <c r="E88" s="312" t="s">
        <v>1842</v>
      </c>
      <c r="F88" s="328"/>
      <c r="G88" s="328"/>
      <c r="H88" s="328"/>
      <c r="L88" s="34"/>
    </row>
    <row r="89" spans="2:12" s="1" customFormat="1" ht="12" customHeight="1">
      <c r="B89" s="34"/>
      <c r="C89" s="28" t="s">
        <v>859</v>
      </c>
      <c r="L89" s="34"/>
    </row>
    <row r="90" spans="2:12" s="1" customFormat="1" ht="16.5" customHeight="1">
      <c r="B90" s="34"/>
      <c r="E90" s="324" t="str">
        <f>E13</f>
        <v>SO09a - Sanace zemní pláně</v>
      </c>
      <c r="F90" s="328"/>
      <c r="G90" s="328"/>
      <c r="H90" s="328"/>
      <c r="L90" s="34"/>
    </row>
    <row r="91" spans="2:12" s="1" customFormat="1" ht="6.95" customHeight="1">
      <c r="B91" s="34"/>
      <c r="L91" s="34"/>
    </row>
    <row r="92" spans="2:12" s="1" customFormat="1" ht="12" customHeight="1">
      <c r="B92" s="34"/>
      <c r="C92" s="28" t="s">
        <v>22</v>
      </c>
      <c r="F92" s="26" t="str">
        <f>F16</f>
        <v>Praha 6</v>
      </c>
      <c r="I92" s="28" t="s">
        <v>24</v>
      </c>
      <c r="J92" s="51" t="str">
        <f>IF(J16="","",J16)</f>
        <v>19. 8. 2022</v>
      </c>
      <c r="L92" s="34"/>
    </row>
    <row r="93" spans="2:12" s="1" customFormat="1" ht="6.95" customHeight="1">
      <c r="B93" s="34"/>
      <c r="L93" s="34"/>
    </row>
    <row r="94" spans="2:12" s="1" customFormat="1" ht="25.7" customHeight="1">
      <c r="B94" s="34"/>
      <c r="C94" s="28" t="s">
        <v>30</v>
      </c>
      <c r="F94" s="26" t="str">
        <f>E19</f>
        <v>PVS, a.s, Evropská 866/67, Praha 6, 160 00</v>
      </c>
      <c r="I94" s="28" t="s">
        <v>38</v>
      </c>
      <c r="J94" s="32" t="str">
        <f>E25</f>
        <v>d plus projektová a inženýrská a.s.</v>
      </c>
      <c r="L94" s="34"/>
    </row>
    <row r="95" spans="2:12" s="1" customFormat="1" ht="15.2" customHeight="1">
      <c r="B95" s="34"/>
      <c r="C95" s="28" t="s">
        <v>36</v>
      </c>
      <c r="F95" s="26" t="str">
        <f>IF(E22="","",E22)</f>
        <v>Vyplň údaj</v>
      </c>
      <c r="I95" s="28" t="s">
        <v>43</v>
      </c>
      <c r="J95" s="32" t="str">
        <f>E28</f>
        <v xml:space="preserve"> </v>
      </c>
      <c r="L95" s="34"/>
    </row>
    <row r="96" spans="2:12" s="1" customFormat="1" ht="10.35" customHeight="1">
      <c r="B96" s="34"/>
      <c r="L96" s="34"/>
    </row>
    <row r="97" spans="2:65" s="10" customFormat="1" ht="29.25" customHeight="1">
      <c r="B97" s="114"/>
      <c r="C97" s="115" t="s">
        <v>225</v>
      </c>
      <c r="D97" s="116" t="s">
        <v>66</v>
      </c>
      <c r="E97" s="116" t="s">
        <v>62</v>
      </c>
      <c r="F97" s="116" t="s">
        <v>63</v>
      </c>
      <c r="G97" s="116" t="s">
        <v>226</v>
      </c>
      <c r="H97" s="116" t="s">
        <v>227</v>
      </c>
      <c r="I97" s="116" t="s">
        <v>228</v>
      </c>
      <c r="J97" s="116" t="s">
        <v>207</v>
      </c>
      <c r="K97" s="117" t="s">
        <v>229</v>
      </c>
      <c r="L97" s="114"/>
      <c r="M97" s="58" t="s">
        <v>19</v>
      </c>
      <c r="N97" s="59" t="s">
        <v>51</v>
      </c>
      <c r="O97" s="59" t="s">
        <v>230</v>
      </c>
      <c r="P97" s="59" t="s">
        <v>231</v>
      </c>
      <c r="Q97" s="59" t="s">
        <v>232</v>
      </c>
      <c r="R97" s="59" t="s">
        <v>233</v>
      </c>
      <c r="S97" s="59" t="s">
        <v>234</v>
      </c>
      <c r="T97" s="60" t="s">
        <v>235</v>
      </c>
    </row>
    <row r="98" spans="2:65" s="1" customFormat="1" ht="22.9" customHeight="1">
      <c r="B98" s="34"/>
      <c r="C98" s="63" t="s">
        <v>236</v>
      </c>
      <c r="J98" s="118">
        <f>BK98</f>
        <v>0</v>
      </c>
      <c r="L98" s="34"/>
      <c r="M98" s="61"/>
      <c r="N98" s="52"/>
      <c r="O98" s="52"/>
      <c r="P98" s="119">
        <f>P99</f>
        <v>0</v>
      </c>
      <c r="Q98" s="52"/>
      <c r="R98" s="119">
        <f>R99</f>
        <v>0.252</v>
      </c>
      <c r="S98" s="52"/>
      <c r="T98" s="120">
        <f>T99</f>
        <v>0</v>
      </c>
      <c r="AT98" s="18" t="s">
        <v>80</v>
      </c>
      <c r="AU98" s="18" t="s">
        <v>208</v>
      </c>
      <c r="BK98" s="121">
        <f>BK99</f>
        <v>0</v>
      </c>
    </row>
    <row r="99" spans="2:65" s="11" customFormat="1" ht="25.9" customHeight="1">
      <c r="B99" s="122"/>
      <c r="D99" s="123" t="s">
        <v>80</v>
      </c>
      <c r="E99" s="124" t="s">
        <v>237</v>
      </c>
      <c r="F99" s="124" t="s">
        <v>1793</v>
      </c>
      <c r="I99" s="125"/>
      <c r="J99" s="126">
        <f>BK99</f>
        <v>0</v>
      </c>
      <c r="L99" s="122"/>
      <c r="M99" s="127"/>
      <c r="P99" s="128">
        <f>P100+P115+P120+P127+P132</f>
        <v>0</v>
      </c>
      <c r="R99" s="128">
        <f>R100+R115+R120+R127+R132</f>
        <v>0.252</v>
      </c>
      <c r="T99" s="129">
        <f>T100+T115+T120+T127+T132</f>
        <v>0</v>
      </c>
      <c r="AR99" s="123" t="s">
        <v>88</v>
      </c>
      <c r="AT99" s="130" t="s">
        <v>80</v>
      </c>
      <c r="AU99" s="130" t="s">
        <v>81</v>
      </c>
      <c r="AY99" s="123" t="s">
        <v>239</v>
      </c>
      <c r="BK99" s="131">
        <f>BK100+BK115+BK120+BK127+BK132</f>
        <v>0</v>
      </c>
    </row>
    <row r="100" spans="2:65" s="11" customFormat="1" ht="22.9" customHeight="1">
      <c r="B100" s="122"/>
      <c r="D100" s="123" t="s">
        <v>80</v>
      </c>
      <c r="E100" s="132" t="s">
        <v>88</v>
      </c>
      <c r="F100" s="132" t="s">
        <v>240</v>
      </c>
      <c r="I100" s="125"/>
      <c r="J100" s="133">
        <f>BK100</f>
        <v>0</v>
      </c>
      <c r="L100" s="122"/>
      <c r="M100" s="127"/>
      <c r="P100" s="128">
        <f>SUM(P101:P114)</f>
        <v>0</v>
      </c>
      <c r="R100" s="128">
        <f>SUM(R101:R114)</f>
        <v>0</v>
      </c>
      <c r="T100" s="129">
        <f>SUM(T101:T114)</f>
        <v>0</v>
      </c>
      <c r="AR100" s="123" t="s">
        <v>88</v>
      </c>
      <c r="AT100" s="130" t="s">
        <v>80</v>
      </c>
      <c r="AU100" s="130" t="s">
        <v>88</v>
      </c>
      <c r="AY100" s="123" t="s">
        <v>239</v>
      </c>
      <c r="BK100" s="131">
        <f>SUM(BK101:BK114)</f>
        <v>0</v>
      </c>
    </row>
    <row r="101" spans="2:65" s="1" customFormat="1" ht="24.2" customHeight="1">
      <c r="B101" s="34"/>
      <c r="C101" s="134" t="s">
        <v>88</v>
      </c>
      <c r="D101" s="134" t="s">
        <v>241</v>
      </c>
      <c r="E101" s="135" t="s">
        <v>1560</v>
      </c>
      <c r="F101" s="136" t="s">
        <v>1561</v>
      </c>
      <c r="G101" s="137" t="s">
        <v>178</v>
      </c>
      <c r="H101" s="138">
        <v>90</v>
      </c>
      <c r="I101" s="139"/>
      <c r="J101" s="140">
        <f>ROUND(I101*H101,2)</f>
        <v>0</v>
      </c>
      <c r="K101" s="136" t="s">
        <v>245</v>
      </c>
      <c r="L101" s="34"/>
      <c r="M101" s="141" t="s">
        <v>19</v>
      </c>
      <c r="N101" s="142" t="s">
        <v>52</v>
      </c>
      <c r="P101" s="143">
        <f>O101*H101</f>
        <v>0</v>
      </c>
      <c r="Q101" s="143">
        <v>0</v>
      </c>
      <c r="R101" s="143">
        <f>Q101*H101</f>
        <v>0</v>
      </c>
      <c r="S101" s="143">
        <v>0</v>
      </c>
      <c r="T101" s="144">
        <f>S101*H101</f>
        <v>0</v>
      </c>
      <c r="AR101" s="145" t="s">
        <v>246</v>
      </c>
      <c r="AT101" s="145" t="s">
        <v>241</v>
      </c>
      <c r="AU101" s="145" t="s">
        <v>90</v>
      </c>
      <c r="AY101" s="18" t="s">
        <v>239</v>
      </c>
      <c r="BE101" s="146">
        <f>IF(N101="základní",J101,0)</f>
        <v>0</v>
      </c>
      <c r="BF101" s="146">
        <f>IF(N101="snížená",J101,0)</f>
        <v>0</v>
      </c>
      <c r="BG101" s="146">
        <f>IF(N101="zákl. přenesená",J101,0)</f>
        <v>0</v>
      </c>
      <c r="BH101" s="146">
        <f>IF(N101="sníž. přenesená",J101,0)</f>
        <v>0</v>
      </c>
      <c r="BI101" s="146">
        <f>IF(N101="nulová",J101,0)</f>
        <v>0</v>
      </c>
      <c r="BJ101" s="18" t="s">
        <v>88</v>
      </c>
      <c r="BK101" s="146">
        <f>ROUND(I101*H101,2)</f>
        <v>0</v>
      </c>
      <c r="BL101" s="18" t="s">
        <v>246</v>
      </c>
      <c r="BM101" s="145" t="s">
        <v>1794</v>
      </c>
    </row>
    <row r="102" spans="2:65" s="1" customFormat="1" ht="11.25">
      <c r="B102" s="34"/>
      <c r="D102" s="147" t="s">
        <v>248</v>
      </c>
      <c r="F102" s="148" t="s">
        <v>1563</v>
      </c>
      <c r="I102" s="149"/>
      <c r="L102" s="34"/>
      <c r="M102" s="150"/>
      <c r="T102" s="55"/>
      <c r="AT102" s="18" t="s">
        <v>248</v>
      </c>
      <c r="AU102" s="18" t="s">
        <v>90</v>
      </c>
    </row>
    <row r="103" spans="2:65" s="12" customFormat="1" ht="11.25">
      <c r="B103" s="151"/>
      <c r="D103" s="152" t="s">
        <v>258</v>
      </c>
      <c r="E103" s="153" t="s">
        <v>19</v>
      </c>
      <c r="F103" s="154" t="s">
        <v>1989</v>
      </c>
      <c r="H103" s="155">
        <v>300</v>
      </c>
      <c r="I103" s="156"/>
      <c r="L103" s="151"/>
      <c r="M103" s="157"/>
      <c r="T103" s="158"/>
      <c r="AT103" s="153" t="s">
        <v>258</v>
      </c>
      <c r="AU103" s="153" t="s">
        <v>90</v>
      </c>
      <c r="AV103" s="12" t="s">
        <v>90</v>
      </c>
      <c r="AW103" s="12" t="s">
        <v>42</v>
      </c>
      <c r="AX103" s="12" t="s">
        <v>81</v>
      </c>
      <c r="AY103" s="153" t="s">
        <v>239</v>
      </c>
    </row>
    <row r="104" spans="2:65" s="13" customFormat="1" ht="11.25">
      <c r="B104" s="159"/>
      <c r="D104" s="152" t="s">
        <v>258</v>
      </c>
      <c r="E104" s="160" t="s">
        <v>1784</v>
      </c>
      <c r="F104" s="161" t="s">
        <v>261</v>
      </c>
      <c r="H104" s="162">
        <v>300</v>
      </c>
      <c r="I104" s="163"/>
      <c r="L104" s="159"/>
      <c r="M104" s="164"/>
      <c r="T104" s="165"/>
      <c r="AT104" s="160" t="s">
        <v>258</v>
      </c>
      <c r="AU104" s="160" t="s">
        <v>90</v>
      </c>
      <c r="AV104" s="13" t="s">
        <v>246</v>
      </c>
      <c r="AW104" s="13" t="s">
        <v>42</v>
      </c>
      <c r="AX104" s="13" t="s">
        <v>81</v>
      </c>
      <c r="AY104" s="160" t="s">
        <v>239</v>
      </c>
    </row>
    <row r="105" spans="2:65" s="12" customFormat="1" ht="11.25">
      <c r="B105" s="151"/>
      <c r="D105" s="152" t="s">
        <v>258</v>
      </c>
      <c r="E105" s="153" t="s">
        <v>1781</v>
      </c>
      <c r="F105" s="154" t="s">
        <v>1796</v>
      </c>
      <c r="H105" s="155">
        <v>90</v>
      </c>
      <c r="I105" s="156"/>
      <c r="L105" s="151"/>
      <c r="M105" s="157"/>
      <c r="T105" s="158"/>
      <c r="AT105" s="153" t="s">
        <v>258</v>
      </c>
      <c r="AU105" s="153" t="s">
        <v>90</v>
      </c>
      <c r="AV105" s="12" t="s">
        <v>90</v>
      </c>
      <c r="AW105" s="12" t="s">
        <v>42</v>
      </c>
      <c r="AX105" s="12" t="s">
        <v>88</v>
      </c>
      <c r="AY105" s="153" t="s">
        <v>239</v>
      </c>
    </row>
    <row r="106" spans="2:65" s="1" customFormat="1" ht="37.9" customHeight="1">
      <c r="B106" s="34"/>
      <c r="C106" s="134" t="s">
        <v>90</v>
      </c>
      <c r="D106" s="134" t="s">
        <v>241</v>
      </c>
      <c r="E106" s="135" t="s">
        <v>345</v>
      </c>
      <c r="F106" s="136" t="s">
        <v>346</v>
      </c>
      <c r="G106" s="137" t="s">
        <v>178</v>
      </c>
      <c r="H106" s="138">
        <v>90</v>
      </c>
      <c r="I106" s="139"/>
      <c r="J106" s="140">
        <f>ROUND(I106*H106,2)</f>
        <v>0</v>
      </c>
      <c r="K106" s="136" t="s">
        <v>245</v>
      </c>
      <c r="L106" s="34"/>
      <c r="M106" s="141" t="s">
        <v>19</v>
      </c>
      <c r="N106" s="142" t="s">
        <v>52</v>
      </c>
      <c r="P106" s="143">
        <f>O106*H106</f>
        <v>0</v>
      </c>
      <c r="Q106" s="143">
        <v>0</v>
      </c>
      <c r="R106" s="143">
        <f>Q106*H106</f>
        <v>0</v>
      </c>
      <c r="S106" s="143">
        <v>0</v>
      </c>
      <c r="T106" s="144">
        <f>S106*H106</f>
        <v>0</v>
      </c>
      <c r="AR106" s="145" t="s">
        <v>246</v>
      </c>
      <c r="AT106" s="145" t="s">
        <v>241</v>
      </c>
      <c r="AU106" s="145" t="s">
        <v>90</v>
      </c>
      <c r="AY106" s="18" t="s">
        <v>239</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246</v>
      </c>
      <c r="BM106" s="145" t="s">
        <v>1797</v>
      </c>
    </row>
    <row r="107" spans="2:65" s="1" customFormat="1" ht="11.25">
      <c r="B107" s="34"/>
      <c r="D107" s="147" t="s">
        <v>248</v>
      </c>
      <c r="F107" s="148" t="s">
        <v>348</v>
      </c>
      <c r="I107" s="149"/>
      <c r="L107" s="34"/>
      <c r="M107" s="150"/>
      <c r="T107" s="55"/>
      <c r="AT107" s="18" t="s">
        <v>248</v>
      </c>
      <c r="AU107" s="18" t="s">
        <v>90</v>
      </c>
    </row>
    <row r="108" spans="2:65" s="12" customFormat="1" ht="11.25">
      <c r="B108" s="151"/>
      <c r="D108" s="152" t="s">
        <v>258</v>
      </c>
      <c r="E108" s="153" t="s">
        <v>19</v>
      </c>
      <c r="F108" s="154" t="s">
        <v>1798</v>
      </c>
      <c r="H108" s="155">
        <v>90</v>
      </c>
      <c r="I108" s="156"/>
      <c r="L108" s="151"/>
      <c r="M108" s="157"/>
      <c r="T108" s="158"/>
      <c r="AT108" s="153" t="s">
        <v>258</v>
      </c>
      <c r="AU108" s="153" t="s">
        <v>90</v>
      </c>
      <c r="AV108" s="12" t="s">
        <v>90</v>
      </c>
      <c r="AW108" s="12" t="s">
        <v>42</v>
      </c>
      <c r="AX108" s="12" t="s">
        <v>88</v>
      </c>
      <c r="AY108" s="153" t="s">
        <v>239</v>
      </c>
    </row>
    <row r="109" spans="2:65" s="1" customFormat="1" ht="24.2" customHeight="1">
      <c r="B109" s="34"/>
      <c r="C109" s="134" t="s">
        <v>96</v>
      </c>
      <c r="D109" s="134" t="s">
        <v>241</v>
      </c>
      <c r="E109" s="135" t="s">
        <v>357</v>
      </c>
      <c r="F109" s="136" t="s">
        <v>358</v>
      </c>
      <c r="G109" s="137" t="s">
        <v>178</v>
      </c>
      <c r="H109" s="138">
        <v>90</v>
      </c>
      <c r="I109" s="139"/>
      <c r="J109" s="140">
        <f>ROUND(I109*H109,2)</f>
        <v>0</v>
      </c>
      <c r="K109" s="136" t="s">
        <v>245</v>
      </c>
      <c r="L109" s="34"/>
      <c r="M109" s="141" t="s">
        <v>19</v>
      </c>
      <c r="N109" s="142" t="s">
        <v>52</v>
      </c>
      <c r="P109" s="143">
        <f>O109*H109</f>
        <v>0</v>
      </c>
      <c r="Q109" s="143">
        <v>0</v>
      </c>
      <c r="R109" s="143">
        <f>Q109*H109</f>
        <v>0</v>
      </c>
      <c r="S109" s="143">
        <v>0</v>
      </c>
      <c r="T109" s="144">
        <f>S109*H109</f>
        <v>0</v>
      </c>
      <c r="AR109" s="145" t="s">
        <v>246</v>
      </c>
      <c r="AT109" s="145" t="s">
        <v>241</v>
      </c>
      <c r="AU109" s="145" t="s">
        <v>90</v>
      </c>
      <c r="AY109" s="18" t="s">
        <v>239</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246</v>
      </c>
      <c r="BM109" s="145" t="s">
        <v>1799</v>
      </c>
    </row>
    <row r="110" spans="2:65" s="1" customFormat="1" ht="11.25">
      <c r="B110" s="34"/>
      <c r="D110" s="147" t="s">
        <v>248</v>
      </c>
      <c r="F110" s="148" t="s">
        <v>360</v>
      </c>
      <c r="I110" s="149"/>
      <c r="L110" s="34"/>
      <c r="M110" s="150"/>
      <c r="T110" s="55"/>
      <c r="AT110" s="18" t="s">
        <v>248</v>
      </c>
      <c r="AU110" s="18" t="s">
        <v>90</v>
      </c>
    </row>
    <row r="111" spans="2:65" s="12" customFormat="1" ht="11.25">
      <c r="B111" s="151"/>
      <c r="D111" s="152" t="s">
        <v>258</v>
      </c>
      <c r="E111" s="153" t="s">
        <v>19</v>
      </c>
      <c r="F111" s="154" t="s">
        <v>1781</v>
      </c>
      <c r="H111" s="155">
        <v>90</v>
      </c>
      <c r="I111" s="156"/>
      <c r="L111" s="151"/>
      <c r="M111" s="157"/>
      <c r="T111" s="158"/>
      <c r="AT111" s="153" t="s">
        <v>258</v>
      </c>
      <c r="AU111" s="153" t="s">
        <v>90</v>
      </c>
      <c r="AV111" s="12" t="s">
        <v>90</v>
      </c>
      <c r="AW111" s="12" t="s">
        <v>42</v>
      </c>
      <c r="AX111" s="12" t="s">
        <v>88</v>
      </c>
      <c r="AY111" s="153" t="s">
        <v>239</v>
      </c>
    </row>
    <row r="112" spans="2:65" s="1" customFormat="1" ht="21.75" customHeight="1">
      <c r="B112" s="34"/>
      <c r="C112" s="134" t="s">
        <v>246</v>
      </c>
      <c r="D112" s="134" t="s">
        <v>241</v>
      </c>
      <c r="E112" s="135" t="s">
        <v>1800</v>
      </c>
      <c r="F112" s="136" t="s">
        <v>1801</v>
      </c>
      <c r="G112" s="137" t="s">
        <v>167</v>
      </c>
      <c r="H112" s="138">
        <v>300</v>
      </c>
      <c r="I112" s="139"/>
      <c r="J112" s="140">
        <f>ROUND(I112*H112,2)</f>
        <v>0</v>
      </c>
      <c r="K112" s="136" t="s">
        <v>245</v>
      </c>
      <c r="L112" s="34"/>
      <c r="M112" s="141" t="s">
        <v>19</v>
      </c>
      <c r="N112" s="142" t="s">
        <v>52</v>
      </c>
      <c r="P112" s="143">
        <f>O112*H112</f>
        <v>0</v>
      </c>
      <c r="Q112" s="143">
        <v>0</v>
      </c>
      <c r="R112" s="143">
        <f>Q112*H112</f>
        <v>0</v>
      </c>
      <c r="S112" s="143">
        <v>0</v>
      </c>
      <c r="T112" s="144">
        <f>S112*H112</f>
        <v>0</v>
      </c>
      <c r="AR112" s="145" t="s">
        <v>246</v>
      </c>
      <c r="AT112" s="145" t="s">
        <v>241</v>
      </c>
      <c r="AU112" s="145" t="s">
        <v>90</v>
      </c>
      <c r="AY112" s="18" t="s">
        <v>239</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246</v>
      </c>
      <c r="BM112" s="145" t="s">
        <v>1802</v>
      </c>
    </row>
    <row r="113" spans="2:65" s="1" customFormat="1" ht="11.25">
      <c r="B113" s="34"/>
      <c r="D113" s="147" t="s">
        <v>248</v>
      </c>
      <c r="F113" s="148" t="s">
        <v>1803</v>
      </c>
      <c r="I113" s="149"/>
      <c r="L113" s="34"/>
      <c r="M113" s="150"/>
      <c r="T113" s="55"/>
      <c r="AT113" s="18" t="s">
        <v>248</v>
      </c>
      <c r="AU113" s="18" t="s">
        <v>90</v>
      </c>
    </row>
    <row r="114" spans="2:65" s="12" customFormat="1" ht="11.25">
      <c r="B114" s="151"/>
      <c r="D114" s="152" t="s">
        <v>258</v>
      </c>
      <c r="E114" s="153" t="s">
        <v>19</v>
      </c>
      <c r="F114" s="154" t="s">
        <v>1784</v>
      </c>
      <c r="H114" s="155">
        <v>300</v>
      </c>
      <c r="I114" s="156"/>
      <c r="L114" s="151"/>
      <c r="M114" s="157"/>
      <c r="T114" s="158"/>
      <c r="AT114" s="153" t="s">
        <v>258</v>
      </c>
      <c r="AU114" s="153" t="s">
        <v>90</v>
      </c>
      <c r="AV114" s="12" t="s">
        <v>90</v>
      </c>
      <c r="AW114" s="12" t="s">
        <v>42</v>
      </c>
      <c r="AX114" s="12" t="s">
        <v>88</v>
      </c>
      <c r="AY114" s="153" t="s">
        <v>239</v>
      </c>
    </row>
    <row r="115" spans="2:65" s="11" customFormat="1" ht="22.9" customHeight="1">
      <c r="B115" s="122"/>
      <c r="D115" s="123" t="s">
        <v>80</v>
      </c>
      <c r="E115" s="132" t="s">
        <v>268</v>
      </c>
      <c r="F115" s="132" t="s">
        <v>599</v>
      </c>
      <c r="I115" s="125"/>
      <c r="J115" s="133">
        <f>BK115</f>
        <v>0</v>
      </c>
      <c r="L115" s="122"/>
      <c r="M115" s="127"/>
      <c r="P115" s="128">
        <f>SUM(P116:P119)</f>
        <v>0</v>
      </c>
      <c r="R115" s="128">
        <f>SUM(R116:R119)</f>
        <v>0</v>
      </c>
      <c r="T115" s="129">
        <f>SUM(T116:T119)</f>
        <v>0</v>
      </c>
      <c r="AR115" s="123" t="s">
        <v>88</v>
      </c>
      <c r="AT115" s="130" t="s">
        <v>80</v>
      </c>
      <c r="AU115" s="130" t="s">
        <v>88</v>
      </c>
      <c r="AY115" s="123" t="s">
        <v>239</v>
      </c>
      <c r="BK115" s="131">
        <f>SUM(BK116:BK119)</f>
        <v>0</v>
      </c>
    </row>
    <row r="116" spans="2:65" s="1" customFormat="1" ht="21.75" customHeight="1">
      <c r="B116" s="34"/>
      <c r="C116" s="134" t="s">
        <v>268</v>
      </c>
      <c r="D116" s="134" t="s">
        <v>241</v>
      </c>
      <c r="E116" s="135" t="s">
        <v>1645</v>
      </c>
      <c r="F116" s="136" t="s">
        <v>1646</v>
      </c>
      <c r="G116" s="137" t="s">
        <v>167</v>
      </c>
      <c r="H116" s="138">
        <v>600</v>
      </c>
      <c r="I116" s="139"/>
      <c r="J116" s="140">
        <f>ROUND(I116*H116,2)</f>
        <v>0</v>
      </c>
      <c r="K116" s="136" t="s">
        <v>245</v>
      </c>
      <c r="L116" s="34"/>
      <c r="M116" s="141" t="s">
        <v>19</v>
      </c>
      <c r="N116" s="142" t="s">
        <v>52</v>
      </c>
      <c r="P116" s="143">
        <f>O116*H116</f>
        <v>0</v>
      </c>
      <c r="Q116" s="143">
        <v>0</v>
      </c>
      <c r="R116" s="143">
        <f>Q116*H116</f>
        <v>0</v>
      </c>
      <c r="S116" s="143">
        <v>0</v>
      </c>
      <c r="T116" s="144">
        <f>S116*H116</f>
        <v>0</v>
      </c>
      <c r="AR116" s="145" t="s">
        <v>246</v>
      </c>
      <c r="AT116" s="145" t="s">
        <v>241</v>
      </c>
      <c r="AU116" s="145" t="s">
        <v>90</v>
      </c>
      <c r="AY116" s="18" t="s">
        <v>239</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246</v>
      </c>
      <c r="BM116" s="145" t="s">
        <v>1804</v>
      </c>
    </row>
    <row r="117" spans="2:65" s="1" customFormat="1" ht="11.25">
      <c r="B117" s="34"/>
      <c r="D117" s="147" t="s">
        <v>248</v>
      </c>
      <c r="F117" s="148" t="s">
        <v>1648</v>
      </c>
      <c r="I117" s="149"/>
      <c r="L117" s="34"/>
      <c r="M117" s="150"/>
      <c r="T117" s="55"/>
      <c r="AT117" s="18" t="s">
        <v>248</v>
      </c>
      <c r="AU117" s="18" t="s">
        <v>90</v>
      </c>
    </row>
    <row r="118" spans="2:65" s="1" customFormat="1" ht="19.5">
      <c r="B118" s="34"/>
      <c r="D118" s="152" t="s">
        <v>306</v>
      </c>
      <c r="F118" s="166" t="s">
        <v>1805</v>
      </c>
      <c r="I118" s="149"/>
      <c r="L118" s="34"/>
      <c r="M118" s="150"/>
      <c r="T118" s="55"/>
      <c r="AT118" s="18" t="s">
        <v>306</v>
      </c>
      <c r="AU118" s="18" t="s">
        <v>90</v>
      </c>
    </row>
    <row r="119" spans="2:65" s="12" customFormat="1" ht="11.25">
      <c r="B119" s="151"/>
      <c r="D119" s="152" t="s">
        <v>258</v>
      </c>
      <c r="E119" s="153" t="s">
        <v>19</v>
      </c>
      <c r="F119" s="154" t="s">
        <v>1806</v>
      </c>
      <c r="H119" s="155">
        <v>600</v>
      </c>
      <c r="I119" s="156"/>
      <c r="L119" s="151"/>
      <c r="M119" s="157"/>
      <c r="T119" s="158"/>
      <c r="AT119" s="153" t="s">
        <v>258</v>
      </c>
      <c r="AU119" s="153" t="s">
        <v>90</v>
      </c>
      <c r="AV119" s="12" t="s">
        <v>90</v>
      </c>
      <c r="AW119" s="12" t="s">
        <v>42</v>
      </c>
      <c r="AX119" s="12" t="s">
        <v>88</v>
      </c>
      <c r="AY119" s="153" t="s">
        <v>239</v>
      </c>
    </row>
    <row r="120" spans="2:65" s="11" customFormat="1" ht="22.9" customHeight="1">
      <c r="B120" s="122"/>
      <c r="D120" s="123" t="s">
        <v>80</v>
      </c>
      <c r="E120" s="132" t="s">
        <v>294</v>
      </c>
      <c r="F120" s="132" t="s">
        <v>626</v>
      </c>
      <c r="I120" s="125"/>
      <c r="J120" s="133">
        <f>BK120</f>
        <v>0</v>
      </c>
      <c r="L120" s="122"/>
      <c r="M120" s="127"/>
      <c r="P120" s="128">
        <f>SUM(P121:P126)</f>
        <v>0</v>
      </c>
      <c r="R120" s="128">
        <f>SUM(R121:R126)</f>
        <v>0.252</v>
      </c>
      <c r="T120" s="129">
        <f>SUM(T121:T126)</f>
        <v>0</v>
      </c>
      <c r="AR120" s="123" t="s">
        <v>88</v>
      </c>
      <c r="AT120" s="130" t="s">
        <v>80</v>
      </c>
      <c r="AU120" s="130" t="s">
        <v>88</v>
      </c>
      <c r="AY120" s="123" t="s">
        <v>239</v>
      </c>
      <c r="BK120" s="131">
        <f>SUM(BK121:BK126)</f>
        <v>0</v>
      </c>
    </row>
    <row r="121" spans="2:65" s="1" customFormat="1" ht="16.5" customHeight="1">
      <c r="B121" s="34"/>
      <c r="C121" s="134" t="s">
        <v>274</v>
      </c>
      <c r="D121" s="134" t="s">
        <v>241</v>
      </c>
      <c r="E121" s="135" t="s">
        <v>1807</v>
      </c>
      <c r="F121" s="136" t="s">
        <v>1808</v>
      </c>
      <c r="G121" s="137" t="s">
        <v>167</v>
      </c>
      <c r="H121" s="138">
        <v>300</v>
      </c>
      <c r="I121" s="139"/>
      <c r="J121" s="140">
        <f>ROUND(I121*H121,2)</f>
        <v>0</v>
      </c>
      <c r="K121" s="136" t="s">
        <v>245</v>
      </c>
      <c r="L121" s="34"/>
      <c r="M121" s="141" t="s">
        <v>19</v>
      </c>
      <c r="N121" s="142" t="s">
        <v>52</v>
      </c>
      <c r="P121" s="143">
        <f>O121*H121</f>
        <v>0</v>
      </c>
      <c r="Q121" s="143">
        <v>3.6999999999999999E-4</v>
      </c>
      <c r="R121" s="143">
        <f>Q121*H121</f>
        <v>0.111</v>
      </c>
      <c r="S121" s="143">
        <v>0</v>
      </c>
      <c r="T121" s="144">
        <f>S121*H121</f>
        <v>0</v>
      </c>
      <c r="AR121" s="145" t="s">
        <v>246</v>
      </c>
      <c r="AT121" s="145" t="s">
        <v>241</v>
      </c>
      <c r="AU121" s="145" t="s">
        <v>90</v>
      </c>
      <c r="AY121" s="18" t="s">
        <v>239</v>
      </c>
      <c r="BE121" s="146">
        <f>IF(N121="základní",J121,0)</f>
        <v>0</v>
      </c>
      <c r="BF121" s="146">
        <f>IF(N121="snížená",J121,0)</f>
        <v>0</v>
      </c>
      <c r="BG121" s="146">
        <f>IF(N121="zákl. přenesená",J121,0)</f>
        <v>0</v>
      </c>
      <c r="BH121" s="146">
        <f>IF(N121="sníž. přenesená",J121,0)</f>
        <v>0</v>
      </c>
      <c r="BI121" s="146">
        <f>IF(N121="nulová",J121,0)</f>
        <v>0</v>
      </c>
      <c r="BJ121" s="18" t="s">
        <v>88</v>
      </c>
      <c r="BK121" s="146">
        <f>ROUND(I121*H121,2)</f>
        <v>0</v>
      </c>
      <c r="BL121" s="18" t="s">
        <v>246</v>
      </c>
      <c r="BM121" s="145" t="s">
        <v>1809</v>
      </c>
    </row>
    <row r="122" spans="2:65" s="1" customFormat="1" ht="11.25">
      <c r="B122" s="34"/>
      <c r="D122" s="147" t="s">
        <v>248</v>
      </c>
      <c r="F122" s="148" t="s">
        <v>1810</v>
      </c>
      <c r="I122" s="149"/>
      <c r="L122" s="34"/>
      <c r="M122" s="150"/>
      <c r="T122" s="55"/>
      <c r="AT122" s="18" t="s">
        <v>248</v>
      </c>
      <c r="AU122" s="18" t="s">
        <v>90</v>
      </c>
    </row>
    <row r="123" spans="2:65" s="12" customFormat="1" ht="11.25">
      <c r="B123" s="151"/>
      <c r="D123" s="152" t="s">
        <v>258</v>
      </c>
      <c r="E123" s="153" t="s">
        <v>19</v>
      </c>
      <c r="F123" s="154" t="s">
        <v>1784</v>
      </c>
      <c r="H123" s="155">
        <v>300</v>
      </c>
      <c r="I123" s="156"/>
      <c r="L123" s="151"/>
      <c r="M123" s="157"/>
      <c r="T123" s="158"/>
      <c r="AT123" s="153" t="s">
        <v>258</v>
      </c>
      <c r="AU123" s="153" t="s">
        <v>90</v>
      </c>
      <c r="AV123" s="12" t="s">
        <v>90</v>
      </c>
      <c r="AW123" s="12" t="s">
        <v>42</v>
      </c>
      <c r="AX123" s="12" t="s">
        <v>88</v>
      </c>
      <c r="AY123" s="153" t="s">
        <v>239</v>
      </c>
    </row>
    <row r="124" spans="2:65" s="1" customFormat="1" ht="16.5" customHeight="1">
      <c r="B124" s="34"/>
      <c r="C124" s="134" t="s">
        <v>281</v>
      </c>
      <c r="D124" s="134" t="s">
        <v>241</v>
      </c>
      <c r="E124" s="135" t="s">
        <v>1811</v>
      </c>
      <c r="F124" s="136" t="s">
        <v>1812</v>
      </c>
      <c r="G124" s="137" t="s">
        <v>167</v>
      </c>
      <c r="H124" s="138">
        <v>300</v>
      </c>
      <c r="I124" s="139"/>
      <c r="J124" s="140">
        <f>ROUND(I124*H124,2)</f>
        <v>0</v>
      </c>
      <c r="K124" s="136" t="s">
        <v>245</v>
      </c>
      <c r="L124" s="34"/>
      <c r="M124" s="141" t="s">
        <v>19</v>
      </c>
      <c r="N124" s="142" t="s">
        <v>52</v>
      </c>
      <c r="P124" s="143">
        <f>O124*H124</f>
        <v>0</v>
      </c>
      <c r="Q124" s="143">
        <v>4.6999999999999999E-4</v>
      </c>
      <c r="R124" s="143">
        <f>Q124*H124</f>
        <v>0.14099999999999999</v>
      </c>
      <c r="S124" s="143">
        <v>0</v>
      </c>
      <c r="T124" s="144">
        <f>S124*H124</f>
        <v>0</v>
      </c>
      <c r="AR124" s="145" t="s">
        <v>246</v>
      </c>
      <c r="AT124" s="145" t="s">
        <v>241</v>
      </c>
      <c r="AU124" s="145" t="s">
        <v>90</v>
      </c>
      <c r="AY124" s="18" t="s">
        <v>239</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246</v>
      </c>
      <c r="BM124" s="145" t="s">
        <v>1813</v>
      </c>
    </row>
    <row r="125" spans="2:65" s="1" customFormat="1" ht="11.25">
      <c r="B125" s="34"/>
      <c r="D125" s="147" t="s">
        <v>248</v>
      </c>
      <c r="F125" s="148" t="s">
        <v>1814</v>
      </c>
      <c r="I125" s="149"/>
      <c r="L125" s="34"/>
      <c r="M125" s="150"/>
      <c r="T125" s="55"/>
      <c r="AT125" s="18" t="s">
        <v>248</v>
      </c>
      <c r="AU125" s="18" t="s">
        <v>90</v>
      </c>
    </row>
    <row r="126" spans="2:65" s="12" customFormat="1" ht="11.25">
      <c r="B126" s="151"/>
      <c r="D126" s="152" t="s">
        <v>258</v>
      </c>
      <c r="E126" s="153" t="s">
        <v>19</v>
      </c>
      <c r="F126" s="154" t="s">
        <v>1784</v>
      </c>
      <c r="H126" s="155">
        <v>300</v>
      </c>
      <c r="I126" s="156"/>
      <c r="L126" s="151"/>
      <c r="M126" s="157"/>
      <c r="T126" s="158"/>
      <c r="AT126" s="153" t="s">
        <v>258</v>
      </c>
      <c r="AU126" s="153" t="s">
        <v>90</v>
      </c>
      <c r="AV126" s="12" t="s">
        <v>90</v>
      </c>
      <c r="AW126" s="12" t="s">
        <v>42</v>
      </c>
      <c r="AX126" s="12" t="s">
        <v>88</v>
      </c>
      <c r="AY126" s="153" t="s">
        <v>239</v>
      </c>
    </row>
    <row r="127" spans="2:65" s="11" customFormat="1" ht="22.9" customHeight="1">
      <c r="B127" s="122"/>
      <c r="D127" s="123" t="s">
        <v>80</v>
      </c>
      <c r="E127" s="132" t="s">
        <v>710</v>
      </c>
      <c r="F127" s="132" t="s">
        <v>711</v>
      </c>
      <c r="I127" s="125"/>
      <c r="J127" s="133">
        <f>BK127</f>
        <v>0</v>
      </c>
      <c r="L127" s="122"/>
      <c r="M127" s="127"/>
      <c r="P127" s="128">
        <f>P128</f>
        <v>0</v>
      </c>
      <c r="R127" s="128">
        <f>R128</f>
        <v>0</v>
      </c>
      <c r="T127" s="129">
        <f>T128</f>
        <v>0</v>
      </c>
      <c r="AR127" s="123" t="s">
        <v>88</v>
      </c>
      <c r="AT127" s="130" t="s">
        <v>80</v>
      </c>
      <c r="AU127" s="130" t="s">
        <v>88</v>
      </c>
      <c r="AY127" s="123" t="s">
        <v>239</v>
      </c>
      <c r="BK127" s="131">
        <f>BK128</f>
        <v>0</v>
      </c>
    </row>
    <row r="128" spans="2:65" s="11" customFormat="1" ht="20.85" customHeight="1">
      <c r="B128" s="122"/>
      <c r="D128" s="123" t="s">
        <v>80</v>
      </c>
      <c r="E128" s="132" t="s">
        <v>721</v>
      </c>
      <c r="F128" s="132" t="s">
        <v>722</v>
      </c>
      <c r="I128" s="125"/>
      <c r="J128" s="133">
        <f>BK128</f>
        <v>0</v>
      </c>
      <c r="L128" s="122"/>
      <c r="M128" s="127"/>
      <c r="P128" s="128">
        <f>SUM(P129:P131)</f>
        <v>0</v>
      </c>
      <c r="R128" s="128">
        <f>SUM(R129:R131)</f>
        <v>0</v>
      </c>
      <c r="T128" s="129">
        <f>SUM(T129:T131)</f>
        <v>0</v>
      </c>
      <c r="AR128" s="123" t="s">
        <v>88</v>
      </c>
      <c r="AT128" s="130" t="s">
        <v>80</v>
      </c>
      <c r="AU128" s="130" t="s">
        <v>90</v>
      </c>
      <c r="AY128" s="123" t="s">
        <v>239</v>
      </c>
      <c r="BK128" s="131">
        <f>SUM(BK129:BK131)</f>
        <v>0</v>
      </c>
    </row>
    <row r="129" spans="2:65" s="1" customFormat="1" ht="24.2" customHeight="1">
      <c r="B129" s="34"/>
      <c r="C129" s="134" t="s">
        <v>287</v>
      </c>
      <c r="D129" s="134" t="s">
        <v>241</v>
      </c>
      <c r="E129" s="135" t="s">
        <v>1815</v>
      </c>
      <c r="F129" s="136" t="s">
        <v>725</v>
      </c>
      <c r="G129" s="137" t="s">
        <v>376</v>
      </c>
      <c r="H129" s="138">
        <v>162</v>
      </c>
      <c r="I129" s="139"/>
      <c r="J129" s="140">
        <f>ROUND(I129*H129,2)</f>
        <v>0</v>
      </c>
      <c r="K129" s="136" t="s">
        <v>245</v>
      </c>
      <c r="L129" s="34"/>
      <c r="M129" s="141" t="s">
        <v>19</v>
      </c>
      <c r="N129" s="142" t="s">
        <v>52</v>
      </c>
      <c r="P129" s="143">
        <f>O129*H129</f>
        <v>0</v>
      </c>
      <c r="Q129" s="143">
        <v>0</v>
      </c>
      <c r="R129" s="143">
        <f>Q129*H129</f>
        <v>0</v>
      </c>
      <c r="S129" s="143">
        <v>0</v>
      </c>
      <c r="T129" s="144">
        <f>S129*H129</f>
        <v>0</v>
      </c>
      <c r="AR129" s="145" t="s">
        <v>246</v>
      </c>
      <c r="AT129" s="145" t="s">
        <v>241</v>
      </c>
      <c r="AU129" s="145" t="s">
        <v>96</v>
      </c>
      <c r="AY129" s="18" t="s">
        <v>239</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246</v>
      </c>
      <c r="BM129" s="145" t="s">
        <v>1816</v>
      </c>
    </row>
    <row r="130" spans="2:65" s="1" customFormat="1" ht="11.25">
      <c r="B130" s="34"/>
      <c r="D130" s="147" t="s">
        <v>248</v>
      </c>
      <c r="F130" s="148" t="s">
        <v>1817</v>
      </c>
      <c r="I130" s="149"/>
      <c r="L130" s="34"/>
      <c r="M130" s="150"/>
      <c r="T130" s="55"/>
      <c r="AT130" s="18" t="s">
        <v>248</v>
      </c>
      <c r="AU130" s="18" t="s">
        <v>96</v>
      </c>
    </row>
    <row r="131" spans="2:65" s="12" customFormat="1" ht="11.25">
      <c r="B131" s="151"/>
      <c r="D131" s="152" t="s">
        <v>258</v>
      </c>
      <c r="E131" s="153" t="s">
        <v>19</v>
      </c>
      <c r="F131" s="154" t="s">
        <v>1818</v>
      </c>
      <c r="H131" s="155">
        <v>162</v>
      </c>
      <c r="I131" s="156"/>
      <c r="L131" s="151"/>
      <c r="M131" s="157"/>
      <c r="T131" s="158"/>
      <c r="AT131" s="153" t="s">
        <v>258</v>
      </c>
      <c r="AU131" s="153" t="s">
        <v>96</v>
      </c>
      <c r="AV131" s="12" t="s">
        <v>90</v>
      </c>
      <c r="AW131" s="12" t="s">
        <v>42</v>
      </c>
      <c r="AX131" s="12" t="s">
        <v>88</v>
      </c>
      <c r="AY131" s="153" t="s">
        <v>239</v>
      </c>
    </row>
    <row r="132" spans="2:65" s="11" customFormat="1" ht="22.9" customHeight="1">
      <c r="B132" s="122"/>
      <c r="D132" s="123" t="s">
        <v>80</v>
      </c>
      <c r="E132" s="132" t="s">
        <v>740</v>
      </c>
      <c r="F132" s="132" t="s">
        <v>741</v>
      </c>
      <c r="I132" s="125"/>
      <c r="J132" s="133">
        <f>BK132</f>
        <v>0</v>
      </c>
      <c r="L132" s="122"/>
      <c r="M132" s="127"/>
      <c r="P132" s="128">
        <f>SUM(P133:P134)</f>
        <v>0</v>
      </c>
      <c r="R132" s="128">
        <f>SUM(R133:R134)</f>
        <v>0</v>
      </c>
      <c r="T132" s="129">
        <f>SUM(T133:T134)</f>
        <v>0</v>
      </c>
      <c r="AR132" s="123" t="s">
        <v>88</v>
      </c>
      <c r="AT132" s="130" t="s">
        <v>80</v>
      </c>
      <c r="AU132" s="130" t="s">
        <v>88</v>
      </c>
      <c r="AY132" s="123" t="s">
        <v>239</v>
      </c>
      <c r="BK132" s="131">
        <f>SUM(BK133:BK134)</f>
        <v>0</v>
      </c>
    </row>
    <row r="133" spans="2:65" s="1" customFormat="1" ht="24.2" customHeight="1">
      <c r="B133" s="34"/>
      <c r="C133" s="134" t="s">
        <v>294</v>
      </c>
      <c r="D133" s="134" t="s">
        <v>241</v>
      </c>
      <c r="E133" s="135" t="s">
        <v>1819</v>
      </c>
      <c r="F133" s="136" t="s">
        <v>1820</v>
      </c>
      <c r="G133" s="137" t="s">
        <v>376</v>
      </c>
      <c r="H133" s="138">
        <v>0.252</v>
      </c>
      <c r="I133" s="139"/>
      <c r="J133" s="140">
        <f>ROUND(I133*H133,2)</f>
        <v>0</v>
      </c>
      <c r="K133" s="136" t="s">
        <v>245</v>
      </c>
      <c r="L133" s="34"/>
      <c r="M133" s="141" t="s">
        <v>19</v>
      </c>
      <c r="N133" s="142" t="s">
        <v>52</v>
      </c>
      <c r="P133" s="143">
        <f>O133*H133</f>
        <v>0</v>
      </c>
      <c r="Q133" s="143">
        <v>0</v>
      </c>
      <c r="R133" s="143">
        <f>Q133*H133</f>
        <v>0</v>
      </c>
      <c r="S133" s="143">
        <v>0</v>
      </c>
      <c r="T133" s="144">
        <f>S133*H133</f>
        <v>0</v>
      </c>
      <c r="AR133" s="145" t="s">
        <v>246</v>
      </c>
      <c r="AT133" s="145" t="s">
        <v>241</v>
      </c>
      <c r="AU133" s="145" t="s">
        <v>90</v>
      </c>
      <c r="AY133" s="18" t="s">
        <v>239</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246</v>
      </c>
      <c r="BM133" s="145" t="s">
        <v>1821</v>
      </c>
    </row>
    <row r="134" spans="2:65" s="1" customFormat="1" ht="11.25">
      <c r="B134" s="34"/>
      <c r="D134" s="147" t="s">
        <v>248</v>
      </c>
      <c r="F134" s="148" t="s">
        <v>1822</v>
      </c>
      <c r="I134" s="149"/>
      <c r="L134" s="34"/>
      <c r="M134" s="191"/>
      <c r="N134" s="192"/>
      <c r="O134" s="192"/>
      <c r="P134" s="192"/>
      <c r="Q134" s="192"/>
      <c r="R134" s="192"/>
      <c r="S134" s="192"/>
      <c r="T134" s="193"/>
      <c r="AT134" s="18" t="s">
        <v>248</v>
      </c>
      <c r="AU134" s="18" t="s">
        <v>90</v>
      </c>
    </row>
    <row r="135" spans="2:65" s="1" customFormat="1" ht="6.95" customHeight="1">
      <c r="B135" s="43"/>
      <c r="C135" s="44"/>
      <c r="D135" s="44"/>
      <c r="E135" s="44"/>
      <c r="F135" s="44"/>
      <c r="G135" s="44"/>
      <c r="H135" s="44"/>
      <c r="I135" s="44"/>
      <c r="J135" s="44"/>
      <c r="K135" s="44"/>
      <c r="L135" s="34"/>
    </row>
  </sheetData>
  <sheetProtection algorithmName="SHA-512" hashValue="U4FS5sSA5gcBCwrMFHPHVocXza+riHgkEqibl/RDOM7EoIgs+Sa+DGLrXL6XB7JBDJN42U1aCuSHTpa8ur2zZw==" saltValue="WHAon1LRYF5YenjyBPwsgJ3oHYcs3JBCNNX3o2/99RXZF5XEq7e0kUxhyfLdVX6l4WUDefxxnHk/SREKqFdIvQ==" spinCount="100000" sheet="1" objects="1" scenarios="1" formatColumns="0" formatRows="0" autoFilter="0"/>
  <autoFilter ref="C97:K134" xr:uid="{00000000-0009-0000-0000-00000D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D00-000000000000}"/>
    <hyperlink ref="F107" r:id="rId2" xr:uid="{00000000-0004-0000-0D00-000001000000}"/>
    <hyperlink ref="F110" r:id="rId3" xr:uid="{00000000-0004-0000-0D00-000002000000}"/>
    <hyperlink ref="F113" r:id="rId4" xr:uid="{00000000-0004-0000-0D00-000003000000}"/>
    <hyperlink ref="F117" r:id="rId5" xr:uid="{00000000-0004-0000-0D00-000004000000}"/>
    <hyperlink ref="F122" r:id="rId6" xr:uid="{00000000-0004-0000-0D00-000005000000}"/>
    <hyperlink ref="F125" r:id="rId7" xr:uid="{00000000-0004-0000-0D00-000006000000}"/>
    <hyperlink ref="F130" r:id="rId8" xr:uid="{00000000-0004-0000-0D00-000007000000}"/>
    <hyperlink ref="F134" r:id="rId9" xr:uid="{00000000-0004-0000-0D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137</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 customHeight="1">
      <c r="B8" s="21"/>
      <c r="D8" s="28" t="s">
        <v>183</v>
      </c>
      <c r="L8" s="21"/>
    </row>
    <row r="9" spans="2:46" s="1" customFormat="1" ht="16.5" customHeight="1">
      <c r="B9" s="34"/>
      <c r="E9" s="329" t="s">
        <v>187</v>
      </c>
      <c r="F9" s="328"/>
      <c r="G9" s="328"/>
      <c r="H9" s="328"/>
      <c r="L9" s="34"/>
    </row>
    <row r="10" spans="2:46" s="1" customFormat="1" ht="12" customHeight="1">
      <c r="B10" s="34"/>
      <c r="D10" s="28" t="s">
        <v>191</v>
      </c>
      <c r="L10" s="34"/>
    </row>
    <row r="11" spans="2:46" s="1" customFormat="1" ht="16.5" customHeight="1">
      <c r="B11" s="34"/>
      <c r="E11" s="324" t="s">
        <v>1990</v>
      </c>
      <c r="F11" s="328"/>
      <c r="G11" s="328"/>
      <c r="H11" s="328"/>
      <c r="L11" s="34"/>
    </row>
    <row r="12" spans="2:46" s="1" customFormat="1" ht="11.25">
      <c r="B12" s="34"/>
      <c r="L12" s="34"/>
    </row>
    <row r="13" spans="2:46" s="1" customFormat="1" ht="12" customHeight="1">
      <c r="B13" s="34"/>
      <c r="D13" s="28" t="s">
        <v>18</v>
      </c>
      <c r="F13" s="26" t="s">
        <v>19</v>
      </c>
      <c r="I13" s="28" t="s">
        <v>20</v>
      </c>
      <c r="J13" s="26" t="s">
        <v>19</v>
      </c>
      <c r="L13" s="34"/>
    </row>
    <row r="14" spans="2:46" s="1" customFormat="1" ht="12" customHeight="1">
      <c r="B14" s="34"/>
      <c r="D14" s="28" t="s">
        <v>22</v>
      </c>
      <c r="F14" s="26" t="s">
        <v>23</v>
      </c>
      <c r="I14" s="28" t="s">
        <v>24</v>
      </c>
      <c r="J14" s="51" t="str">
        <f>'Rekapitulace stavby'!AN8</f>
        <v>19. 8. 2022</v>
      </c>
      <c r="L14" s="34"/>
    </row>
    <row r="15" spans="2:46" s="1" customFormat="1" ht="10.9" customHeight="1">
      <c r="B15" s="34"/>
      <c r="L15" s="34"/>
    </row>
    <row r="16" spans="2:46" s="1" customFormat="1" ht="12" customHeight="1">
      <c r="B16" s="34"/>
      <c r="D16" s="28" t="s">
        <v>30</v>
      </c>
      <c r="I16" s="28" t="s">
        <v>31</v>
      </c>
      <c r="J16" s="26" t="s">
        <v>32</v>
      </c>
      <c r="L16" s="34"/>
    </row>
    <row r="17" spans="2:12" s="1" customFormat="1" ht="18" customHeight="1">
      <c r="B17" s="34"/>
      <c r="E17" s="26" t="s">
        <v>33</v>
      </c>
      <c r="I17" s="28" t="s">
        <v>34</v>
      </c>
      <c r="J17" s="26" t="s">
        <v>35</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
        <v>39</v>
      </c>
      <c r="L22" s="34"/>
    </row>
    <row r="23" spans="2:12" s="1" customFormat="1" ht="18" customHeight="1">
      <c r="B23" s="34"/>
      <c r="E23" s="26" t="s">
        <v>40</v>
      </c>
      <c r="I23" s="28" t="s">
        <v>34</v>
      </c>
      <c r="J23" s="26" t="s">
        <v>41</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ROUND(J86,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ROUND((SUM(BE86:BE95)),  2)</f>
        <v>0</v>
      </c>
      <c r="I35" s="96">
        <v>0.21</v>
      </c>
      <c r="J35" s="84">
        <f>ROUND(((SUM(BE86:BE95))*I35),  2)</f>
        <v>0</v>
      </c>
      <c r="L35" s="34"/>
    </row>
    <row r="36" spans="2:12" s="1" customFormat="1" ht="14.45" customHeight="1">
      <c r="B36" s="34"/>
      <c r="E36" s="28" t="s">
        <v>53</v>
      </c>
      <c r="F36" s="84">
        <f>ROUND((SUM(BF86:BF95)),  2)</f>
        <v>0</v>
      </c>
      <c r="I36" s="96">
        <v>0.15</v>
      </c>
      <c r="J36" s="84">
        <f>ROUND(((SUM(BF86:BF95))*I36),  2)</f>
        <v>0</v>
      </c>
      <c r="L36" s="34"/>
    </row>
    <row r="37" spans="2:12" s="1" customFormat="1" ht="14.45" hidden="1" customHeight="1">
      <c r="B37" s="34"/>
      <c r="E37" s="28" t="s">
        <v>54</v>
      </c>
      <c r="F37" s="84">
        <f>ROUND((SUM(BG86:BG95)),  2)</f>
        <v>0</v>
      </c>
      <c r="I37" s="96">
        <v>0.21</v>
      </c>
      <c r="J37" s="84">
        <f>0</f>
        <v>0</v>
      </c>
      <c r="L37" s="34"/>
    </row>
    <row r="38" spans="2:12" s="1" customFormat="1" ht="14.45" hidden="1" customHeight="1">
      <c r="B38" s="34"/>
      <c r="E38" s="28" t="s">
        <v>55</v>
      </c>
      <c r="F38" s="84">
        <f>ROUND((SUM(BH86:BH95)),  2)</f>
        <v>0</v>
      </c>
      <c r="I38" s="96">
        <v>0.15</v>
      </c>
      <c r="J38" s="84">
        <f>0</f>
        <v>0</v>
      </c>
      <c r="L38" s="34"/>
    </row>
    <row r="39" spans="2:12" s="1" customFormat="1" ht="14.45" hidden="1" customHeight="1">
      <c r="B39" s="34"/>
      <c r="E39" s="28" t="s">
        <v>56</v>
      </c>
      <c r="F39" s="84">
        <f>ROUND((SUM(BI86:BI95)),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187</v>
      </c>
      <c r="F52" s="328"/>
      <c r="G52" s="328"/>
      <c r="H52" s="328"/>
      <c r="L52" s="34"/>
    </row>
    <row r="53" spans="2:47" s="1" customFormat="1" ht="12" customHeight="1">
      <c r="B53" s="34"/>
      <c r="C53" s="28" t="s">
        <v>191</v>
      </c>
      <c r="L53" s="34"/>
    </row>
    <row r="54" spans="2:47" s="1" customFormat="1" ht="16.5" customHeight="1">
      <c r="B54" s="34"/>
      <c r="E54" s="324" t="str">
        <f>E11</f>
        <v>SO10 - Plavební značení</v>
      </c>
      <c r="F54" s="328"/>
      <c r="G54" s="328"/>
      <c r="H54" s="328"/>
      <c r="L54" s="34"/>
    </row>
    <row r="55" spans="2:47" s="1" customFormat="1" ht="6.95" customHeight="1">
      <c r="B55" s="34"/>
      <c r="L55" s="34"/>
    </row>
    <row r="56" spans="2:47" s="1" customFormat="1" ht="12" customHeight="1">
      <c r="B56" s="34"/>
      <c r="C56" s="28" t="s">
        <v>22</v>
      </c>
      <c r="F56" s="26" t="str">
        <f>F14</f>
        <v>Praha</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J86</f>
        <v>0</v>
      </c>
      <c r="L63" s="34"/>
      <c r="AU63" s="18" t="s">
        <v>208</v>
      </c>
    </row>
    <row r="64" spans="2:47" s="8" customFormat="1" ht="24.95" customHeight="1">
      <c r="B64" s="106"/>
      <c r="D64" s="107" t="s">
        <v>1991</v>
      </c>
      <c r="E64" s="108"/>
      <c r="F64" s="108"/>
      <c r="G64" s="108"/>
      <c r="H64" s="108"/>
      <c r="I64" s="108"/>
      <c r="J64" s="109">
        <f>J87</f>
        <v>0</v>
      </c>
      <c r="L64" s="106"/>
    </row>
    <row r="65" spans="2:12" s="1" customFormat="1" ht="21.75" customHeight="1">
      <c r="B65" s="34"/>
      <c r="L65" s="34"/>
    </row>
    <row r="66" spans="2:12" s="1" customFormat="1" ht="6.95" customHeight="1">
      <c r="B66" s="43"/>
      <c r="C66" s="44"/>
      <c r="D66" s="44"/>
      <c r="E66" s="44"/>
      <c r="F66" s="44"/>
      <c r="G66" s="44"/>
      <c r="H66" s="44"/>
      <c r="I66" s="44"/>
      <c r="J66" s="44"/>
      <c r="K66" s="44"/>
      <c r="L66" s="34"/>
    </row>
    <row r="70" spans="2:12" s="1" customFormat="1" ht="6.95" customHeight="1">
      <c r="B70" s="45"/>
      <c r="C70" s="46"/>
      <c r="D70" s="46"/>
      <c r="E70" s="46"/>
      <c r="F70" s="46"/>
      <c r="G70" s="46"/>
      <c r="H70" s="46"/>
      <c r="I70" s="46"/>
      <c r="J70" s="46"/>
      <c r="K70" s="46"/>
      <c r="L70" s="34"/>
    </row>
    <row r="71" spans="2:12" s="1" customFormat="1" ht="24.95" customHeight="1">
      <c r="B71" s="34"/>
      <c r="C71" s="22" t="s">
        <v>224</v>
      </c>
      <c r="L71" s="34"/>
    </row>
    <row r="72" spans="2:12" s="1" customFormat="1" ht="6.95" customHeight="1">
      <c r="B72" s="34"/>
      <c r="L72" s="34"/>
    </row>
    <row r="73" spans="2:12" s="1" customFormat="1" ht="12" customHeight="1">
      <c r="B73" s="34"/>
      <c r="C73" s="28" t="s">
        <v>16</v>
      </c>
      <c r="L73" s="34"/>
    </row>
    <row r="74" spans="2:12" s="1" customFormat="1" ht="16.5" customHeight="1">
      <c r="B74" s="34"/>
      <c r="E74" s="329" t="str">
        <f>E7</f>
        <v>Stavba č. 6963, etapa č. 0008 – Kompenzační opatření, Definitivní uzávěr plavebního kanálu Troja</v>
      </c>
      <c r="F74" s="330"/>
      <c r="G74" s="330"/>
      <c r="H74" s="330"/>
      <c r="L74" s="34"/>
    </row>
    <row r="75" spans="2:12" ht="12" customHeight="1">
      <c r="B75" s="21"/>
      <c r="C75" s="28" t="s">
        <v>183</v>
      </c>
      <c r="L75" s="21"/>
    </row>
    <row r="76" spans="2:12" s="1" customFormat="1" ht="16.5" customHeight="1">
      <c r="B76" s="34"/>
      <c r="E76" s="329" t="s">
        <v>187</v>
      </c>
      <c r="F76" s="328"/>
      <c r="G76" s="328"/>
      <c r="H76" s="328"/>
      <c r="L76" s="34"/>
    </row>
    <row r="77" spans="2:12" s="1" customFormat="1" ht="12" customHeight="1">
      <c r="B77" s="34"/>
      <c r="C77" s="28" t="s">
        <v>191</v>
      </c>
      <c r="L77" s="34"/>
    </row>
    <row r="78" spans="2:12" s="1" customFormat="1" ht="16.5" customHeight="1">
      <c r="B78" s="34"/>
      <c r="E78" s="324" t="str">
        <f>E11</f>
        <v>SO10 - Plavební značení</v>
      </c>
      <c r="F78" s="328"/>
      <c r="G78" s="328"/>
      <c r="H78" s="328"/>
      <c r="L78" s="34"/>
    </row>
    <row r="79" spans="2:12" s="1" customFormat="1" ht="6.95" customHeight="1">
      <c r="B79" s="34"/>
      <c r="L79" s="34"/>
    </row>
    <row r="80" spans="2:12" s="1" customFormat="1" ht="12" customHeight="1">
      <c r="B80" s="34"/>
      <c r="C80" s="28" t="s">
        <v>22</v>
      </c>
      <c r="F80" s="26" t="str">
        <f>F14</f>
        <v>Praha</v>
      </c>
      <c r="I80" s="28" t="s">
        <v>24</v>
      </c>
      <c r="J80" s="51" t="str">
        <f>IF(J14="","",J14)</f>
        <v>19. 8. 2022</v>
      </c>
      <c r="L80" s="34"/>
    </row>
    <row r="81" spans="2:65" s="1" customFormat="1" ht="6.95" customHeight="1">
      <c r="B81" s="34"/>
      <c r="L81" s="34"/>
    </row>
    <row r="82" spans="2:65" s="1" customFormat="1" ht="25.7" customHeight="1">
      <c r="B82" s="34"/>
      <c r="C82" s="28" t="s">
        <v>30</v>
      </c>
      <c r="F82" s="26" t="str">
        <f>E17</f>
        <v>Hlavní město Praha</v>
      </c>
      <c r="I82" s="28" t="s">
        <v>38</v>
      </c>
      <c r="J82" s="32" t="str">
        <f>E23</f>
        <v>d plus projektová a inženýrská a.s.</v>
      </c>
      <c r="L82" s="34"/>
    </row>
    <row r="83" spans="2:65" s="1" customFormat="1" ht="15.2" customHeight="1">
      <c r="B83" s="34"/>
      <c r="C83" s="28" t="s">
        <v>36</v>
      </c>
      <c r="F83" s="26" t="str">
        <f>IF(E20="","",E20)</f>
        <v>Vyplň údaj</v>
      </c>
      <c r="I83" s="28" t="s">
        <v>43</v>
      </c>
      <c r="J83" s="32" t="str">
        <f>E26</f>
        <v xml:space="preserve"> </v>
      </c>
      <c r="L83" s="34"/>
    </row>
    <row r="84" spans="2:65" s="1" customFormat="1" ht="10.35" customHeight="1">
      <c r="B84" s="34"/>
      <c r="L84" s="34"/>
    </row>
    <row r="85" spans="2:65" s="10" customFormat="1" ht="29.25" customHeight="1">
      <c r="B85" s="114"/>
      <c r="C85" s="115" t="s">
        <v>225</v>
      </c>
      <c r="D85" s="116" t="s">
        <v>66</v>
      </c>
      <c r="E85" s="116" t="s">
        <v>62</v>
      </c>
      <c r="F85" s="116" t="s">
        <v>63</v>
      </c>
      <c r="G85" s="116" t="s">
        <v>226</v>
      </c>
      <c r="H85" s="116" t="s">
        <v>227</v>
      </c>
      <c r="I85" s="116" t="s">
        <v>228</v>
      </c>
      <c r="J85" s="116" t="s">
        <v>207</v>
      </c>
      <c r="K85" s="117" t="s">
        <v>229</v>
      </c>
      <c r="L85" s="114"/>
      <c r="M85" s="58" t="s">
        <v>19</v>
      </c>
      <c r="N85" s="59" t="s">
        <v>51</v>
      </c>
      <c r="O85" s="59" t="s">
        <v>230</v>
      </c>
      <c r="P85" s="59" t="s">
        <v>231</v>
      </c>
      <c r="Q85" s="59" t="s">
        <v>232</v>
      </c>
      <c r="R85" s="59" t="s">
        <v>233</v>
      </c>
      <c r="S85" s="59" t="s">
        <v>234</v>
      </c>
      <c r="T85" s="60" t="s">
        <v>235</v>
      </c>
    </row>
    <row r="86" spans="2:65" s="1" customFormat="1" ht="22.9" customHeight="1">
      <c r="B86" s="34"/>
      <c r="C86" s="63" t="s">
        <v>236</v>
      </c>
      <c r="J86" s="118">
        <f>BK86</f>
        <v>0</v>
      </c>
      <c r="L86" s="34"/>
      <c r="M86" s="61"/>
      <c r="N86" s="52"/>
      <c r="O86" s="52"/>
      <c r="P86" s="119">
        <f>P87</f>
        <v>0</v>
      </c>
      <c r="Q86" s="52"/>
      <c r="R86" s="119">
        <f>R87</f>
        <v>0</v>
      </c>
      <c r="S86" s="52"/>
      <c r="T86" s="120">
        <f>T87</f>
        <v>0</v>
      </c>
      <c r="AT86" s="18" t="s">
        <v>80</v>
      </c>
      <c r="AU86" s="18" t="s">
        <v>208</v>
      </c>
      <c r="BK86" s="121">
        <f>BK87</f>
        <v>0</v>
      </c>
    </row>
    <row r="87" spans="2:65" s="11" customFormat="1" ht="25.9" customHeight="1">
      <c r="B87" s="122"/>
      <c r="D87" s="123" t="s">
        <v>80</v>
      </c>
      <c r="E87" s="124" t="s">
        <v>1992</v>
      </c>
      <c r="F87" s="124" t="s">
        <v>136</v>
      </c>
      <c r="I87" s="125"/>
      <c r="J87" s="126">
        <f>BK87</f>
        <v>0</v>
      </c>
      <c r="L87" s="122"/>
      <c r="M87" s="127"/>
      <c r="P87" s="128">
        <f>SUM(P88:P95)</f>
        <v>0</v>
      </c>
      <c r="R87" s="128">
        <f>SUM(R88:R95)</f>
        <v>0</v>
      </c>
      <c r="T87" s="129">
        <f>SUM(T88:T95)</f>
        <v>0</v>
      </c>
      <c r="AR87" s="123" t="s">
        <v>88</v>
      </c>
      <c r="AT87" s="130" t="s">
        <v>80</v>
      </c>
      <c r="AU87" s="130" t="s">
        <v>81</v>
      </c>
      <c r="AY87" s="123" t="s">
        <v>239</v>
      </c>
      <c r="BK87" s="131">
        <f>SUM(BK88:BK95)</f>
        <v>0</v>
      </c>
    </row>
    <row r="88" spans="2:65" s="1" customFormat="1" ht="16.5" customHeight="1">
      <c r="B88" s="34"/>
      <c r="C88" s="134" t="s">
        <v>88</v>
      </c>
      <c r="D88" s="134" t="s">
        <v>241</v>
      </c>
      <c r="E88" s="135" t="s">
        <v>88</v>
      </c>
      <c r="F88" s="136" t="s">
        <v>1993</v>
      </c>
      <c r="G88" s="137" t="s">
        <v>892</v>
      </c>
      <c r="H88" s="138">
        <v>2</v>
      </c>
      <c r="I88" s="139"/>
      <c r="J88" s="140">
        <f>ROUND(I88*H88,2)</f>
        <v>0</v>
      </c>
      <c r="K88" s="136" t="s">
        <v>304</v>
      </c>
      <c r="L88" s="34"/>
      <c r="M88" s="141" t="s">
        <v>19</v>
      </c>
      <c r="N88" s="142" t="s">
        <v>52</v>
      </c>
      <c r="P88" s="143">
        <f>O88*H88</f>
        <v>0</v>
      </c>
      <c r="Q88" s="143">
        <v>0</v>
      </c>
      <c r="R88" s="143">
        <f>Q88*H88</f>
        <v>0</v>
      </c>
      <c r="S88" s="143">
        <v>0</v>
      </c>
      <c r="T88" s="144">
        <f>S88*H88</f>
        <v>0</v>
      </c>
      <c r="AR88" s="145" t="s">
        <v>246</v>
      </c>
      <c r="AT88" s="145" t="s">
        <v>241</v>
      </c>
      <c r="AU88" s="145" t="s">
        <v>88</v>
      </c>
      <c r="AY88" s="18" t="s">
        <v>239</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246</v>
      </c>
      <c r="BM88" s="145" t="s">
        <v>1994</v>
      </c>
    </row>
    <row r="89" spans="2:65" s="1" customFormat="1" ht="39">
      <c r="B89" s="34"/>
      <c r="D89" s="152" t="s">
        <v>306</v>
      </c>
      <c r="F89" s="166" t="s">
        <v>1995</v>
      </c>
      <c r="I89" s="149"/>
      <c r="L89" s="34"/>
      <c r="M89" s="150"/>
      <c r="T89" s="55"/>
      <c r="AT89" s="18" t="s">
        <v>306</v>
      </c>
      <c r="AU89" s="18" t="s">
        <v>88</v>
      </c>
    </row>
    <row r="90" spans="2:65" s="1" customFormat="1" ht="16.5" customHeight="1">
      <c r="B90" s="34"/>
      <c r="C90" s="134" t="s">
        <v>90</v>
      </c>
      <c r="D90" s="134" t="s">
        <v>241</v>
      </c>
      <c r="E90" s="135" t="s">
        <v>1996</v>
      </c>
      <c r="F90" s="136" t="s">
        <v>1997</v>
      </c>
      <c r="G90" s="137" t="s">
        <v>163</v>
      </c>
      <c r="H90" s="138">
        <v>280</v>
      </c>
      <c r="I90" s="139"/>
      <c r="J90" s="140">
        <f>ROUND(I90*H90,2)</f>
        <v>0</v>
      </c>
      <c r="K90" s="136" t="s">
        <v>304</v>
      </c>
      <c r="L90" s="34"/>
      <c r="M90" s="141" t="s">
        <v>19</v>
      </c>
      <c r="N90" s="142" t="s">
        <v>52</v>
      </c>
      <c r="P90" s="143">
        <f>O90*H90</f>
        <v>0</v>
      </c>
      <c r="Q90" s="143">
        <v>0</v>
      </c>
      <c r="R90" s="143">
        <f>Q90*H90</f>
        <v>0</v>
      </c>
      <c r="S90" s="143">
        <v>0</v>
      </c>
      <c r="T90" s="144">
        <f>S90*H90</f>
        <v>0</v>
      </c>
      <c r="AR90" s="145" t="s">
        <v>246</v>
      </c>
      <c r="AT90" s="145" t="s">
        <v>241</v>
      </c>
      <c r="AU90" s="145" t="s">
        <v>88</v>
      </c>
      <c r="AY90" s="18" t="s">
        <v>239</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246</v>
      </c>
      <c r="BM90" s="145" t="s">
        <v>1998</v>
      </c>
    </row>
    <row r="91" spans="2:65" s="1" customFormat="1" ht="39">
      <c r="B91" s="34"/>
      <c r="D91" s="152" t="s">
        <v>306</v>
      </c>
      <c r="F91" s="166" t="s">
        <v>1999</v>
      </c>
      <c r="I91" s="149"/>
      <c r="L91" s="34"/>
      <c r="M91" s="150"/>
      <c r="T91" s="55"/>
      <c r="AT91" s="18" t="s">
        <v>306</v>
      </c>
      <c r="AU91" s="18" t="s">
        <v>88</v>
      </c>
    </row>
    <row r="92" spans="2:65" s="1" customFormat="1" ht="16.5" customHeight="1">
      <c r="B92" s="34"/>
      <c r="C92" s="134" t="s">
        <v>96</v>
      </c>
      <c r="D92" s="134" t="s">
        <v>241</v>
      </c>
      <c r="E92" s="135" t="s">
        <v>90</v>
      </c>
      <c r="F92" s="136" t="s">
        <v>2000</v>
      </c>
      <c r="G92" s="137" t="s">
        <v>892</v>
      </c>
      <c r="H92" s="138">
        <v>6</v>
      </c>
      <c r="I92" s="139"/>
      <c r="J92" s="140">
        <f>ROUND(I92*H92,2)</f>
        <v>0</v>
      </c>
      <c r="K92" s="136" t="s">
        <v>304</v>
      </c>
      <c r="L92" s="34"/>
      <c r="M92" s="141" t="s">
        <v>19</v>
      </c>
      <c r="N92" s="142" t="s">
        <v>52</v>
      </c>
      <c r="P92" s="143">
        <f>O92*H92</f>
        <v>0</v>
      </c>
      <c r="Q92" s="143">
        <v>0</v>
      </c>
      <c r="R92" s="143">
        <f>Q92*H92</f>
        <v>0</v>
      </c>
      <c r="S92" s="143">
        <v>0</v>
      </c>
      <c r="T92" s="144">
        <f>S92*H92</f>
        <v>0</v>
      </c>
      <c r="AR92" s="145" t="s">
        <v>246</v>
      </c>
      <c r="AT92" s="145" t="s">
        <v>241</v>
      </c>
      <c r="AU92" s="145" t="s">
        <v>88</v>
      </c>
      <c r="AY92" s="18" t="s">
        <v>239</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246</v>
      </c>
      <c r="BM92" s="145" t="s">
        <v>2001</v>
      </c>
    </row>
    <row r="93" spans="2:65" s="1" customFormat="1" ht="48.75">
      <c r="B93" s="34"/>
      <c r="D93" s="152" t="s">
        <v>306</v>
      </c>
      <c r="F93" s="166" t="s">
        <v>2002</v>
      </c>
      <c r="I93" s="149"/>
      <c r="L93" s="34"/>
      <c r="M93" s="150"/>
      <c r="T93" s="55"/>
      <c r="AT93" s="18" t="s">
        <v>306</v>
      </c>
      <c r="AU93" s="18" t="s">
        <v>88</v>
      </c>
    </row>
    <row r="94" spans="2:65" s="1" customFormat="1" ht="24.2" customHeight="1">
      <c r="B94" s="34"/>
      <c r="C94" s="134" t="s">
        <v>246</v>
      </c>
      <c r="D94" s="134" t="s">
        <v>241</v>
      </c>
      <c r="E94" s="135" t="s">
        <v>96</v>
      </c>
      <c r="F94" s="136" t="s">
        <v>2003</v>
      </c>
      <c r="G94" s="137" t="s">
        <v>277</v>
      </c>
      <c r="H94" s="138">
        <v>16</v>
      </c>
      <c r="I94" s="139"/>
      <c r="J94" s="140">
        <f>ROUND(I94*H94,2)</f>
        <v>0</v>
      </c>
      <c r="K94" s="136" t="s">
        <v>304</v>
      </c>
      <c r="L94" s="34"/>
      <c r="M94" s="141" t="s">
        <v>19</v>
      </c>
      <c r="N94" s="142" t="s">
        <v>52</v>
      </c>
      <c r="P94" s="143">
        <f>O94*H94</f>
        <v>0</v>
      </c>
      <c r="Q94" s="143">
        <v>0</v>
      </c>
      <c r="R94" s="143">
        <f>Q94*H94</f>
        <v>0</v>
      </c>
      <c r="S94" s="143">
        <v>0</v>
      </c>
      <c r="T94" s="144">
        <f>S94*H94</f>
        <v>0</v>
      </c>
      <c r="AR94" s="145" t="s">
        <v>246</v>
      </c>
      <c r="AT94" s="145" t="s">
        <v>241</v>
      </c>
      <c r="AU94" s="145" t="s">
        <v>88</v>
      </c>
      <c r="AY94" s="18" t="s">
        <v>239</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246</v>
      </c>
      <c r="BM94" s="145" t="s">
        <v>2004</v>
      </c>
    </row>
    <row r="95" spans="2:65" s="1" customFormat="1" ht="19.5">
      <c r="B95" s="34"/>
      <c r="D95" s="152" t="s">
        <v>306</v>
      </c>
      <c r="F95" s="166" t="s">
        <v>2005</v>
      </c>
      <c r="I95" s="149"/>
      <c r="L95" s="34"/>
      <c r="M95" s="191"/>
      <c r="N95" s="192"/>
      <c r="O95" s="192"/>
      <c r="P95" s="192"/>
      <c r="Q95" s="192"/>
      <c r="R95" s="192"/>
      <c r="S95" s="192"/>
      <c r="T95" s="193"/>
      <c r="AT95" s="18" t="s">
        <v>306</v>
      </c>
      <c r="AU95" s="18" t="s">
        <v>88</v>
      </c>
    </row>
    <row r="96" spans="2:65" s="1" customFormat="1" ht="6.95" customHeight="1">
      <c r="B96" s="43"/>
      <c r="C96" s="44"/>
      <c r="D96" s="44"/>
      <c r="E96" s="44"/>
      <c r="F96" s="44"/>
      <c r="G96" s="44"/>
      <c r="H96" s="44"/>
      <c r="I96" s="44"/>
      <c r="J96" s="44"/>
      <c r="K96" s="44"/>
      <c r="L96" s="34"/>
    </row>
  </sheetData>
  <sheetProtection algorithmName="SHA-512" hashValue="zzNTGPUX5X2zO9dmMw7nhX8AxWftV717nuGLfOAhMzolV+lpzHWNiba5+qPNdqXmHACUr6QmP3erSlqmF0UmGA==" saltValue="EC9C/TYrSvwlrZN24HhSoegXlZMR32iTAgkGEjnoUsDxvd0D+mbqnXumg2+jQmjopaS55CrYwRNqL8aZ09sOGw==" spinCount="100000" sheet="1" objects="1" scenarios="1" formatColumns="0" formatRows="0" autoFilter="0"/>
  <autoFilter ref="C85:K95" xr:uid="{00000000-0009-0000-0000-00000E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143</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 customHeight="1">
      <c r="B8" s="21"/>
      <c r="D8" s="28" t="s">
        <v>183</v>
      </c>
      <c r="L8" s="21"/>
    </row>
    <row r="9" spans="2:46" s="1" customFormat="1" ht="16.5" customHeight="1">
      <c r="B9" s="34"/>
      <c r="E9" s="329" t="s">
        <v>2006</v>
      </c>
      <c r="F9" s="328"/>
      <c r="G9" s="328"/>
      <c r="H9" s="328"/>
      <c r="L9" s="34"/>
    </row>
    <row r="10" spans="2:46" s="1" customFormat="1" ht="12" customHeight="1">
      <c r="B10" s="34"/>
      <c r="D10" s="28" t="s">
        <v>191</v>
      </c>
      <c r="L10" s="34"/>
    </row>
    <row r="11" spans="2:46" s="1" customFormat="1" ht="16.5" customHeight="1">
      <c r="B11" s="34"/>
      <c r="E11" s="324" t="s">
        <v>2007</v>
      </c>
      <c r="F11" s="328"/>
      <c r="G11" s="328"/>
      <c r="H11" s="328"/>
      <c r="L11" s="34"/>
    </row>
    <row r="12" spans="2:46" s="1" customFormat="1" ht="11.25">
      <c r="B12" s="34"/>
      <c r="L12" s="34"/>
    </row>
    <row r="13" spans="2:46" s="1" customFormat="1" ht="12" customHeight="1">
      <c r="B13" s="34"/>
      <c r="D13" s="28" t="s">
        <v>18</v>
      </c>
      <c r="F13" s="26" t="s">
        <v>19</v>
      </c>
      <c r="I13" s="28" t="s">
        <v>20</v>
      </c>
      <c r="J13" s="26" t="s">
        <v>19</v>
      </c>
      <c r="L13" s="34"/>
    </row>
    <row r="14" spans="2:46" s="1" customFormat="1" ht="12" customHeight="1">
      <c r="B14" s="34"/>
      <c r="D14" s="28" t="s">
        <v>22</v>
      </c>
      <c r="F14" s="26" t="s">
        <v>44</v>
      </c>
      <c r="I14" s="28" t="s">
        <v>24</v>
      </c>
      <c r="J14" s="51" t="str">
        <f>'Rekapitulace stavby'!AN8</f>
        <v>19. 8. 2022</v>
      </c>
      <c r="L14" s="34"/>
    </row>
    <row r="15" spans="2:46" s="1" customFormat="1" ht="10.9" customHeight="1">
      <c r="B15" s="34"/>
      <c r="L15" s="34"/>
    </row>
    <row r="16" spans="2:46" s="1" customFormat="1" ht="12" customHeight="1">
      <c r="B16" s="34"/>
      <c r="D16" s="28" t="s">
        <v>30</v>
      </c>
      <c r="I16" s="28" t="s">
        <v>31</v>
      </c>
      <c r="J16" s="26" t="str">
        <f>IF('Rekapitulace stavby'!AN10="","",'Rekapitulace stavby'!AN10)</f>
        <v>00064581</v>
      </c>
      <c r="L16" s="34"/>
    </row>
    <row r="17" spans="2:12" s="1" customFormat="1" ht="18" customHeight="1">
      <c r="B17" s="34"/>
      <c r="E17" s="26" t="str">
        <f>IF('Rekapitulace stavby'!E11="","",'Rekapitulace stavby'!E11)</f>
        <v>Hlavní město Praha</v>
      </c>
      <c r="I17" s="28" t="s">
        <v>34</v>
      </c>
      <c r="J17" s="26" t="str">
        <f>IF('Rekapitulace stavby'!AN11="","",'Rekapitulace stavby'!AN11)</f>
        <v>CZ00064581</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tr">
        <f>IF('Rekapitulace stavby'!AN16="","",'Rekapitulace stavby'!AN16)</f>
        <v>26760312</v>
      </c>
      <c r="L22" s="34"/>
    </row>
    <row r="23" spans="2:12" s="1" customFormat="1" ht="18" customHeight="1">
      <c r="B23" s="34"/>
      <c r="E23" s="26" t="str">
        <f>IF('Rekapitulace stavby'!E17="","",'Rekapitulace stavby'!E17)</f>
        <v>d plus projektová a inženýrská a.s.</v>
      </c>
      <c r="I23" s="28" t="s">
        <v>34</v>
      </c>
      <c r="J23" s="26" t="str">
        <f>IF('Rekapitulace stavby'!AN17="","",'Rekapitulace stavby'!AN17)</f>
        <v>CZ26760312</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ROUND(J103,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ROUND((SUM(BE103:BE286)),  2)</f>
        <v>0</v>
      </c>
      <c r="I35" s="96">
        <v>0.21</v>
      </c>
      <c r="J35" s="84">
        <f>ROUND(((SUM(BE103:BE286))*I35),  2)</f>
        <v>0</v>
      </c>
      <c r="L35" s="34"/>
    </row>
    <row r="36" spans="2:12" s="1" customFormat="1" ht="14.45" customHeight="1">
      <c r="B36" s="34"/>
      <c r="E36" s="28" t="s">
        <v>53</v>
      </c>
      <c r="F36" s="84">
        <f>ROUND((SUM(BF103:BF286)),  2)</f>
        <v>0</v>
      </c>
      <c r="I36" s="96">
        <v>0.15</v>
      </c>
      <c r="J36" s="84">
        <f>ROUND(((SUM(BF103:BF286))*I36),  2)</f>
        <v>0</v>
      </c>
      <c r="L36" s="34"/>
    </row>
    <row r="37" spans="2:12" s="1" customFormat="1" ht="14.45" hidden="1" customHeight="1">
      <c r="B37" s="34"/>
      <c r="E37" s="28" t="s">
        <v>54</v>
      </c>
      <c r="F37" s="84">
        <f>ROUND((SUM(BG103:BG286)),  2)</f>
        <v>0</v>
      </c>
      <c r="I37" s="96">
        <v>0.21</v>
      </c>
      <c r="J37" s="84">
        <f>0</f>
        <v>0</v>
      </c>
      <c r="L37" s="34"/>
    </row>
    <row r="38" spans="2:12" s="1" customFormat="1" ht="14.45" hidden="1" customHeight="1">
      <c r="B38" s="34"/>
      <c r="E38" s="28" t="s">
        <v>55</v>
      </c>
      <c r="F38" s="84">
        <f>ROUND((SUM(BH103:BH286)),  2)</f>
        <v>0</v>
      </c>
      <c r="I38" s="96">
        <v>0.15</v>
      </c>
      <c r="J38" s="84">
        <f>0</f>
        <v>0</v>
      </c>
      <c r="L38" s="34"/>
    </row>
    <row r="39" spans="2:12" s="1" customFormat="1" ht="14.45" hidden="1" customHeight="1">
      <c r="B39" s="34"/>
      <c r="E39" s="28" t="s">
        <v>56</v>
      </c>
      <c r="F39" s="84">
        <f>ROUND((SUM(BI103:BI286)),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2006</v>
      </c>
      <c r="F52" s="328"/>
      <c r="G52" s="328"/>
      <c r="H52" s="328"/>
      <c r="L52" s="34"/>
    </row>
    <row r="53" spans="2:47" s="1" customFormat="1" ht="12" customHeight="1">
      <c r="B53" s="34"/>
      <c r="C53" s="28" t="s">
        <v>191</v>
      </c>
      <c r="L53" s="34"/>
    </row>
    <row r="54" spans="2:47" s="1" customFormat="1" ht="16.5" customHeight="1">
      <c r="B54" s="34"/>
      <c r="E54" s="324" t="str">
        <f>E11</f>
        <v>PS01 - Těleso uzávěru</v>
      </c>
      <c r="F54" s="328"/>
      <c r="G54" s="328"/>
      <c r="H54" s="328"/>
      <c r="L54" s="34"/>
    </row>
    <row r="55" spans="2:47" s="1" customFormat="1" ht="6.95" customHeight="1">
      <c r="B55" s="34"/>
      <c r="L55" s="34"/>
    </row>
    <row r="56" spans="2:47" s="1" customFormat="1" ht="12" customHeight="1">
      <c r="B56" s="34"/>
      <c r="C56" s="28" t="s">
        <v>22</v>
      </c>
      <c r="F56" s="26" t="str">
        <f>F14</f>
        <v xml:space="preserve"> </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J103</f>
        <v>0</v>
      </c>
      <c r="L63" s="34"/>
      <c r="AU63" s="18" t="s">
        <v>208</v>
      </c>
    </row>
    <row r="64" spans="2:47" s="8" customFormat="1" ht="24.95" customHeight="1">
      <c r="B64" s="106"/>
      <c r="D64" s="107" t="s">
        <v>2008</v>
      </c>
      <c r="E64" s="108"/>
      <c r="F64" s="108"/>
      <c r="G64" s="108"/>
      <c r="H64" s="108"/>
      <c r="I64" s="108"/>
      <c r="J64" s="109">
        <f>J104</f>
        <v>0</v>
      </c>
      <c r="L64" s="106"/>
    </row>
    <row r="65" spans="2:12" s="8" customFormat="1" ht="24.95" customHeight="1">
      <c r="B65" s="106"/>
      <c r="D65" s="107" t="s">
        <v>2009</v>
      </c>
      <c r="E65" s="108"/>
      <c r="F65" s="108"/>
      <c r="G65" s="108"/>
      <c r="H65" s="108"/>
      <c r="I65" s="108"/>
      <c r="J65" s="109">
        <f>J115</f>
        <v>0</v>
      </c>
      <c r="L65" s="106"/>
    </row>
    <row r="66" spans="2:12" s="8" customFormat="1" ht="24.95" customHeight="1">
      <c r="B66" s="106"/>
      <c r="D66" s="107" t="s">
        <v>2010</v>
      </c>
      <c r="E66" s="108"/>
      <c r="F66" s="108"/>
      <c r="G66" s="108"/>
      <c r="H66" s="108"/>
      <c r="I66" s="108"/>
      <c r="J66" s="109">
        <f>J126</f>
        <v>0</v>
      </c>
      <c r="L66" s="106"/>
    </row>
    <row r="67" spans="2:12" s="8" customFormat="1" ht="24.95" customHeight="1">
      <c r="B67" s="106"/>
      <c r="D67" s="107" t="s">
        <v>2011</v>
      </c>
      <c r="E67" s="108"/>
      <c r="F67" s="108"/>
      <c r="G67" s="108"/>
      <c r="H67" s="108"/>
      <c r="I67" s="108"/>
      <c r="J67" s="109">
        <f>J137</f>
        <v>0</v>
      </c>
      <c r="L67" s="106"/>
    </row>
    <row r="68" spans="2:12" s="8" customFormat="1" ht="24.95" customHeight="1">
      <c r="B68" s="106"/>
      <c r="D68" s="107" t="s">
        <v>2012</v>
      </c>
      <c r="E68" s="108"/>
      <c r="F68" s="108"/>
      <c r="G68" s="108"/>
      <c r="H68" s="108"/>
      <c r="I68" s="108"/>
      <c r="J68" s="109">
        <f>J148</f>
        <v>0</v>
      </c>
      <c r="L68" s="106"/>
    </row>
    <row r="69" spans="2:12" s="8" customFormat="1" ht="24.95" customHeight="1">
      <c r="B69" s="106"/>
      <c r="D69" s="107" t="s">
        <v>2013</v>
      </c>
      <c r="E69" s="108"/>
      <c r="F69" s="108"/>
      <c r="G69" s="108"/>
      <c r="H69" s="108"/>
      <c r="I69" s="108"/>
      <c r="J69" s="109">
        <f>J159</f>
        <v>0</v>
      </c>
      <c r="L69" s="106"/>
    </row>
    <row r="70" spans="2:12" s="8" customFormat="1" ht="24.95" customHeight="1">
      <c r="B70" s="106"/>
      <c r="D70" s="107" t="s">
        <v>2014</v>
      </c>
      <c r="E70" s="108"/>
      <c r="F70" s="108"/>
      <c r="G70" s="108"/>
      <c r="H70" s="108"/>
      <c r="I70" s="108"/>
      <c r="J70" s="109">
        <f>J178</f>
        <v>0</v>
      </c>
      <c r="L70" s="106"/>
    </row>
    <row r="71" spans="2:12" s="8" customFormat="1" ht="24.95" customHeight="1">
      <c r="B71" s="106"/>
      <c r="D71" s="107" t="s">
        <v>2015</v>
      </c>
      <c r="E71" s="108"/>
      <c r="F71" s="108"/>
      <c r="G71" s="108"/>
      <c r="H71" s="108"/>
      <c r="I71" s="108"/>
      <c r="J71" s="109">
        <f>J189</f>
        <v>0</v>
      </c>
      <c r="L71" s="106"/>
    </row>
    <row r="72" spans="2:12" s="8" customFormat="1" ht="24.95" customHeight="1">
      <c r="B72" s="106"/>
      <c r="D72" s="107" t="s">
        <v>2016</v>
      </c>
      <c r="E72" s="108"/>
      <c r="F72" s="108"/>
      <c r="G72" s="108"/>
      <c r="H72" s="108"/>
      <c r="I72" s="108"/>
      <c r="J72" s="109">
        <f>J196</f>
        <v>0</v>
      </c>
      <c r="L72" s="106"/>
    </row>
    <row r="73" spans="2:12" s="8" customFormat="1" ht="24.95" customHeight="1">
      <c r="B73" s="106"/>
      <c r="D73" s="107" t="s">
        <v>2017</v>
      </c>
      <c r="E73" s="108"/>
      <c r="F73" s="108"/>
      <c r="G73" s="108"/>
      <c r="H73" s="108"/>
      <c r="I73" s="108"/>
      <c r="J73" s="109">
        <f>J203</f>
        <v>0</v>
      </c>
      <c r="L73" s="106"/>
    </row>
    <row r="74" spans="2:12" s="8" customFormat="1" ht="24.95" customHeight="1">
      <c r="B74" s="106"/>
      <c r="D74" s="107" t="s">
        <v>2018</v>
      </c>
      <c r="E74" s="108"/>
      <c r="F74" s="108"/>
      <c r="G74" s="108"/>
      <c r="H74" s="108"/>
      <c r="I74" s="108"/>
      <c r="J74" s="109">
        <f>J220</f>
        <v>0</v>
      </c>
      <c r="L74" s="106"/>
    </row>
    <row r="75" spans="2:12" s="8" customFormat="1" ht="24.95" customHeight="1">
      <c r="B75" s="106"/>
      <c r="D75" s="107" t="s">
        <v>2019</v>
      </c>
      <c r="E75" s="108"/>
      <c r="F75" s="108"/>
      <c r="G75" s="108"/>
      <c r="H75" s="108"/>
      <c r="I75" s="108"/>
      <c r="J75" s="109">
        <f>J227</f>
        <v>0</v>
      </c>
      <c r="L75" s="106"/>
    </row>
    <row r="76" spans="2:12" s="8" customFormat="1" ht="24.95" customHeight="1">
      <c r="B76" s="106"/>
      <c r="D76" s="107" t="s">
        <v>2020</v>
      </c>
      <c r="E76" s="108"/>
      <c r="F76" s="108"/>
      <c r="G76" s="108"/>
      <c r="H76" s="108"/>
      <c r="I76" s="108"/>
      <c r="J76" s="109">
        <f>J248</f>
        <v>0</v>
      </c>
      <c r="L76" s="106"/>
    </row>
    <row r="77" spans="2:12" s="8" customFormat="1" ht="24.95" customHeight="1">
      <c r="B77" s="106"/>
      <c r="D77" s="107" t="s">
        <v>2021</v>
      </c>
      <c r="E77" s="108"/>
      <c r="F77" s="108"/>
      <c r="G77" s="108"/>
      <c r="H77" s="108"/>
      <c r="I77" s="108"/>
      <c r="J77" s="109">
        <f>J255</f>
        <v>0</v>
      </c>
      <c r="L77" s="106"/>
    </row>
    <row r="78" spans="2:12" s="8" customFormat="1" ht="24.95" customHeight="1">
      <c r="B78" s="106"/>
      <c r="D78" s="107" t="s">
        <v>2022</v>
      </c>
      <c r="E78" s="108"/>
      <c r="F78" s="108"/>
      <c r="G78" s="108"/>
      <c r="H78" s="108"/>
      <c r="I78" s="108"/>
      <c r="J78" s="109">
        <f>J262</f>
        <v>0</v>
      </c>
      <c r="L78" s="106"/>
    </row>
    <row r="79" spans="2:12" s="8" customFormat="1" ht="24.95" customHeight="1">
      <c r="B79" s="106"/>
      <c r="D79" s="107" t="s">
        <v>2023</v>
      </c>
      <c r="E79" s="108"/>
      <c r="F79" s="108"/>
      <c r="G79" s="108"/>
      <c r="H79" s="108"/>
      <c r="I79" s="108"/>
      <c r="J79" s="109">
        <f>J273</f>
        <v>0</v>
      </c>
      <c r="L79" s="106"/>
    </row>
    <row r="80" spans="2:12" s="8" customFormat="1" ht="24.95" customHeight="1">
      <c r="B80" s="106"/>
      <c r="D80" s="107" t="s">
        <v>2024</v>
      </c>
      <c r="E80" s="108"/>
      <c r="F80" s="108"/>
      <c r="G80" s="108"/>
      <c r="H80" s="108"/>
      <c r="I80" s="108"/>
      <c r="J80" s="109">
        <f>J280</f>
        <v>0</v>
      </c>
      <c r="L80" s="106"/>
    </row>
    <row r="81" spans="2:12" s="8" customFormat="1" ht="24.95" customHeight="1">
      <c r="B81" s="106"/>
      <c r="D81" s="107" t="s">
        <v>2025</v>
      </c>
      <c r="E81" s="108"/>
      <c r="F81" s="108"/>
      <c r="G81" s="108"/>
      <c r="H81" s="108"/>
      <c r="I81" s="108"/>
      <c r="J81" s="109">
        <f>J284</f>
        <v>0</v>
      </c>
      <c r="L81" s="106"/>
    </row>
    <row r="82" spans="2:12" s="1" customFormat="1" ht="21.75" customHeight="1">
      <c r="B82" s="34"/>
      <c r="L82" s="34"/>
    </row>
    <row r="83" spans="2:12" s="1" customFormat="1" ht="6.95" customHeight="1">
      <c r="B83" s="43"/>
      <c r="C83" s="44"/>
      <c r="D83" s="44"/>
      <c r="E83" s="44"/>
      <c r="F83" s="44"/>
      <c r="G83" s="44"/>
      <c r="H83" s="44"/>
      <c r="I83" s="44"/>
      <c r="J83" s="44"/>
      <c r="K83" s="44"/>
      <c r="L83" s="34"/>
    </row>
    <row r="87" spans="2:12" s="1" customFormat="1" ht="6.95" customHeight="1">
      <c r="B87" s="45"/>
      <c r="C87" s="46"/>
      <c r="D87" s="46"/>
      <c r="E87" s="46"/>
      <c r="F87" s="46"/>
      <c r="G87" s="46"/>
      <c r="H87" s="46"/>
      <c r="I87" s="46"/>
      <c r="J87" s="46"/>
      <c r="K87" s="46"/>
      <c r="L87" s="34"/>
    </row>
    <row r="88" spans="2:12" s="1" customFormat="1" ht="24.95" customHeight="1">
      <c r="B88" s="34"/>
      <c r="C88" s="22" t="s">
        <v>224</v>
      </c>
      <c r="L88" s="34"/>
    </row>
    <row r="89" spans="2:12" s="1" customFormat="1" ht="6.95" customHeight="1">
      <c r="B89" s="34"/>
      <c r="L89" s="34"/>
    </row>
    <row r="90" spans="2:12" s="1" customFormat="1" ht="12" customHeight="1">
      <c r="B90" s="34"/>
      <c r="C90" s="28" t="s">
        <v>16</v>
      </c>
      <c r="L90" s="34"/>
    </row>
    <row r="91" spans="2:12" s="1" customFormat="1" ht="16.5" customHeight="1">
      <c r="B91" s="34"/>
      <c r="E91" s="329" t="str">
        <f>E7</f>
        <v>Stavba č. 6963, etapa č. 0008 – Kompenzační opatření, Definitivní uzávěr plavebního kanálu Troja</v>
      </c>
      <c r="F91" s="330"/>
      <c r="G91" s="330"/>
      <c r="H91" s="330"/>
      <c r="L91" s="34"/>
    </row>
    <row r="92" spans="2:12" ht="12" customHeight="1">
      <c r="B92" s="21"/>
      <c r="C92" s="28" t="s">
        <v>183</v>
      </c>
      <c r="L92" s="21"/>
    </row>
    <row r="93" spans="2:12" s="1" customFormat="1" ht="16.5" customHeight="1">
      <c r="B93" s="34"/>
      <c r="E93" s="329" t="s">
        <v>2006</v>
      </c>
      <c r="F93" s="328"/>
      <c r="G93" s="328"/>
      <c r="H93" s="328"/>
      <c r="L93" s="34"/>
    </row>
    <row r="94" spans="2:12" s="1" customFormat="1" ht="12" customHeight="1">
      <c r="B94" s="34"/>
      <c r="C94" s="28" t="s">
        <v>191</v>
      </c>
      <c r="L94" s="34"/>
    </row>
    <row r="95" spans="2:12" s="1" customFormat="1" ht="16.5" customHeight="1">
      <c r="B95" s="34"/>
      <c r="E95" s="324" t="str">
        <f>E11</f>
        <v>PS01 - Těleso uzávěru</v>
      </c>
      <c r="F95" s="328"/>
      <c r="G95" s="328"/>
      <c r="H95" s="328"/>
      <c r="L95" s="34"/>
    </row>
    <row r="96" spans="2:12" s="1" customFormat="1" ht="6.95" customHeight="1">
      <c r="B96" s="34"/>
      <c r="L96" s="34"/>
    </row>
    <row r="97" spans="2:65" s="1" customFormat="1" ht="12" customHeight="1">
      <c r="B97" s="34"/>
      <c r="C97" s="28" t="s">
        <v>22</v>
      </c>
      <c r="F97" s="26" t="str">
        <f>F14</f>
        <v xml:space="preserve"> </v>
      </c>
      <c r="I97" s="28" t="s">
        <v>24</v>
      </c>
      <c r="J97" s="51" t="str">
        <f>IF(J14="","",J14)</f>
        <v>19. 8. 2022</v>
      </c>
      <c r="L97" s="34"/>
    </row>
    <row r="98" spans="2:65" s="1" customFormat="1" ht="6.95" customHeight="1">
      <c r="B98" s="34"/>
      <c r="L98" s="34"/>
    </row>
    <row r="99" spans="2:65" s="1" customFormat="1" ht="25.7" customHeight="1">
      <c r="B99" s="34"/>
      <c r="C99" s="28" t="s">
        <v>30</v>
      </c>
      <c r="F99" s="26" t="str">
        <f>E17</f>
        <v>Hlavní město Praha</v>
      </c>
      <c r="I99" s="28" t="s">
        <v>38</v>
      </c>
      <c r="J99" s="32" t="str">
        <f>E23</f>
        <v>d plus projektová a inženýrská a.s.</v>
      </c>
      <c r="L99" s="34"/>
    </row>
    <row r="100" spans="2:65" s="1" customFormat="1" ht="15.2" customHeight="1">
      <c r="B100" s="34"/>
      <c r="C100" s="28" t="s">
        <v>36</v>
      </c>
      <c r="F100" s="26" t="str">
        <f>IF(E20="","",E20)</f>
        <v>Vyplň údaj</v>
      </c>
      <c r="I100" s="28" t="s">
        <v>43</v>
      </c>
      <c r="J100" s="32" t="str">
        <f>E26</f>
        <v xml:space="preserve"> </v>
      </c>
      <c r="L100" s="34"/>
    </row>
    <row r="101" spans="2:65" s="1" customFormat="1" ht="10.35" customHeight="1">
      <c r="B101" s="34"/>
      <c r="L101" s="34"/>
    </row>
    <row r="102" spans="2:65" s="10" customFormat="1" ht="29.25" customHeight="1">
      <c r="B102" s="114"/>
      <c r="C102" s="115" t="s">
        <v>225</v>
      </c>
      <c r="D102" s="116" t="s">
        <v>66</v>
      </c>
      <c r="E102" s="116" t="s">
        <v>62</v>
      </c>
      <c r="F102" s="116" t="s">
        <v>63</v>
      </c>
      <c r="G102" s="116" t="s">
        <v>226</v>
      </c>
      <c r="H102" s="116" t="s">
        <v>227</v>
      </c>
      <c r="I102" s="116" t="s">
        <v>228</v>
      </c>
      <c r="J102" s="116" t="s">
        <v>207</v>
      </c>
      <c r="K102" s="117" t="s">
        <v>229</v>
      </c>
      <c r="L102" s="114"/>
      <c r="M102" s="58" t="s">
        <v>19</v>
      </c>
      <c r="N102" s="59" t="s">
        <v>51</v>
      </c>
      <c r="O102" s="59" t="s">
        <v>230</v>
      </c>
      <c r="P102" s="59" t="s">
        <v>231</v>
      </c>
      <c r="Q102" s="59" t="s">
        <v>232</v>
      </c>
      <c r="R102" s="59" t="s">
        <v>233</v>
      </c>
      <c r="S102" s="59" t="s">
        <v>234</v>
      </c>
      <c r="T102" s="60" t="s">
        <v>235</v>
      </c>
    </row>
    <row r="103" spans="2:65" s="1" customFormat="1" ht="22.9" customHeight="1">
      <c r="B103" s="34"/>
      <c r="C103" s="63" t="s">
        <v>236</v>
      </c>
      <c r="J103" s="118">
        <f>BK103</f>
        <v>0</v>
      </c>
      <c r="L103" s="34"/>
      <c r="M103" s="61"/>
      <c r="N103" s="52"/>
      <c r="O103" s="52"/>
      <c r="P103" s="119">
        <f>P104+P115+P126+P137+P148+P159+P178+P189+P196+P203+P220+P227+P248+P255+P262+P273+P280+P284</f>
        <v>0</v>
      </c>
      <c r="Q103" s="52"/>
      <c r="R103" s="119">
        <f>R104+R115+R126+R137+R148+R159+R178+R189+R196+R203+R220+R227+R248+R255+R262+R273+R280+R284</f>
        <v>0</v>
      </c>
      <c r="S103" s="52"/>
      <c r="T103" s="120">
        <f>T104+T115+T126+T137+T148+T159+T178+T189+T196+T203+T220+T227+T248+T255+T262+T273+T280+T284</f>
        <v>0</v>
      </c>
      <c r="AT103" s="18" t="s">
        <v>80</v>
      </c>
      <c r="AU103" s="18" t="s">
        <v>208</v>
      </c>
      <c r="BK103" s="121">
        <f>BK104+BK115+BK126+BK137+BK148+BK159+BK178+BK189+BK196+BK203+BK220+BK227+BK248+BK255+BK262+BK273+BK280+BK284</f>
        <v>0</v>
      </c>
    </row>
    <row r="104" spans="2:65" s="11" customFormat="1" ht="25.9" customHeight="1">
      <c r="B104" s="122"/>
      <c r="D104" s="123" t="s">
        <v>80</v>
      </c>
      <c r="E104" s="124" t="s">
        <v>88</v>
      </c>
      <c r="F104" s="124" t="s">
        <v>2026</v>
      </c>
      <c r="I104" s="125"/>
      <c r="J104" s="126">
        <f>BK104</f>
        <v>0</v>
      </c>
      <c r="L104" s="122"/>
      <c r="M104" s="127"/>
      <c r="P104" s="128">
        <f>SUM(P105:P114)</f>
        <v>0</v>
      </c>
      <c r="R104" s="128">
        <f>SUM(R105:R114)</f>
        <v>0</v>
      </c>
      <c r="T104" s="129">
        <f>SUM(T105:T114)</f>
        <v>0</v>
      </c>
      <c r="AR104" s="123" t="s">
        <v>88</v>
      </c>
      <c r="AT104" s="130" t="s">
        <v>80</v>
      </c>
      <c r="AU104" s="130" t="s">
        <v>81</v>
      </c>
      <c r="AY104" s="123" t="s">
        <v>239</v>
      </c>
      <c r="BK104" s="131">
        <f>SUM(BK105:BK114)</f>
        <v>0</v>
      </c>
    </row>
    <row r="105" spans="2:65" s="1" customFormat="1" ht="16.5" customHeight="1">
      <c r="B105" s="34"/>
      <c r="C105" s="180" t="s">
        <v>88</v>
      </c>
      <c r="D105" s="180" t="s">
        <v>373</v>
      </c>
      <c r="E105" s="181" t="s">
        <v>2027</v>
      </c>
      <c r="F105" s="182" t="s">
        <v>2028</v>
      </c>
      <c r="G105" s="183" t="s">
        <v>835</v>
      </c>
      <c r="H105" s="184">
        <v>205</v>
      </c>
      <c r="I105" s="185"/>
      <c r="J105" s="186">
        <f>ROUND(I105*H105,2)</f>
        <v>0</v>
      </c>
      <c r="K105" s="182" t="s">
        <v>304</v>
      </c>
      <c r="L105" s="187"/>
      <c r="M105" s="188" t="s">
        <v>19</v>
      </c>
      <c r="N105" s="189" t="s">
        <v>52</v>
      </c>
      <c r="P105" s="143">
        <f>O105*H105</f>
        <v>0</v>
      </c>
      <c r="Q105" s="143">
        <v>0</v>
      </c>
      <c r="R105" s="143">
        <f>Q105*H105</f>
        <v>0</v>
      </c>
      <c r="S105" s="143">
        <v>0</v>
      </c>
      <c r="T105" s="144">
        <f>S105*H105</f>
        <v>0</v>
      </c>
      <c r="AR105" s="145" t="s">
        <v>287</v>
      </c>
      <c r="AT105" s="145" t="s">
        <v>373</v>
      </c>
      <c r="AU105" s="145" t="s">
        <v>88</v>
      </c>
      <c r="AY105" s="18" t="s">
        <v>239</v>
      </c>
      <c r="BE105" s="146">
        <f>IF(N105="základní",J105,0)</f>
        <v>0</v>
      </c>
      <c r="BF105" s="146">
        <f>IF(N105="snížená",J105,0)</f>
        <v>0</v>
      </c>
      <c r="BG105" s="146">
        <f>IF(N105="zákl. přenesená",J105,0)</f>
        <v>0</v>
      </c>
      <c r="BH105" s="146">
        <f>IF(N105="sníž. přenesená",J105,0)</f>
        <v>0</v>
      </c>
      <c r="BI105" s="146">
        <f>IF(N105="nulová",J105,0)</f>
        <v>0</v>
      </c>
      <c r="BJ105" s="18" t="s">
        <v>88</v>
      </c>
      <c r="BK105" s="146">
        <f>ROUND(I105*H105,2)</f>
        <v>0</v>
      </c>
      <c r="BL105" s="18" t="s">
        <v>246</v>
      </c>
      <c r="BM105" s="145" t="s">
        <v>90</v>
      </c>
    </row>
    <row r="106" spans="2:65" s="1" customFormat="1" ht="19.5">
      <c r="B106" s="34"/>
      <c r="D106" s="152" t="s">
        <v>306</v>
      </c>
      <c r="F106" s="166" t="s">
        <v>2029</v>
      </c>
      <c r="I106" s="149"/>
      <c r="L106" s="34"/>
      <c r="M106" s="150"/>
      <c r="T106" s="55"/>
      <c r="AT106" s="18" t="s">
        <v>306</v>
      </c>
      <c r="AU106" s="18" t="s">
        <v>88</v>
      </c>
    </row>
    <row r="107" spans="2:65" s="1" customFormat="1" ht="16.5" customHeight="1">
      <c r="B107" s="34"/>
      <c r="C107" s="134" t="s">
        <v>90</v>
      </c>
      <c r="D107" s="134" t="s">
        <v>241</v>
      </c>
      <c r="E107" s="135" t="s">
        <v>2030</v>
      </c>
      <c r="F107" s="136" t="s">
        <v>2031</v>
      </c>
      <c r="G107" s="137" t="s">
        <v>900</v>
      </c>
      <c r="H107" s="138">
        <v>1</v>
      </c>
      <c r="I107" s="139"/>
      <c r="J107" s="140">
        <f>ROUND(I107*H107,2)</f>
        <v>0</v>
      </c>
      <c r="K107" s="136" t="s">
        <v>304</v>
      </c>
      <c r="L107" s="34"/>
      <c r="M107" s="141" t="s">
        <v>19</v>
      </c>
      <c r="N107" s="142" t="s">
        <v>52</v>
      </c>
      <c r="P107" s="143">
        <f>O107*H107</f>
        <v>0</v>
      </c>
      <c r="Q107" s="143">
        <v>0</v>
      </c>
      <c r="R107" s="143">
        <f>Q107*H107</f>
        <v>0</v>
      </c>
      <c r="S107" s="143">
        <v>0</v>
      </c>
      <c r="T107" s="144">
        <f>S107*H107</f>
        <v>0</v>
      </c>
      <c r="AR107" s="145" t="s">
        <v>246</v>
      </c>
      <c r="AT107" s="145" t="s">
        <v>241</v>
      </c>
      <c r="AU107" s="145" t="s">
        <v>88</v>
      </c>
      <c r="AY107" s="18" t="s">
        <v>239</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246</v>
      </c>
      <c r="BM107" s="145" t="s">
        <v>246</v>
      </c>
    </row>
    <row r="108" spans="2:65" s="1" customFormat="1" ht="19.5">
      <c r="B108" s="34"/>
      <c r="D108" s="152" t="s">
        <v>306</v>
      </c>
      <c r="F108" s="166" t="s">
        <v>2032</v>
      </c>
      <c r="I108" s="149"/>
      <c r="L108" s="34"/>
      <c r="M108" s="150"/>
      <c r="T108" s="55"/>
      <c r="AT108" s="18" t="s">
        <v>306</v>
      </c>
      <c r="AU108" s="18" t="s">
        <v>88</v>
      </c>
    </row>
    <row r="109" spans="2:65" s="1" customFormat="1" ht="16.5" customHeight="1">
      <c r="B109" s="34"/>
      <c r="C109" s="180" t="s">
        <v>96</v>
      </c>
      <c r="D109" s="180" t="s">
        <v>373</v>
      </c>
      <c r="E109" s="181" t="s">
        <v>2033</v>
      </c>
      <c r="F109" s="182" t="s">
        <v>2034</v>
      </c>
      <c r="G109" s="183" t="s">
        <v>835</v>
      </c>
      <c r="H109" s="184">
        <v>1500</v>
      </c>
      <c r="I109" s="185"/>
      <c r="J109" s="186">
        <f>ROUND(I109*H109,2)</f>
        <v>0</v>
      </c>
      <c r="K109" s="182" t="s">
        <v>304</v>
      </c>
      <c r="L109" s="187"/>
      <c r="M109" s="188" t="s">
        <v>19</v>
      </c>
      <c r="N109" s="189" t="s">
        <v>52</v>
      </c>
      <c r="P109" s="143">
        <f>O109*H109</f>
        <v>0</v>
      </c>
      <c r="Q109" s="143">
        <v>0</v>
      </c>
      <c r="R109" s="143">
        <f>Q109*H109</f>
        <v>0</v>
      </c>
      <c r="S109" s="143">
        <v>0</v>
      </c>
      <c r="T109" s="144">
        <f>S109*H109</f>
        <v>0</v>
      </c>
      <c r="AR109" s="145" t="s">
        <v>287</v>
      </c>
      <c r="AT109" s="145" t="s">
        <v>373</v>
      </c>
      <c r="AU109" s="145" t="s">
        <v>88</v>
      </c>
      <c r="AY109" s="18" t="s">
        <v>239</v>
      </c>
      <c r="BE109" s="146">
        <f>IF(N109="základní",J109,0)</f>
        <v>0</v>
      </c>
      <c r="BF109" s="146">
        <f>IF(N109="snížená",J109,0)</f>
        <v>0</v>
      </c>
      <c r="BG109" s="146">
        <f>IF(N109="zákl. přenesená",J109,0)</f>
        <v>0</v>
      </c>
      <c r="BH109" s="146">
        <f>IF(N109="sníž. přenesená",J109,0)</f>
        <v>0</v>
      </c>
      <c r="BI109" s="146">
        <f>IF(N109="nulová",J109,0)</f>
        <v>0</v>
      </c>
      <c r="BJ109" s="18" t="s">
        <v>88</v>
      </c>
      <c r="BK109" s="146">
        <f>ROUND(I109*H109,2)</f>
        <v>0</v>
      </c>
      <c r="BL109" s="18" t="s">
        <v>246</v>
      </c>
      <c r="BM109" s="145" t="s">
        <v>274</v>
      </c>
    </row>
    <row r="110" spans="2:65" s="1" customFormat="1" ht="29.25">
      <c r="B110" s="34"/>
      <c r="D110" s="152" t="s">
        <v>306</v>
      </c>
      <c r="F110" s="166" t="s">
        <v>2035</v>
      </c>
      <c r="I110" s="149"/>
      <c r="L110" s="34"/>
      <c r="M110" s="150"/>
      <c r="T110" s="55"/>
      <c r="AT110" s="18" t="s">
        <v>306</v>
      </c>
      <c r="AU110" s="18" t="s">
        <v>88</v>
      </c>
    </row>
    <row r="111" spans="2:65" s="1" customFormat="1" ht="16.5" customHeight="1">
      <c r="B111" s="34"/>
      <c r="C111" s="134" t="s">
        <v>246</v>
      </c>
      <c r="D111" s="134" t="s">
        <v>241</v>
      </c>
      <c r="E111" s="135" t="s">
        <v>2036</v>
      </c>
      <c r="F111" s="136" t="s">
        <v>2037</v>
      </c>
      <c r="G111" s="137" t="s">
        <v>900</v>
      </c>
      <c r="H111" s="138">
        <v>1</v>
      </c>
      <c r="I111" s="139"/>
      <c r="J111" s="140">
        <f>ROUND(I111*H111,2)</f>
        <v>0</v>
      </c>
      <c r="K111" s="136" t="s">
        <v>304</v>
      </c>
      <c r="L111" s="34"/>
      <c r="M111" s="141" t="s">
        <v>19</v>
      </c>
      <c r="N111" s="142" t="s">
        <v>52</v>
      </c>
      <c r="P111" s="143">
        <f>O111*H111</f>
        <v>0</v>
      </c>
      <c r="Q111" s="143">
        <v>0</v>
      </c>
      <c r="R111" s="143">
        <f>Q111*H111</f>
        <v>0</v>
      </c>
      <c r="S111" s="143">
        <v>0</v>
      </c>
      <c r="T111" s="144">
        <f>S111*H111</f>
        <v>0</v>
      </c>
      <c r="AR111" s="145" t="s">
        <v>246</v>
      </c>
      <c r="AT111" s="145" t="s">
        <v>241</v>
      </c>
      <c r="AU111" s="145" t="s">
        <v>88</v>
      </c>
      <c r="AY111" s="18" t="s">
        <v>239</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246</v>
      </c>
      <c r="BM111" s="145" t="s">
        <v>287</v>
      </c>
    </row>
    <row r="112" spans="2:65" s="1" customFormat="1" ht="19.5">
      <c r="B112" s="34"/>
      <c r="D112" s="152" t="s">
        <v>306</v>
      </c>
      <c r="F112" s="166" t="s">
        <v>2038</v>
      </c>
      <c r="I112" s="149"/>
      <c r="L112" s="34"/>
      <c r="M112" s="150"/>
      <c r="T112" s="55"/>
      <c r="AT112" s="18" t="s">
        <v>306</v>
      </c>
      <c r="AU112" s="18" t="s">
        <v>88</v>
      </c>
    </row>
    <row r="113" spans="2:65" s="1" customFormat="1" ht="16.5" customHeight="1">
      <c r="B113" s="34"/>
      <c r="C113" s="134" t="s">
        <v>268</v>
      </c>
      <c r="D113" s="134" t="s">
        <v>241</v>
      </c>
      <c r="E113" s="135" t="s">
        <v>2039</v>
      </c>
      <c r="F113" s="136" t="s">
        <v>2040</v>
      </c>
      <c r="G113" s="137" t="s">
        <v>178</v>
      </c>
      <c r="H113" s="138">
        <v>2.9</v>
      </c>
      <c r="I113" s="139"/>
      <c r="J113" s="140">
        <f>ROUND(I113*H113,2)</f>
        <v>0</v>
      </c>
      <c r="K113" s="136" t="s">
        <v>304</v>
      </c>
      <c r="L113" s="34"/>
      <c r="M113" s="141" t="s">
        <v>19</v>
      </c>
      <c r="N113" s="142" t="s">
        <v>52</v>
      </c>
      <c r="P113" s="143">
        <f>O113*H113</f>
        <v>0</v>
      </c>
      <c r="Q113" s="143">
        <v>0</v>
      </c>
      <c r="R113" s="143">
        <f>Q113*H113</f>
        <v>0</v>
      </c>
      <c r="S113" s="143">
        <v>0</v>
      </c>
      <c r="T113" s="144">
        <f>S113*H113</f>
        <v>0</v>
      </c>
      <c r="AR113" s="145" t="s">
        <v>246</v>
      </c>
      <c r="AT113" s="145" t="s">
        <v>241</v>
      </c>
      <c r="AU113" s="145" t="s">
        <v>88</v>
      </c>
      <c r="AY113" s="18" t="s">
        <v>239</v>
      </c>
      <c r="BE113" s="146">
        <f>IF(N113="základní",J113,0)</f>
        <v>0</v>
      </c>
      <c r="BF113" s="146">
        <f>IF(N113="snížená",J113,0)</f>
        <v>0</v>
      </c>
      <c r="BG113" s="146">
        <f>IF(N113="zákl. přenesená",J113,0)</f>
        <v>0</v>
      </c>
      <c r="BH113" s="146">
        <f>IF(N113="sníž. přenesená",J113,0)</f>
        <v>0</v>
      </c>
      <c r="BI113" s="146">
        <f>IF(N113="nulová",J113,0)</f>
        <v>0</v>
      </c>
      <c r="BJ113" s="18" t="s">
        <v>88</v>
      </c>
      <c r="BK113" s="146">
        <f>ROUND(I113*H113,2)</f>
        <v>0</v>
      </c>
      <c r="BL113" s="18" t="s">
        <v>246</v>
      </c>
      <c r="BM113" s="145" t="s">
        <v>300</v>
      </c>
    </row>
    <row r="114" spans="2:65" s="1" customFormat="1" ht="29.25">
      <c r="B114" s="34"/>
      <c r="D114" s="152" t="s">
        <v>306</v>
      </c>
      <c r="F114" s="166" t="s">
        <v>2041</v>
      </c>
      <c r="I114" s="149"/>
      <c r="L114" s="34"/>
      <c r="M114" s="150"/>
      <c r="T114" s="55"/>
      <c r="AT114" s="18" t="s">
        <v>306</v>
      </c>
      <c r="AU114" s="18" t="s">
        <v>88</v>
      </c>
    </row>
    <row r="115" spans="2:65" s="11" customFormat="1" ht="25.9" customHeight="1">
      <c r="B115" s="122"/>
      <c r="D115" s="123" t="s">
        <v>80</v>
      </c>
      <c r="E115" s="124" t="s">
        <v>90</v>
      </c>
      <c r="F115" s="124" t="s">
        <v>2042</v>
      </c>
      <c r="I115" s="125"/>
      <c r="J115" s="126">
        <f>BK115</f>
        <v>0</v>
      </c>
      <c r="L115" s="122"/>
      <c r="M115" s="127"/>
      <c r="P115" s="128">
        <f>SUM(P116:P125)</f>
        <v>0</v>
      </c>
      <c r="R115" s="128">
        <f>SUM(R116:R125)</f>
        <v>0</v>
      </c>
      <c r="T115" s="129">
        <f>SUM(T116:T125)</f>
        <v>0</v>
      </c>
      <c r="AR115" s="123" t="s">
        <v>88</v>
      </c>
      <c r="AT115" s="130" t="s">
        <v>80</v>
      </c>
      <c r="AU115" s="130" t="s">
        <v>81</v>
      </c>
      <c r="AY115" s="123" t="s">
        <v>239</v>
      </c>
      <c r="BK115" s="131">
        <f>SUM(BK116:BK125)</f>
        <v>0</v>
      </c>
    </row>
    <row r="116" spans="2:65" s="1" customFormat="1" ht="16.5" customHeight="1">
      <c r="B116" s="34"/>
      <c r="C116" s="180" t="s">
        <v>274</v>
      </c>
      <c r="D116" s="180" t="s">
        <v>373</v>
      </c>
      <c r="E116" s="181" t="s">
        <v>2043</v>
      </c>
      <c r="F116" s="182" t="s">
        <v>2028</v>
      </c>
      <c r="G116" s="183" t="s">
        <v>835</v>
      </c>
      <c r="H116" s="184">
        <v>66</v>
      </c>
      <c r="I116" s="185"/>
      <c r="J116" s="186">
        <f>ROUND(I116*H116,2)</f>
        <v>0</v>
      </c>
      <c r="K116" s="182" t="s">
        <v>304</v>
      </c>
      <c r="L116" s="187"/>
      <c r="M116" s="188" t="s">
        <v>19</v>
      </c>
      <c r="N116" s="189" t="s">
        <v>52</v>
      </c>
      <c r="P116" s="143">
        <f>O116*H116</f>
        <v>0</v>
      </c>
      <c r="Q116" s="143">
        <v>0</v>
      </c>
      <c r="R116" s="143">
        <f>Q116*H116</f>
        <v>0</v>
      </c>
      <c r="S116" s="143">
        <v>0</v>
      </c>
      <c r="T116" s="144">
        <f>S116*H116</f>
        <v>0</v>
      </c>
      <c r="AR116" s="145" t="s">
        <v>287</v>
      </c>
      <c r="AT116" s="145" t="s">
        <v>373</v>
      </c>
      <c r="AU116" s="145" t="s">
        <v>88</v>
      </c>
      <c r="AY116" s="18" t="s">
        <v>239</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246</v>
      </c>
      <c r="BM116" s="145" t="s">
        <v>314</v>
      </c>
    </row>
    <row r="117" spans="2:65" s="1" customFormat="1" ht="19.5">
      <c r="B117" s="34"/>
      <c r="D117" s="152" t="s">
        <v>306</v>
      </c>
      <c r="F117" s="166" t="s">
        <v>2044</v>
      </c>
      <c r="I117" s="149"/>
      <c r="L117" s="34"/>
      <c r="M117" s="150"/>
      <c r="T117" s="55"/>
      <c r="AT117" s="18" t="s">
        <v>306</v>
      </c>
      <c r="AU117" s="18" t="s">
        <v>88</v>
      </c>
    </row>
    <row r="118" spans="2:65" s="1" customFormat="1" ht="16.5" customHeight="1">
      <c r="B118" s="34"/>
      <c r="C118" s="134" t="s">
        <v>281</v>
      </c>
      <c r="D118" s="134" t="s">
        <v>241</v>
      </c>
      <c r="E118" s="135" t="s">
        <v>2045</v>
      </c>
      <c r="F118" s="136" t="s">
        <v>2031</v>
      </c>
      <c r="G118" s="137" t="s">
        <v>900</v>
      </c>
      <c r="H118" s="138">
        <v>2</v>
      </c>
      <c r="I118" s="139"/>
      <c r="J118" s="140">
        <f>ROUND(I118*H118,2)</f>
        <v>0</v>
      </c>
      <c r="K118" s="136" t="s">
        <v>304</v>
      </c>
      <c r="L118" s="34"/>
      <c r="M118" s="141" t="s">
        <v>19</v>
      </c>
      <c r="N118" s="142" t="s">
        <v>52</v>
      </c>
      <c r="P118" s="143">
        <f>O118*H118</f>
        <v>0</v>
      </c>
      <c r="Q118" s="143">
        <v>0</v>
      </c>
      <c r="R118" s="143">
        <f>Q118*H118</f>
        <v>0</v>
      </c>
      <c r="S118" s="143">
        <v>0</v>
      </c>
      <c r="T118" s="144">
        <f>S118*H118</f>
        <v>0</v>
      </c>
      <c r="AR118" s="145" t="s">
        <v>246</v>
      </c>
      <c r="AT118" s="145" t="s">
        <v>241</v>
      </c>
      <c r="AU118" s="145" t="s">
        <v>88</v>
      </c>
      <c r="AY118" s="18" t="s">
        <v>239</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246</v>
      </c>
      <c r="BM118" s="145" t="s">
        <v>333</v>
      </c>
    </row>
    <row r="119" spans="2:65" s="1" customFormat="1" ht="19.5">
      <c r="B119" s="34"/>
      <c r="D119" s="152" t="s">
        <v>306</v>
      </c>
      <c r="F119" s="166" t="s">
        <v>2046</v>
      </c>
      <c r="I119" s="149"/>
      <c r="L119" s="34"/>
      <c r="M119" s="150"/>
      <c r="T119" s="55"/>
      <c r="AT119" s="18" t="s">
        <v>306</v>
      </c>
      <c r="AU119" s="18" t="s">
        <v>88</v>
      </c>
    </row>
    <row r="120" spans="2:65" s="1" customFormat="1" ht="16.5" customHeight="1">
      <c r="B120" s="34"/>
      <c r="C120" s="180" t="s">
        <v>287</v>
      </c>
      <c r="D120" s="180" t="s">
        <v>373</v>
      </c>
      <c r="E120" s="181" t="s">
        <v>2047</v>
      </c>
      <c r="F120" s="182" t="s">
        <v>2042</v>
      </c>
      <c r="G120" s="183" t="s">
        <v>835</v>
      </c>
      <c r="H120" s="184">
        <v>460</v>
      </c>
      <c r="I120" s="185"/>
      <c r="J120" s="186">
        <f>ROUND(I120*H120,2)</f>
        <v>0</v>
      </c>
      <c r="K120" s="182" t="s">
        <v>304</v>
      </c>
      <c r="L120" s="187"/>
      <c r="M120" s="188" t="s">
        <v>19</v>
      </c>
      <c r="N120" s="189" t="s">
        <v>52</v>
      </c>
      <c r="P120" s="143">
        <f>O120*H120</f>
        <v>0</v>
      </c>
      <c r="Q120" s="143">
        <v>0</v>
      </c>
      <c r="R120" s="143">
        <f>Q120*H120</f>
        <v>0</v>
      </c>
      <c r="S120" s="143">
        <v>0</v>
      </c>
      <c r="T120" s="144">
        <f>S120*H120</f>
        <v>0</v>
      </c>
      <c r="AR120" s="145" t="s">
        <v>287</v>
      </c>
      <c r="AT120" s="145" t="s">
        <v>373</v>
      </c>
      <c r="AU120" s="145" t="s">
        <v>88</v>
      </c>
      <c r="AY120" s="18" t="s">
        <v>239</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246</v>
      </c>
      <c r="BM120" s="145" t="s">
        <v>344</v>
      </c>
    </row>
    <row r="121" spans="2:65" s="1" customFormat="1" ht="19.5">
      <c r="B121" s="34"/>
      <c r="D121" s="152" t="s">
        <v>306</v>
      </c>
      <c r="F121" s="166" t="s">
        <v>2048</v>
      </c>
      <c r="I121" s="149"/>
      <c r="L121" s="34"/>
      <c r="M121" s="150"/>
      <c r="T121" s="55"/>
      <c r="AT121" s="18" t="s">
        <v>306</v>
      </c>
      <c r="AU121" s="18" t="s">
        <v>88</v>
      </c>
    </row>
    <row r="122" spans="2:65" s="1" customFormat="1" ht="16.5" customHeight="1">
      <c r="B122" s="34"/>
      <c r="C122" s="134" t="s">
        <v>294</v>
      </c>
      <c r="D122" s="134" t="s">
        <v>241</v>
      </c>
      <c r="E122" s="135" t="s">
        <v>2049</v>
      </c>
      <c r="F122" s="136" t="s">
        <v>2050</v>
      </c>
      <c r="G122" s="137" t="s">
        <v>900</v>
      </c>
      <c r="H122" s="138">
        <v>2</v>
      </c>
      <c r="I122" s="139"/>
      <c r="J122" s="140">
        <f>ROUND(I122*H122,2)</f>
        <v>0</v>
      </c>
      <c r="K122" s="136" t="s">
        <v>304</v>
      </c>
      <c r="L122" s="34"/>
      <c r="M122" s="141" t="s">
        <v>19</v>
      </c>
      <c r="N122" s="142" t="s">
        <v>52</v>
      </c>
      <c r="P122" s="143">
        <f>O122*H122</f>
        <v>0</v>
      </c>
      <c r="Q122" s="143">
        <v>0</v>
      </c>
      <c r="R122" s="143">
        <f>Q122*H122</f>
        <v>0</v>
      </c>
      <c r="S122" s="143">
        <v>0</v>
      </c>
      <c r="T122" s="144">
        <f>S122*H122</f>
        <v>0</v>
      </c>
      <c r="AR122" s="145" t="s">
        <v>246</v>
      </c>
      <c r="AT122" s="145" t="s">
        <v>241</v>
      </c>
      <c r="AU122" s="145" t="s">
        <v>88</v>
      </c>
      <c r="AY122" s="18" t="s">
        <v>239</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246</v>
      </c>
      <c r="BM122" s="145" t="s">
        <v>356</v>
      </c>
    </row>
    <row r="123" spans="2:65" s="1" customFormat="1" ht="19.5">
      <c r="B123" s="34"/>
      <c r="D123" s="152" t="s">
        <v>306</v>
      </c>
      <c r="F123" s="166" t="s">
        <v>2051</v>
      </c>
      <c r="I123" s="149"/>
      <c r="L123" s="34"/>
      <c r="M123" s="150"/>
      <c r="T123" s="55"/>
      <c r="AT123" s="18" t="s">
        <v>306</v>
      </c>
      <c r="AU123" s="18" t="s">
        <v>88</v>
      </c>
    </row>
    <row r="124" spans="2:65" s="1" customFormat="1" ht="16.5" customHeight="1">
      <c r="B124" s="34"/>
      <c r="C124" s="134" t="s">
        <v>300</v>
      </c>
      <c r="D124" s="134" t="s">
        <v>241</v>
      </c>
      <c r="E124" s="135" t="s">
        <v>2052</v>
      </c>
      <c r="F124" s="136" t="s">
        <v>2053</v>
      </c>
      <c r="G124" s="137" t="s">
        <v>178</v>
      </c>
      <c r="H124" s="138">
        <v>0.8</v>
      </c>
      <c r="I124" s="139"/>
      <c r="J124" s="140">
        <f>ROUND(I124*H124,2)</f>
        <v>0</v>
      </c>
      <c r="K124" s="136" t="s">
        <v>304</v>
      </c>
      <c r="L124" s="34"/>
      <c r="M124" s="141" t="s">
        <v>19</v>
      </c>
      <c r="N124" s="142" t="s">
        <v>52</v>
      </c>
      <c r="P124" s="143">
        <f>O124*H124</f>
        <v>0</v>
      </c>
      <c r="Q124" s="143">
        <v>0</v>
      </c>
      <c r="R124" s="143">
        <f>Q124*H124</f>
        <v>0</v>
      </c>
      <c r="S124" s="143">
        <v>0</v>
      </c>
      <c r="T124" s="144">
        <f>S124*H124</f>
        <v>0</v>
      </c>
      <c r="AR124" s="145" t="s">
        <v>246</v>
      </c>
      <c r="AT124" s="145" t="s">
        <v>241</v>
      </c>
      <c r="AU124" s="145" t="s">
        <v>88</v>
      </c>
      <c r="AY124" s="18" t="s">
        <v>239</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246</v>
      </c>
      <c r="BM124" s="145" t="s">
        <v>372</v>
      </c>
    </row>
    <row r="125" spans="2:65" s="1" customFormat="1" ht="29.25">
      <c r="B125" s="34"/>
      <c r="D125" s="152" t="s">
        <v>306</v>
      </c>
      <c r="F125" s="166" t="s">
        <v>2054</v>
      </c>
      <c r="I125" s="149"/>
      <c r="L125" s="34"/>
      <c r="M125" s="150"/>
      <c r="T125" s="55"/>
      <c r="AT125" s="18" t="s">
        <v>306</v>
      </c>
      <c r="AU125" s="18" t="s">
        <v>88</v>
      </c>
    </row>
    <row r="126" spans="2:65" s="11" customFormat="1" ht="25.9" customHeight="1">
      <c r="B126" s="122"/>
      <c r="D126" s="123" t="s">
        <v>80</v>
      </c>
      <c r="E126" s="124" t="s">
        <v>96</v>
      </c>
      <c r="F126" s="124" t="s">
        <v>2055</v>
      </c>
      <c r="I126" s="125"/>
      <c r="J126" s="126">
        <f>BK126</f>
        <v>0</v>
      </c>
      <c r="L126" s="122"/>
      <c r="M126" s="127"/>
      <c r="P126" s="128">
        <f>SUM(P127:P136)</f>
        <v>0</v>
      </c>
      <c r="R126" s="128">
        <f>SUM(R127:R136)</f>
        <v>0</v>
      </c>
      <c r="T126" s="129">
        <f>SUM(T127:T136)</f>
        <v>0</v>
      </c>
      <c r="AR126" s="123" t="s">
        <v>88</v>
      </c>
      <c r="AT126" s="130" t="s">
        <v>80</v>
      </c>
      <c r="AU126" s="130" t="s">
        <v>81</v>
      </c>
      <c r="AY126" s="123" t="s">
        <v>239</v>
      </c>
      <c r="BK126" s="131">
        <f>SUM(BK127:BK136)</f>
        <v>0</v>
      </c>
    </row>
    <row r="127" spans="2:65" s="1" customFormat="1" ht="16.5" customHeight="1">
      <c r="B127" s="34"/>
      <c r="C127" s="180" t="s">
        <v>308</v>
      </c>
      <c r="D127" s="180" t="s">
        <v>373</v>
      </c>
      <c r="E127" s="181" t="s">
        <v>2056</v>
      </c>
      <c r="F127" s="182" t="s">
        <v>2028</v>
      </c>
      <c r="G127" s="183" t="s">
        <v>835</v>
      </c>
      <c r="H127" s="184">
        <v>54</v>
      </c>
      <c r="I127" s="185"/>
      <c r="J127" s="186">
        <f>ROUND(I127*H127,2)</f>
        <v>0</v>
      </c>
      <c r="K127" s="182" t="s">
        <v>304</v>
      </c>
      <c r="L127" s="187"/>
      <c r="M127" s="188" t="s">
        <v>19</v>
      </c>
      <c r="N127" s="189" t="s">
        <v>52</v>
      </c>
      <c r="P127" s="143">
        <f>O127*H127</f>
        <v>0</v>
      </c>
      <c r="Q127" s="143">
        <v>0</v>
      </c>
      <c r="R127" s="143">
        <f>Q127*H127</f>
        <v>0</v>
      </c>
      <c r="S127" s="143">
        <v>0</v>
      </c>
      <c r="T127" s="144">
        <f>S127*H127</f>
        <v>0</v>
      </c>
      <c r="AR127" s="145" t="s">
        <v>287</v>
      </c>
      <c r="AT127" s="145" t="s">
        <v>373</v>
      </c>
      <c r="AU127" s="145" t="s">
        <v>88</v>
      </c>
      <c r="AY127" s="18" t="s">
        <v>239</v>
      </c>
      <c r="BE127" s="146">
        <f>IF(N127="základní",J127,0)</f>
        <v>0</v>
      </c>
      <c r="BF127" s="146">
        <f>IF(N127="snížená",J127,0)</f>
        <v>0</v>
      </c>
      <c r="BG127" s="146">
        <f>IF(N127="zákl. přenesená",J127,0)</f>
        <v>0</v>
      </c>
      <c r="BH127" s="146">
        <f>IF(N127="sníž. přenesená",J127,0)</f>
        <v>0</v>
      </c>
      <c r="BI127" s="146">
        <f>IF(N127="nulová",J127,0)</f>
        <v>0</v>
      </c>
      <c r="BJ127" s="18" t="s">
        <v>88</v>
      </c>
      <c r="BK127" s="146">
        <f>ROUND(I127*H127,2)</f>
        <v>0</v>
      </c>
      <c r="BL127" s="18" t="s">
        <v>246</v>
      </c>
      <c r="BM127" s="145" t="s">
        <v>385</v>
      </c>
    </row>
    <row r="128" spans="2:65" s="1" customFormat="1" ht="19.5">
      <c r="B128" s="34"/>
      <c r="D128" s="152" t="s">
        <v>306</v>
      </c>
      <c r="F128" s="166" t="s">
        <v>2057</v>
      </c>
      <c r="I128" s="149"/>
      <c r="L128" s="34"/>
      <c r="M128" s="150"/>
      <c r="T128" s="55"/>
      <c r="AT128" s="18" t="s">
        <v>306</v>
      </c>
      <c r="AU128" s="18" t="s">
        <v>88</v>
      </c>
    </row>
    <row r="129" spans="2:65" s="1" customFormat="1" ht="16.5" customHeight="1">
      <c r="B129" s="34"/>
      <c r="C129" s="134" t="s">
        <v>314</v>
      </c>
      <c r="D129" s="134" t="s">
        <v>241</v>
      </c>
      <c r="E129" s="135" t="s">
        <v>2058</v>
      </c>
      <c r="F129" s="136" t="s">
        <v>2031</v>
      </c>
      <c r="G129" s="137" t="s">
        <v>900</v>
      </c>
      <c r="H129" s="138">
        <v>2</v>
      </c>
      <c r="I129" s="139"/>
      <c r="J129" s="140">
        <f>ROUND(I129*H129,2)</f>
        <v>0</v>
      </c>
      <c r="K129" s="136" t="s">
        <v>304</v>
      </c>
      <c r="L129" s="34"/>
      <c r="M129" s="141" t="s">
        <v>19</v>
      </c>
      <c r="N129" s="142" t="s">
        <v>52</v>
      </c>
      <c r="P129" s="143">
        <f>O129*H129</f>
        <v>0</v>
      </c>
      <c r="Q129" s="143">
        <v>0</v>
      </c>
      <c r="R129" s="143">
        <f>Q129*H129</f>
        <v>0</v>
      </c>
      <c r="S129" s="143">
        <v>0</v>
      </c>
      <c r="T129" s="144">
        <f>S129*H129</f>
        <v>0</v>
      </c>
      <c r="AR129" s="145" t="s">
        <v>246</v>
      </c>
      <c r="AT129" s="145" t="s">
        <v>241</v>
      </c>
      <c r="AU129" s="145" t="s">
        <v>88</v>
      </c>
      <c r="AY129" s="18" t="s">
        <v>239</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246</v>
      </c>
      <c r="BM129" s="145" t="s">
        <v>394</v>
      </c>
    </row>
    <row r="130" spans="2:65" s="1" customFormat="1" ht="19.5">
      <c r="B130" s="34"/>
      <c r="D130" s="152" t="s">
        <v>306</v>
      </c>
      <c r="F130" s="166" t="s">
        <v>2059</v>
      </c>
      <c r="I130" s="149"/>
      <c r="L130" s="34"/>
      <c r="M130" s="150"/>
      <c r="T130" s="55"/>
      <c r="AT130" s="18" t="s">
        <v>306</v>
      </c>
      <c r="AU130" s="18" t="s">
        <v>88</v>
      </c>
    </row>
    <row r="131" spans="2:65" s="1" customFormat="1" ht="16.5" customHeight="1">
      <c r="B131" s="34"/>
      <c r="C131" s="180" t="s">
        <v>326</v>
      </c>
      <c r="D131" s="180" t="s">
        <v>373</v>
      </c>
      <c r="E131" s="181" t="s">
        <v>2060</v>
      </c>
      <c r="F131" s="182" t="s">
        <v>2061</v>
      </c>
      <c r="G131" s="183" t="s">
        <v>835</v>
      </c>
      <c r="H131" s="184">
        <v>1140</v>
      </c>
      <c r="I131" s="185"/>
      <c r="J131" s="186">
        <f>ROUND(I131*H131,2)</f>
        <v>0</v>
      </c>
      <c r="K131" s="182" t="s">
        <v>304</v>
      </c>
      <c r="L131" s="187"/>
      <c r="M131" s="188" t="s">
        <v>19</v>
      </c>
      <c r="N131" s="189" t="s">
        <v>52</v>
      </c>
      <c r="P131" s="143">
        <f>O131*H131</f>
        <v>0</v>
      </c>
      <c r="Q131" s="143">
        <v>0</v>
      </c>
      <c r="R131" s="143">
        <f>Q131*H131</f>
        <v>0</v>
      </c>
      <c r="S131" s="143">
        <v>0</v>
      </c>
      <c r="T131" s="144">
        <f>S131*H131</f>
        <v>0</v>
      </c>
      <c r="AR131" s="145" t="s">
        <v>287</v>
      </c>
      <c r="AT131" s="145" t="s">
        <v>373</v>
      </c>
      <c r="AU131" s="145" t="s">
        <v>88</v>
      </c>
      <c r="AY131" s="18" t="s">
        <v>239</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246</v>
      </c>
      <c r="BM131" s="145" t="s">
        <v>404</v>
      </c>
    </row>
    <row r="132" spans="2:65" s="1" customFormat="1" ht="19.5">
      <c r="B132" s="34"/>
      <c r="D132" s="152" t="s">
        <v>306</v>
      </c>
      <c r="F132" s="166" t="s">
        <v>2062</v>
      </c>
      <c r="I132" s="149"/>
      <c r="L132" s="34"/>
      <c r="M132" s="150"/>
      <c r="T132" s="55"/>
      <c r="AT132" s="18" t="s">
        <v>306</v>
      </c>
      <c r="AU132" s="18" t="s">
        <v>88</v>
      </c>
    </row>
    <row r="133" spans="2:65" s="1" customFormat="1" ht="16.5" customHeight="1">
      <c r="B133" s="34"/>
      <c r="C133" s="134" t="s">
        <v>333</v>
      </c>
      <c r="D133" s="134" t="s">
        <v>241</v>
      </c>
      <c r="E133" s="135" t="s">
        <v>2063</v>
      </c>
      <c r="F133" s="136" t="s">
        <v>2064</v>
      </c>
      <c r="G133" s="137" t="s">
        <v>900</v>
      </c>
      <c r="H133" s="138">
        <v>2</v>
      </c>
      <c r="I133" s="139"/>
      <c r="J133" s="140">
        <f>ROUND(I133*H133,2)</f>
        <v>0</v>
      </c>
      <c r="K133" s="136" t="s">
        <v>304</v>
      </c>
      <c r="L133" s="34"/>
      <c r="M133" s="141" t="s">
        <v>19</v>
      </c>
      <c r="N133" s="142" t="s">
        <v>52</v>
      </c>
      <c r="P133" s="143">
        <f>O133*H133</f>
        <v>0</v>
      </c>
      <c r="Q133" s="143">
        <v>0</v>
      </c>
      <c r="R133" s="143">
        <f>Q133*H133</f>
        <v>0</v>
      </c>
      <c r="S133" s="143">
        <v>0</v>
      </c>
      <c r="T133" s="144">
        <f>S133*H133</f>
        <v>0</v>
      </c>
      <c r="AR133" s="145" t="s">
        <v>246</v>
      </c>
      <c r="AT133" s="145" t="s">
        <v>241</v>
      </c>
      <c r="AU133" s="145" t="s">
        <v>88</v>
      </c>
      <c r="AY133" s="18" t="s">
        <v>239</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246</v>
      </c>
      <c r="BM133" s="145" t="s">
        <v>415</v>
      </c>
    </row>
    <row r="134" spans="2:65" s="1" customFormat="1" ht="29.25">
      <c r="B134" s="34"/>
      <c r="D134" s="152" t="s">
        <v>306</v>
      </c>
      <c r="F134" s="166" t="s">
        <v>2065</v>
      </c>
      <c r="I134" s="149"/>
      <c r="L134" s="34"/>
      <c r="M134" s="150"/>
      <c r="T134" s="55"/>
      <c r="AT134" s="18" t="s">
        <v>306</v>
      </c>
      <c r="AU134" s="18" t="s">
        <v>88</v>
      </c>
    </row>
    <row r="135" spans="2:65" s="1" customFormat="1" ht="16.5" customHeight="1">
      <c r="B135" s="34"/>
      <c r="C135" s="134" t="s">
        <v>8</v>
      </c>
      <c r="D135" s="134" t="s">
        <v>241</v>
      </c>
      <c r="E135" s="135" t="s">
        <v>2066</v>
      </c>
      <c r="F135" s="136" t="s">
        <v>2067</v>
      </c>
      <c r="G135" s="137" t="s">
        <v>178</v>
      </c>
      <c r="H135" s="138">
        <v>1.2</v>
      </c>
      <c r="I135" s="139"/>
      <c r="J135" s="140">
        <f>ROUND(I135*H135,2)</f>
        <v>0</v>
      </c>
      <c r="K135" s="136" t="s">
        <v>304</v>
      </c>
      <c r="L135" s="34"/>
      <c r="M135" s="141" t="s">
        <v>19</v>
      </c>
      <c r="N135" s="142" t="s">
        <v>52</v>
      </c>
      <c r="P135" s="143">
        <f>O135*H135</f>
        <v>0</v>
      </c>
      <c r="Q135" s="143">
        <v>0</v>
      </c>
      <c r="R135" s="143">
        <f>Q135*H135</f>
        <v>0</v>
      </c>
      <c r="S135" s="143">
        <v>0</v>
      </c>
      <c r="T135" s="144">
        <f>S135*H135</f>
        <v>0</v>
      </c>
      <c r="AR135" s="145" t="s">
        <v>246</v>
      </c>
      <c r="AT135" s="145" t="s">
        <v>241</v>
      </c>
      <c r="AU135" s="145" t="s">
        <v>88</v>
      </c>
      <c r="AY135" s="18" t="s">
        <v>239</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246</v>
      </c>
      <c r="BM135" s="145" t="s">
        <v>426</v>
      </c>
    </row>
    <row r="136" spans="2:65" s="1" customFormat="1" ht="29.25">
      <c r="B136" s="34"/>
      <c r="D136" s="152" t="s">
        <v>306</v>
      </c>
      <c r="F136" s="166" t="s">
        <v>2068</v>
      </c>
      <c r="I136" s="149"/>
      <c r="L136" s="34"/>
      <c r="M136" s="150"/>
      <c r="T136" s="55"/>
      <c r="AT136" s="18" t="s">
        <v>306</v>
      </c>
      <c r="AU136" s="18" t="s">
        <v>88</v>
      </c>
    </row>
    <row r="137" spans="2:65" s="11" customFormat="1" ht="25.9" customHeight="1">
      <c r="B137" s="122"/>
      <c r="D137" s="123" t="s">
        <v>80</v>
      </c>
      <c r="E137" s="124" t="s">
        <v>246</v>
      </c>
      <c r="F137" s="124" t="s">
        <v>2069</v>
      </c>
      <c r="I137" s="125"/>
      <c r="J137" s="126">
        <f>BK137</f>
        <v>0</v>
      </c>
      <c r="L137" s="122"/>
      <c r="M137" s="127"/>
      <c r="P137" s="128">
        <f>SUM(P138:P147)</f>
        <v>0</v>
      </c>
      <c r="R137" s="128">
        <f>SUM(R138:R147)</f>
        <v>0</v>
      </c>
      <c r="T137" s="129">
        <f>SUM(T138:T147)</f>
        <v>0</v>
      </c>
      <c r="AR137" s="123" t="s">
        <v>88</v>
      </c>
      <c r="AT137" s="130" t="s">
        <v>80</v>
      </c>
      <c r="AU137" s="130" t="s">
        <v>81</v>
      </c>
      <c r="AY137" s="123" t="s">
        <v>239</v>
      </c>
      <c r="BK137" s="131">
        <f>SUM(BK138:BK147)</f>
        <v>0</v>
      </c>
    </row>
    <row r="138" spans="2:65" s="1" customFormat="1" ht="16.5" customHeight="1">
      <c r="B138" s="34"/>
      <c r="C138" s="180" t="s">
        <v>344</v>
      </c>
      <c r="D138" s="180" t="s">
        <v>373</v>
      </c>
      <c r="E138" s="181" t="s">
        <v>2070</v>
      </c>
      <c r="F138" s="182" t="s">
        <v>2028</v>
      </c>
      <c r="G138" s="183" t="s">
        <v>835</v>
      </c>
      <c r="H138" s="184">
        <v>36</v>
      </c>
      <c r="I138" s="185"/>
      <c r="J138" s="186">
        <f>ROUND(I138*H138,2)</f>
        <v>0</v>
      </c>
      <c r="K138" s="182" t="s">
        <v>304</v>
      </c>
      <c r="L138" s="187"/>
      <c r="M138" s="188" t="s">
        <v>19</v>
      </c>
      <c r="N138" s="189" t="s">
        <v>52</v>
      </c>
      <c r="P138" s="143">
        <f>O138*H138</f>
        <v>0</v>
      </c>
      <c r="Q138" s="143">
        <v>0</v>
      </c>
      <c r="R138" s="143">
        <f>Q138*H138</f>
        <v>0</v>
      </c>
      <c r="S138" s="143">
        <v>0</v>
      </c>
      <c r="T138" s="144">
        <f>S138*H138</f>
        <v>0</v>
      </c>
      <c r="AR138" s="145" t="s">
        <v>287</v>
      </c>
      <c r="AT138" s="145" t="s">
        <v>373</v>
      </c>
      <c r="AU138" s="145" t="s">
        <v>88</v>
      </c>
      <c r="AY138" s="18" t="s">
        <v>239</v>
      </c>
      <c r="BE138" s="146">
        <f>IF(N138="základní",J138,0)</f>
        <v>0</v>
      </c>
      <c r="BF138" s="146">
        <f>IF(N138="snížená",J138,0)</f>
        <v>0</v>
      </c>
      <c r="BG138" s="146">
        <f>IF(N138="zákl. přenesená",J138,0)</f>
        <v>0</v>
      </c>
      <c r="BH138" s="146">
        <f>IF(N138="sníž. přenesená",J138,0)</f>
        <v>0</v>
      </c>
      <c r="BI138" s="146">
        <f>IF(N138="nulová",J138,0)</f>
        <v>0</v>
      </c>
      <c r="BJ138" s="18" t="s">
        <v>88</v>
      </c>
      <c r="BK138" s="146">
        <f>ROUND(I138*H138,2)</f>
        <v>0</v>
      </c>
      <c r="BL138" s="18" t="s">
        <v>246</v>
      </c>
      <c r="BM138" s="145" t="s">
        <v>436</v>
      </c>
    </row>
    <row r="139" spans="2:65" s="1" customFormat="1" ht="19.5">
      <c r="B139" s="34"/>
      <c r="D139" s="152" t="s">
        <v>306</v>
      </c>
      <c r="F139" s="166" t="s">
        <v>2071</v>
      </c>
      <c r="I139" s="149"/>
      <c r="L139" s="34"/>
      <c r="M139" s="150"/>
      <c r="T139" s="55"/>
      <c r="AT139" s="18" t="s">
        <v>306</v>
      </c>
      <c r="AU139" s="18" t="s">
        <v>88</v>
      </c>
    </row>
    <row r="140" spans="2:65" s="1" customFormat="1" ht="16.5" customHeight="1">
      <c r="B140" s="34"/>
      <c r="C140" s="134" t="s">
        <v>351</v>
      </c>
      <c r="D140" s="134" t="s">
        <v>241</v>
      </c>
      <c r="E140" s="135" t="s">
        <v>2072</v>
      </c>
      <c r="F140" s="136" t="s">
        <v>2031</v>
      </c>
      <c r="G140" s="137" t="s">
        <v>900</v>
      </c>
      <c r="H140" s="138">
        <v>2</v>
      </c>
      <c r="I140" s="139"/>
      <c r="J140" s="140">
        <f>ROUND(I140*H140,2)</f>
        <v>0</v>
      </c>
      <c r="K140" s="136" t="s">
        <v>304</v>
      </c>
      <c r="L140" s="34"/>
      <c r="M140" s="141" t="s">
        <v>19</v>
      </c>
      <c r="N140" s="142" t="s">
        <v>52</v>
      </c>
      <c r="P140" s="143">
        <f>O140*H140</f>
        <v>0</v>
      </c>
      <c r="Q140" s="143">
        <v>0</v>
      </c>
      <c r="R140" s="143">
        <f>Q140*H140</f>
        <v>0</v>
      </c>
      <c r="S140" s="143">
        <v>0</v>
      </c>
      <c r="T140" s="144">
        <f>S140*H140</f>
        <v>0</v>
      </c>
      <c r="AR140" s="145" t="s">
        <v>246</v>
      </c>
      <c r="AT140" s="145" t="s">
        <v>241</v>
      </c>
      <c r="AU140" s="145" t="s">
        <v>88</v>
      </c>
      <c r="AY140" s="18" t="s">
        <v>239</v>
      </c>
      <c r="BE140" s="146">
        <f>IF(N140="základní",J140,0)</f>
        <v>0</v>
      </c>
      <c r="BF140" s="146">
        <f>IF(N140="snížená",J140,0)</f>
        <v>0</v>
      </c>
      <c r="BG140" s="146">
        <f>IF(N140="zákl. přenesená",J140,0)</f>
        <v>0</v>
      </c>
      <c r="BH140" s="146">
        <f>IF(N140="sníž. přenesená",J140,0)</f>
        <v>0</v>
      </c>
      <c r="BI140" s="146">
        <f>IF(N140="nulová",J140,0)</f>
        <v>0</v>
      </c>
      <c r="BJ140" s="18" t="s">
        <v>88</v>
      </c>
      <c r="BK140" s="146">
        <f>ROUND(I140*H140,2)</f>
        <v>0</v>
      </c>
      <c r="BL140" s="18" t="s">
        <v>246</v>
      </c>
      <c r="BM140" s="145" t="s">
        <v>447</v>
      </c>
    </row>
    <row r="141" spans="2:65" s="1" customFormat="1" ht="19.5">
      <c r="B141" s="34"/>
      <c r="D141" s="152" t="s">
        <v>306</v>
      </c>
      <c r="F141" s="166" t="s">
        <v>2059</v>
      </c>
      <c r="I141" s="149"/>
      <c r="L141" s="34"/>
      <c r="M141" s="150"/>
      <c r="T141" s="55"/>
      <c r="AT141" s="18" t="s">
        <v>306</v>
      </c>
      <c r="AU141" s="18" t="s">
        <v>88</v>
      </c>
    </row>
    <row r="142" spans="2:65" s="1" customFormat="1" ht="16.5" customHeight="1">
      <c r="B142" s="34"/>
      <c r="C142" s="180" t="s">
        <v>356</v>
      </c>
      <c r="D142" s="180" t="s">
        <v>373</v>
      </c>
      <c r="E142" s="181" t="s">
        <v>2073</v>
      </c>
      <c r="F142" s="182" t="s">
        <v>2074</v>
      </c>
      <c r="G142" s="183" t="s">
        <v>835</v>
      </c>
      <c r="H142" s="184">
        <v>340</v>
      </c>
      <c r="I142" s="185"/>
      <c r="J142" s="186">
        <f>ROUND(I142*H142,2)</f>
        <v>0</v>
      </c>
      <c r="K142" s="182" t="s">
        <v>304</v>
      </c>
      <c r="L142" s="187"/>
      <c r="M142" s="188" t="s">
        <v>19</v>
      </c>
      <c r="N142" s="189" t="s">
        <v>52</v>
      </c>
      <c r="P142" s="143">
        <f>O142*H142</f>
        <v>0</v>
      </c>
      <c r="Q142" s="143">
        <v>0</v>
      </c>
      <c r="R142" s="143">
        <f>Q142*H142</f>
        <v>0</v>
      </c>
      <c r="S142" s="143">
        <v>0</v>
      </c>
      <c r="T142" s="144">
        <f>S142*H142</f>
        <v>0</v>
      </c>
      <c r="AR142" s="145" t="s">
        <v>287</v>
      </c>
      <c r="AT142" s="145" t="s">
        <v>373</v>
      </c>
      <c r="AU142" s="145" t="s">
        <v>88</v>
      </c>
      <c r="AY142" s="18" t="s">
        <v>239</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246</v>
      </c>
      <c r="BM142" s="145" t="s">
        <v>459</v>
      </c>
    </row>
    <row r="143" spans="2:65" s="1" customFormat="1" ht="19.5">
      <c r="B143" s="34"/>
      <c r="D143" s="152" t="s">
        <v>306</v>
      </c>
      <c r="F143" s="166" t="s">
        <v>2075</v>
      </c>
      <c r="I143" s="149"/>
      <c r="L143" s="34"/>
      <c r="M143" s="150"/>
      <c r="T143" s="55"/>
      <c r="AT143" s="18" t="s">
        <v>306</v>
      </c>
      <c r="AU143" s="18" t="s">
        <v>88</v>
      </c>
    </row>
    <row r="144" spans="2:65" s="1" customFormat="1" ht="16.5" customHeight="1">
      <c r="B144" s="34"/>
      <c r="C144" s="134" t="s">
        <v>361</v>
      </c>
      <c r="D144" s="134" t="s">
        <v>241</v>
      </c>
      <c r="E144" s="135" t="s">
        <v>2076</v>
      </c>
      <c r="F144" s="136" t="s">
        <v>2077</v>
      </c>
      <c r="G144" s="137" t="s">
        <v>900</v>
      </c>
      <c r="H144" s="138">
        <v>2</v>
      </c>
      <c r="I144" s="139"/>
      <c r="J144" s="140">
        <f>ROUND(I144*H144,2)</f>
        <v>0</v>
      </c>
      <c r="K144" s="136" t="s">
        <v>304</v>
      </c>
      <c r="L144" s="34"/>
      <c r="M144" s="141" t="s">
        <v>19</v>
      </c>
      <c r="N144" s="142" t="s">
        <v>52</v>
      </c>
      <c r="P144" s="143">
        <f>O144*H144</f>
        <v>0</v>
      </c>
      <c r="Q144" s="143">
        <v>0</v>
      </c>
      <c r="R144" s="143">
        <f>Q144*H144</f>
        <v>0</v>
      </c>
      <c r="S144" s="143">
        <v>0</v>
      </c>
      <c r="T144" s="144">
        <f>S144*H144</f>
        <v>0</v>
      </c>
      <c r="AR144" s="145" t="s">
        <v>246</v>
      </c>
      <c r="AT144" s="145" t="s">
        <v>241</v>
      </c>
      <c r="AU144" s="145" t="s">
        <v>88</v>
      </c>
      <c r="AY144" s="18" t="s">
        <v>239</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246</v>
      </c>
      <c r="BM144" s="145" t="s">
        <v>483</v>
      </c>
    </row>
    <row r="145" spans="2:65" s="1" customFormat="1" ht="29.25">
      <c r="B145" s="34"/>
      <c r="D145" s="152" t="s">
        <v>306</v>
      </c>
      <c r="F145" s="166" t="s">
        <v>2065</v>
      </c>
      <c r="I145" s="149"/>
      <c r="L145" s="34"/>
      <c r="M145" s="150"/>
      <c r="T145" s="55"/>
      <c r="AT145" s="18" t="s">
        <v>306</v>
      </c>
      <c r="AU145" s="18" t="s">
        <v>88</v>
      </c>
    </row>
    <row r="146" spans="2:65" s="1" customFormat="1" ht="16.5" customHeight="1">
      <c r="B146" s="34"/>
      <c r="C146" s="134" t="s">
        <v>372</v>
      </c>
      <c r="D146" s="134" t="s">
        <v>241</v>
      </c>
      <c r="E146" s="135" t="s">
        <v>2078</v>
      </c>
      <c r="F146" s="136" t="s">
        <v>2079</v>
      </c>
      <c r="G146" s="137" t="s">
        <v>178</v>
      </c>
      <c r="H146" s="138">
        <v>0.4</v>
      </c>
      <c r="I146" s="139"/>
      <c r="J146" s="140">
        <f>ROUND(I146*H146,2)</f>
        <v>0</v>
      </c>
      <c r="K146" s="136" t="s">
        <v>304</v>
      </c>
      <c r="L146" s="34"/>
      <c r="M146" s="141" t="s">
        <v>19</v>
      </c>
      <c r="N146" s="142" t="s">
        <v>52</v>
      </c>
      <c r="P146" s="143">
        <f>O146*H146</f>
        <v>0</v>
      </c>
      <c r="Q146" s="143">
        <v>0</v>
      </c>
      <c r="R146" s="143">
        <f>Q146*H146</f>
        <v>0</v>
      </c>
      <c r="S146" s="143">
        <v>0</v>
      </c>
      <c r="T146" s="144">
        <f>S146*H146</f>
        <v>0</v>
      </c>
      <c r="AR146" s="145" t="s">
        <v>246</v>
      </c>
      <c r="AT146" s="145" t="s">
        <v>241</v>
      </c>
      <c r="AU146" s="145" t="s">
        <v>88</v>
      </c>
      <c r="AY146" s="18" t="s">
        <v>239</v>
      </c>
      <c r="BE146" s="146">
        <f>IF(N146="základní",J146,0)</f>
        <v>0</v>
      </c>
      <c r="BF146" s="146">
        <f>IF(N146="snížená",J146,0)</f>
        <v>0</v>
      </c>
      <c r="BG146" s="146">
        <f>IF(N146="zákl. přenesená",J146,0)</f>
        <v>0</v>
      </c>
      <c r="BH146" s="146">
        <f>IF(N146="sníž. přenesená",J146,0)</f>
        <v>0</v>
      </c>
      <c r="BI146" s="146">
        <f>IF(N146="nulová",J146,0)</f>
        <v>0</v>
      </c>
      <c r="BJ146" s="18" t="s">
        <v>88</v>
      </c>
      <c r="BK146" s="146">
        <f>ROUND(I146*H146,2)</f>
        <v>0</v>
      </c>
      <c r="BL146" s="18" t="s">
        <v>246</v>
      </c>
      <c r="BM146" s="145" t="s">
        <v>507</v>
      </c>
    </row>
    <row r="147" spans="2:65" s="1" customFormat="1" ht="29.25">
      <c r="B147" s="34"/>
      <c r="D147" s="152" t="s">
        <v>306</v>
      </c>
      <c r="F147" s="166" t="s">
        <v>2080</v>
      </c>
      <c r="I147" s="149"/>
      <c r="L147" s="34"/>
      <c r="M147" s="150"/>
      <c r="T147" s="55"/>
      <c r="AT147" s="18" t="s">
        <v>306</v>
      </c>
      <c r="AU147" s="18" t="s">
        <v>88</v>
      </c>
    </row>
    <row r="148" spans="2:65" s="11" customFormat="1" ht="25.9" customHeight="1">
      <c r="B148" s="122"/>
      <c r="D148" s="123" t="s">
        <v>80</v>
      </c>
      <c r="E148" s="124" t="s">
        <v>268</v>
      </c>
      <c r="F148" s="124" t="s">
        <v>2081</v>
      </c>
      <c r="I148" s="125"/>
      <c r="J148" s="126">
        <f>BK148</f>
        <v>0</v>
      </c>
      <c r="L148" s="122"/>
      <c r="M148" s="127"/>
      <c r="P148" s="128">
        <f>SUM(P149:P158)</f>
        <v>0</v>
      </c>
      <c r="R148" s="128">
        <f>SUM(R149:R158)</f>
        <v>0</v>
      </c>
      <c r="T148" s="129">
        <f>SUM(T149:T158)</f>
        <v>0</v>
      </c>
      <c r="AR148" s="123" t="s">
        <v>88</v>
      </c>
      <c r="AT148" s="130" t="s">
        <v>80</v>
      </c>
      <c r="AU148" s="130" t="s">
        <v>81</v>
      </c>
      <c r="AY148" s="123" t="s">
        <v>239</v>
      </c>
      <c r="BK148" s="131">
        <f>SUM(BK149:BK158)</f>
        <v>0</v>
      </c>
    </row>
    <row r="149" spans="2:65" s="1" customFormat="1" ht="16.5" customHeight="1">
      <c r="B149" s="34"/>
      <c r="C149" s="180" t="s">
        <v>7</v>
      </c>
      <c r="D149" s="180" t="s">
        <v>373</v>
      </c>
      <c r="E149" s="181" t="s">
        <v>2082</v>
      </c>
      <c r="F149" s="182" t="s">
        <v>2028</v>
      </c>
      <c r="G149" s="183" t="s">
        <v>835</v>
      </c>
      <c r="H149" s="184">
        <v>24</v>
      </c>
      <c r="I149" s="185"/>
      <c r="J149" s="186">
        <f>ROUND(I149*H149,2)</f>
        <v>0</v>
      </c>
      <c r="K149" s="182" t="s">
        <v>304</v>
      </c>
      <c r="L149" s="187"/>
      <c r="M149" s="188" t="s">
        <v>19</v>
      </c>
      <c r="N149" s="189" t="s">
        <v>52</v>
      </c>
      <c r="P149" s="143">
        <f>O149*H149</f>
        <v>0</v>
      </c>
      <c r="Q149" s="143">
        <v>0</v>
      </c>
      <c r="R149" s="143">
        <f>Q149*H149</f>
        <v>0</v>
      </c>
      <c r="S149" s="143">
        <v>0</v>
      </c>
      <c r="T149" s="144">
        <f>S149*H149</f>
        <v>0</v>
      </c>
      <c r="AR149" s="145" t="s">
        <v>287</v>
      </c>
      <c r="AT149" s="145" t="s">
        <v>373</v>
      </c>
      <c r="AU149" s="145" t="s">
        <v>88</v>
      </c>
      <c r="AY149" s="18" t="s">
        <v>239</v>
      </c>
      <c r="BE149" s="146">
        <f>IF(N149="základní",J149,0)</f>
        <v>0</v>
      </c>
      <c r="BF149" s="146">
        <f>IF(N149="snížená",J149,0)</f>
        <v>0</v>
      </c>
      <c r="BG149" s="146">
        <f>IF(N149="zákl. přenesená",J149,0)</f>
        <v>0</v>
      </c>
      <c r="BH149" s="146">
        <f>IF(N149="sníž. přenesená",J149,0)</f>
        <v>0</v>
      </c>
      <c r="BI149" s="146">
        <f>IF(N149="nulová",J149,0)</f>
        <v>0</v>
      </c>
      <c r="BJ149" s="18" t="s">
        <v>88</v>
      </c>
      <c r="BK149" s="146">
        <f>ROUND(I149*H149,2)</f>
        <v>0</v>
      </c>
      <c r="BL149" s="18" t="s">
        <v>246</v>
      </c>
      <c r="BM149" s="145" t="s">
        <v>531</v>
      </c>
    </row>
    <row r="150" spans="2:65" s="1" customFormat="1" ht="19.5">
      <c r="B150" s="34"/>
      <c r="D150" s="152" t="s">
        <v>306</v>
      </c>
      <c r="F150" s="166" t="s">
        <v>2083</v>
      </c>
      <c r="I150" s="149"/>
      <c r="L150" s="34"/>
      <c r="M150" s="150"/>
      <c r="T150" s="55"/>
      <c r="AT150" s="18" t="s">
        <v>306</v>
      </c>
      <c r="AU150" s="18" t="s">
        <v>88</v>
      </c>
    </row>
    <row r="151" spans="2:65" s="1" customFormat="1" ht="16.5" customHeight="1">
      <c r="B151" s="34"/>
      <c r="C151" s="134" t="s">
        <v>385</v>
      </c>
      <c r="D151" s="134" t="s">
        <v>241</v>
      </c>
      <c r="E151" s="135" t="s">
        <v>2084</v>
      </c>
      <c r="F151" s="136" t="s">
        <v>2031</v>
      </c>
      <c r="G151" s="137" t="s">
        <v>900</v>
      </c>
      <c r="H151" s="138">
        <v>1</v>
      </c>
      <c r="I151" s="139"/>
      <c r="J151" s="140">
        <f>ROUND(I151*H151,2)</f>
        <v>0</v>
      </c>
      <c r="K151" s="136" t="s">
        <v>304</v>
      </c>
      <c r="L151" s="34"/>
      <c r="M151" s="141" t="s">
        <v>19</v>
      </c>
      <c r="N151" s="142" t="s">
        <v>52</v>
      </c>
      <c r="P151" s="143">
        <f>O151*H151</f>
        <v>0</v>
      </c>
      <c r="Q151" s="143">
        <v>0</v>
      </c>
      <c r="R151" s="143">
        <f>Q151*H151</f>
        <v>0</v>
      </c>
      <c r="S151" s="143">
        <v>0</v>
      </c>
      <c r="T151" s="144">
        <f>S151*H151</f>
        <v>0</v>
      </c>
      <c r="AR151" s="145" t="s">
        <v>246</v>
      </c>
      <c r="AT151" s="145" t="s">
        <v>241</v>
      </c>
      <c r="AU151" s="145" t="s">
        <v>88</v>
      </c>
      <c r="AY151" s="18" t="s">
        <v>239</v>
      </c>
      <c r="BE151" s="146">
        <f>IF(N151="základní",J151,0)</f>
        <v>0</v>
      </c>
      <c r="BF151" s="146">
        <f>IF(N151="snížená",J151,0)</f>
        <v>0</v>
      </c>
      <c r="BG151" s="146">
        <f>IF(N151="zákl. přenesená",J151,0)</f>
        <v>0</v>
      </c>
      <c r="BH151" s="146">
        <f>IF(N151="sníž. přenesená",J151,0)</f>
        <v>0</v>
      </c>
      <c r="BI151" s="146">
        <f>IF(N151="nulová",J151,0)</f>
        <v>0</v>
      </c>
      <c r="BJ151" s="18" t="s">
        <v>88</v>
      </c>
      <c r="BK151" s="146">
        <f>ROUND(I151*H151,2)</f>
        <v>0</v>
      </c>
      <c r="BL151" s="18" t="s">
        <v>246</v>
      </c>
      <c r="BM151" s="145" t="s">
        <v>541</v>
      </c>
    </row>
    <row r="152" spans="2:65" s="1" customFormat="1" ht="19.5">
      <c r="B152" s="34"/>
      <c r="D152" s="152" t="s">
        <v>306</v>
      </c>
      <c r="F152" s="166" t="s">
        <v>2085</v>
      </c>
      <c r="I152" s="149"/>
      <c r="L152" s="34"/>
      <c r="M152" s="150"/>
      <c r="T152" s="55"/>
      <c r="AT152" s="18" t="s">
        <v>306</v>
      </c>
      <c r="AU152" s="18" t="s">
        <v>88</v>
      </c>
    </row>
    <row r="153" spans="2:65" s="1" customFormat="1" ht="16.5" customHeight="1">
      <c r="B153" s="34"/>
      <c r="C153" s="180" t="s">
        <v>389</v>
      </c>
      <c r="D153" s="180" t="s">
        <v>373</v>
      </c>
      <c r="E153" s="181" t="s">
        <v>2086</v>
      </c>
      <c r="F153" s="182" t="s">
        <v>2087</v>
      </c>
      <c r="G153" s="183" t="s">
        <v>835</v>
      </c>
      <c r="H153" s="184">
        <v>1100</v>
      </c>
      <c r="I153" s="185"/>
      <c r="J153" s="186">
        <f>ROUND(I153*H153,2)</f>
        <v>0</v>
      </c>
      <c r="K153" s="182" t="s">
        <v>304</v>
      </c>
      <c r="L153" s="187"/>
      <c r="M153" s="188" t="s">
        <v>19</v>
      </c>
      <c r="N153" s="189" t="s">
        <v>52</v>
      </c>
      <c r="P153" s="143">
        <f>O153*H153</f>
        <v>0</v>
      </c>
      <c r="Q153" s="143">
        <v>0</v>
      </c>
      <c r="R153" s="143">
        <f>Q153*H153</f>
        <v>0</v>
      </c>
      <c r="S153" s="143">
        <v>0</v>
      </c>
      <c r="T153" s="144">
        <f>S153*H153</f>
        <v>0</v>
      </c>
      <c r="AR153" s="145" t="s">
        <v>287</v>
      </c>
      <c r="AT153" s="145" t="s">
        <v>373</v>
      </c>
      <c r="AU153" s="145" t="s">
        <v>88</v>
      </c>
      <c r="AY153" s="18" t="s">
        <v>239</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246</v>
      </c>
      <c r="BM153" s="145" t="s">
        <v>556</v>
      </c>
    </row>
    <row r="154" spans="2:65" s="1" customFormat="1" ht="19.5">
      <c r="B154" s="34"/>
      <c r="D154" s="152" t="s">
        <v>306</v>
      </c>
      <c r="F154" s="166" t="s">
        <v>2088</v>
      </c>
      <c r="I154" s="149"/>
      <c r="L154" s="34"/>
      <c r="M154" s="150"/>
      <c r="T154" s="55"/>
      <c r="AT154" s="18" t="s">
        <v>306</v>
      </c>
      <c r="AU154" s="18" t="s">
        <v>88</v>
      </c>
    </row>
    <row r="155" spans="2:65" s="1" customFormat="1" ht="16.5" customHeight="1">
      <c r="B155" s="34"/>
      <c r="C155" s="134" t="s">
        <v>394</v>
      </c>
      <c r="D155" s="134" t="s">
        <v>241</v>
      </c>
      <c r="E155" s="135" t="s">
        <v>2089</v>
      </c>
      <c r="F155" s="136" t="s">
        <v>2090</v>
      </c>
      <c r="G155" s="137" t="s">
        <v>900</v>
      </c>
      <c r="H155" s="138">
        <v>1</v>
      </c>
      <c r="I155" s="139"/>
      <c r="J155" s="140">
        <f>ROUND(I155*H155,2)</f>
        <v>0</v>
      </c>
      <c r="K155" s="136" t="s">
        <v>304</v>
      </c>
      <c r="L155" s="34"/>
      <c r="M155" s="141" t="s">
        <v>19</v>
      </c>
      <c r="N155" s="142" t="s">
        <v>52</v>
      </c>
      <c r="P155" s="143">
        <f>O155*H155</f>
        <v>0</v>
      </c>
      <c r="Q155" s="143">
        <v>0</v>
      </c>
      <c r="R155" s="143">
        <f>Q155*H155</f>
        <v>0</v>
      </c>
      <c r="S155" s="143">
        <v>0</v>
      </c>
      <c r="T155" s="144">
        <f>S155*H155</f>
        <v>0</v>
      </c>
      <c r="AR155" s="145" t="s">
        <v>246</v>
      </c>
      <c r="AT155" s="145" t="s">
        <v>241</v>
      </c>
      <c r="AU155" s="145" t="s">
        <v>88</v>
      </c>
      <c r="AY155" s="18" t="s">
        <v>239</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246</v>
      </c>
      <c r="BM155" s="145" t="s">
        <v>569</v>
      </c>
    </row>
    <row r="156" spans="2:65" s="1" customFormat="1" ht="19.5">
      <c r="B156" s="34"/>
      <c r="D156" s="152" t="s">
        <v>306</v>
      </c>
      <c r="F156" s="166" t="s">
        <v>2091</v>
      </c>
      <c r="I156" s="149"/>
      <c r="L156" s="34"/>
      <c r="M156" s="150"/>
      <c r="T156" s="55"/>
      <c r="AT156" s="18" t="s">
        <v>306</v>
      </c>
      <c r="AU156" s="18" t="s">
        <v>88</v>
      </c>
    </row>
    <row r="157" spans="2:65" s="1" customFormat="1" ht="16.5" customHeight="1">
      <c r="B157" s="34"/>
      <c r="C157" s="180" t="s">
        <v>398</v>
      </c>
      <c r="D157" s="180" t="s">
        <v>373</v>
      </c>
      <c r="E157" s="181" t="s">
        <v>2092</v>
      </c>
      <c r="F157" s="182" t="s">
        <v>2093</v>
      </c>
      <c r="G157" s="183" t="s">
        <v>178</v>
      </c>
      <c r="H157" s="184">
        <v>0</v>
      </c>
      <c r="I157" s="185"/>
      <c r="J157" s="186">
        <f>ROUND(I157*H157,2)</f>
        <v>0</v>
      </c>
      <c r="K157" s="182" t="s">
        <v>304</v>
      </c>
      <c r="L157" s="187"/>
      <c r="M157" s="188" t="s">
        <v>19</v>
      </c>
      <c r="N157" s="189" t="s">
        <v>52</v>
      </c>
      <c r="P157" s="143">
        <f>O157*H157</f>
        <v>0</v>
      </c>
      <c r="Q157" s="143">
        <v>0</v>
      </c>
      <c r="R157" s="143">
        <f>Q157*H157</f>
        <v>0</v>
      </c>
      <c r="S157" s="143">
        <v>0</v>
      </c>
      <c r="T157" s="144">
        <f>S157*H157</f>
        <v>0</v>
      </c>
      <c r="AR157" s="145" t="s">
        <v>287</v>
      </c>
      <c r="AT157" s="145" t="s">
        <v>373</v>
      </c>
      <c r="AU157" s="145" t="s">
        <v>88</v>
      </c>
      <c r="AY157" s="18" t="s">
        <v>239</v>
      </c>
      <c r="BE157" s="146">
        <f>IF(N157="základní",J157,0)</f>
        <v>0</v>
      </c>
      <c r="BF157" s="146">
        <f>IF(N157="snížená",J157,0)</f>
        <v>0</v>
      </c>
      <c r="BG157" s="146">
        <f>IF(N157="zákl. přenesená",J157,0)</f>
        <v>0</v>
      </c>
      <c r="BH157" s="146">
        <f>IF(N157="sníž. přenesená",J157,0)</f>
        <v>0</v>
      </c>
      <c r="BI157" s="146">
        <f>IF(N157="nulová",J157,0)</f>
        <v>0</v>
      </c>
      <c r="BJ157" s="18" t="s">
        <v>88</v>
      </c>
      <c r="BK157" s="146">
        <f>ROUND(I157*H157,2)</f>
        <v>0</v>
      </c>
      <c r="BL157" s="18" t="s">
        <v>246</v>
      </c>
      <c r="BM157" s="145" t="s">
        <v>582</v>
      </c>
    </row>
    <row r="158" spans="2:65" s="1" customFormat="1" ht="19.5">
      <c r="B158" s="34"/>
      <c r="D158" s="152" t="s">
        <v>306</v>
      </c>
      <c r="F158" s="166" t="s">
        <v>2094</v>
      </c>
      <c r="I158" s="149"/>
      <c r="L158" s="34"/>
      <c r="M158" s="150"/>
      <c r="T158" s="55"/>
      <c r="AT158" s="18" t="s">
        <v>306</v>
      </c>
      <c r="AU158" s="18" t="s">
        <v>88</v>
      </c>
    </row>
    <row r="159" spans="2:65" s="11" customFormat="1" ht="25.9" customHeight="1">
      <c r="B159" s="122"/>
      <c r="D159" s="123" t="s">
        <v>80</v>
      </c>
      <c r="E159" s="124" t="s">
        <v>274</v>
      </c>
      <c r="F159" s="124" t="s">
        <v>2095</v>
      </c>
      <c r="I159" s="125"/>
      <c r="J159" s="126">
        <f>BK159</f>
        <v>0</v>
      </c>
      <c r="L159" s="122"/>
      <c r="M159" s="127"/>
      <c r="P159" s="128">
        <f>SUM(P160:P177)</f>
        <v>0</v>
      </c>
      <c r="R159" s="128">
        <f>SUM(R160:R177)</f>
        <v>0</v>
      </c>
      <c r="T159" s="129">
        <f>SUM(T160:T177)</f>
        <v>0</v>
      </c>
      <c r="AR159" s="123" t="s">
        <v>88</v>
      </c>
      <c r="AT159" s="130" t="s">
        <v>80</v>
      </c>
      <c r="AU159" s="130" t="s">
        <v>81</v>
      </c>
      <c r="AY159" s="123" t="s">
        <v>239</v>
      </c>
      <c r="BK159" s="131">
        <f>SUM(BK160:BK177)</f>
        <v>0</v>
      </c>
    </row>
    <row r="160" spans="2:65" s="1" customFormat="1" ht="16.5" customHeight="1">
      <c r="B160" s="34"/>
      <c r="C160" s="180" t="s">
        <v>404</v>
      </c>
      <c r="D160" s="180" t="s">
        <v>373</v>
      </c>
      <c r="E160" s="181" t="s">
        <v>2096</v>
      </c>
      <c r="F160" s="182" t="s">
        <v>2097</v>
      </c>
      <c r="G160" s="183" t="s">
        <v>835</v>
      </c>
      <c r="H160" s="184">
        <v>5800</v>
      </c>
      <c r="I160" s="185"/>
      <c r="J160" s="186">
        <f>ROUND(I160*H160,2)</f>
        <v>0</v>
      </c>
      <c r="K160" s="182" t="s">
        <v>304</v>
      </c>
      <c r="L160" s="187"/>
      <c r="M160" s="188" t="s">
        <v>19</v>
      </c>
      <c r="N160" s="189" t="s">
        <v>52</v>
      </c>
      <c r="P160" s="143">
        <f>O160*H160</f>
        <v>0</v>
      </c>
      <c r="Q160" s="143">
        <v>0</v>
      </c>
      <c r="R160" s="143">
        <f>Q160*H160</f>
        <v>0</v>
      </c>
      <c r="S160" s="143">
        <v>0</v>
      </c>
      <c r="T160" s="144">
        <f>S160*H160</f>
        <v>0</v>
      </c>
      <c r="AR160" s="145" t="s">
        <v>287</v>
      </c>
      <c r="AT160" s="145" t="s">
        <v>373</v>
      </c>
      <c r="AU160" s="145" t="s">
        <v>88</v>
      </c>
      <c r="AY160" s="18" t="s">
        <v>239</v>
      </c>
      <c r="BE160" s="146">
        <f>IF(N160="základní",J160,0)</f>
        <v>0</v>
      </c>
      <c r="BF160" s="146">
        <f>IF(N160="snížená",J160,0)</f>
        <v>0</v>
      </c>
      <c r="BG160" s="146">
        <f>IF(N160="zákl. přenesená",J160,0)</f>
        <v>0</v>
      </c>
      <c r="BH160" s="146">
        <f>IF(N160="sníž. přenesená",J160,0)</f>
        <v>0</v>
      </c>
      <c r="BI160" s="146">
        <f>IF(N160="nulová",J160,0)</f>
        <v>0</v>
      </c>
      <c r="BJ160" s="18" t="s">
        <v>88</v>
      </c>
      <c r="BK160" s="146">
        <f>ROUND(I160*H160,2)</f>
        <v>0</v>
      </c>
      <c r="BL160" s="18" t="s">
        <v>246</v>
      </c>
      <c r="BM160" s="145" t="s">
        <v>594</v>
      </c>
    </row>
    <row r="161" spans="2:65" s="1" customFormat="1" ht="19.5">
      <c r="B161" s="34"/>
      <c r="D161" s="152" t="s">
        <v>306</v>
      </c>
      <c r="F161" s="166" t="s">
        <v>2098</v>
      </c>
      <c r="I161" s="149"/>
      <c r="L161" s="34"/>
      <c r="M161" s="150"/>
      <c r="T161" s="55"/>
      <c r="AT161" s="18" t="s">
        <v>306</v>
      </c>
      <c r="AU161" s="18" t="s">
        <v>88</v>
      </c>
    </row>
    <row r="162" spans="2:65" s="1" customFormat="1" ht="16.5" customHeight="1">
      <c r="B162" s="34"/>
      <c r="C162" s="134" t="s">
        <v>410</v>
      </c>
      <c r="D162" s="134" t="s">
        <v>241</v>
      </c>
      <c r="E162" s="135" t="s">
        <v>2099</v>
      </c>
      <c r="F162" s="136" t="s">
        <v>2100</v>
      </c>
      <c r="G162" s="137" t="s">
        <v>900</v>
      </c>
      <c r="H162" s="138">
        <v>2</v>
      </c>
      <c r="I162" s="139"/>
      <c r="J162" s="140">
        <f>ROUND(I162*H162,2)</f>
        <v>0</v>
      </c>
      <c r="K162" s="136" t="s">
        <v>304</v>
      </c>
      <c r="L162" s="34"/>
      <c r="M162" s="141" t="s">
        <v>19</v>
      </c>
      <c r="N162" s="142" t="s">
        <v>52</v>
      </c>
      <c r="P162" s="143">
        <f>O162*H162</f>
        <v>0</v>
      </c>
      <c r="Q162" s="143">
        <v>0</v>
      </c>
      <c r="R162" s="143">
        <f>Q162*H162</f>
        <v>0</v>
      </c>
      <c r="S162" s="143">
        <v>0</v>
      </c>
      <c r="T162" s="144">
        <f>S162*H162</f>
        <v>0</v>
      </c>
      <c r="AR162" s="145" t="s">
        <v>246</v>
      </c>
      <c r="AT162" s="145" t="s">
        <v>241</v>
      </c>
      <c r="AU162" s="145" t="s">
        <v>88</v>
      </c>
      <c r="AY162" s="18" t="s">
        <v>239</v>
      </c>
      <c r="BE162" s="146">
        <f>IF(N162="základní",J162,0)</f>
        <v>0</v>
      </c>
      <c r="BF162" s="146">
        <f>IF(N162="snížená",J162,0)</f>
        <v>0</v>
      </c>
      <c r="BG162" s="146">
        <f>IF(N162="zákl. přenesená",J162,0)</f>
        <v>0</v>
      </c>
      <c r="BH162" s="146">
        <f>IF(N162="sníž. přenesená",J162,0)</f>
        <v>0</v>
      </c>
      <c r="BI162" s="146">
        <f>IF(N162="nulová",J162,0)</f>
        <v>0</v>
      </c>
      <c r="BJ162" s="18" t="s">
        <v>88</v>
      </c>
      <c r="BK162" s="146">
        <f>ROUND(I162*H162,2)</f>
        <v>0</v>
      </c>
      <c r="BL162" s="18" t="s">
        <v>246</v>
      </c>
      <c r="BM162" s="145" t="s">
        <v>606</v>
      </c>
    </row>
    <row r="163" spans="2:65" s="1" customFormat="1" ht="19.5">
      <c r="B163" s="34"/>
      <c r="D163" s="152" t="s">
        <v>306</v>
      </c>
      <c r="F163" s="166" t="s">
        <v>2101</v>
      </c>
      <c r="I163" s="149"/>
      <c r="L163" s="34"/>
      <c r="M163" s="150"/>
      <c r="T163" s="55"/>
      <c r="AT163" s="18" t="s">
        <v>306</v>
      </c>
      <c r="AU163" s="18" t="s">
        <v>88</v>
      </c>
    </row>
    <row r="164" spans="2:65" s="1" customFormat="1" ht="16.5" customHeight="1">
      <c r="B164" s="34"/>
      <c r="C164" s="134" t="s">
        <v>415</v>
      </c>
      <c r="D164" s="134" t="s">
        <v>241</v>
      </c>
      <c r="E164" s="135" t="s">
        <v>2102</v>
      </c>
      <c r="F164" s="136" t="s">
        <v>2103</v>
      </c>
      <c r="G164" s="137" t="s">
        <v>178</v>
      </c>
      <c r="H164" s="138">
        <v>0</v>
      </c>
      <c r="I164" s="139"/>
      <c r="J164" s="140">
        <f>ROUND(I164*H164,2)</f>
        <v>0</v>
      </c>
      <c r="K164" s="136" t="s">
        <v>304</v>
      </c>
      <c r="L164" s="34"/>
      <c r="M164" s="141" t="s">
        <v>19</v>
      </c>
      <c r="N164" s="142" t="s">
        <v>52</v>
      </c>
      <c r="P164" s="143">
        <f>O164*H164</f>
        <v>0</v>
      </c>
      <c r="Q164" s="143">
        <v>0</v>
      </c>
      <c r="R164" s="143">
        <f>Q164*H164</f>
        <v>0</v>
      </c>
      <c r="S164" s="143">
        <v>0</v>
      </c>
      <c r="T164" s="144">
        <f>S164*H164</f>
        <v>0</v>
      </c>
      <c r="AR164" s="145" t="s">
        <v>246</v>
      </c>
      <c r="AT164" s="145" t="s">
        <v>241</v>
      </c>
      <c r="AU164" s="145" t="s">
        <v>88</v>
      </c>
      <c r="AY164" s="18" t="s">
        <v>239</v>
      </c>
      <c r="BE164" s="146">
        <f>IF(N164="základní",J164,0)</f>
        <v>0</v>
      </c>
      <c r="BF164" s="146">
        <f>IF(N164="snížená",J164,0)</f>
        <v>0</v>
      </c>
      <c r="BG164" s="146">
        <f>IF(N164="zákl. přenesená",J164,0)</f>
        <v>0</v>
      </c>
      <c r="BH164" s="146">
        <f>IF(N164="sníž. přenesená",J164,0)</f>
        <v>0</v>
      </c>
      <c r="BI164" s="146">
        <f>IF(N164="nulová",J164,0)</f>
        <v>0</v>
      </c>
      <c r="BJ164" s="18" t="s">
        <v>88</v>
      </c>
      <c r="BK164" s="146">
        <f>ROUND(I164*H164,2)</f>
        <v>0</v>
      </c>
      <c r="BL164" s="18" t="s">
        <v>246</v>
      </c>
      <c r="BM164" s="145" t="s">
        <v>620</v>
      </c>
    </row>
    <row r="165" spans="2:65" s="1" customFormat="1" ht="19.5">
      <c r="B165" s="34"/>
      <c r="D165" s="152" t="s">
        <v>306</v>
      </c>
      <c r="F165" s="166" t="s">
        <v>2104</v>
      </c>
      <c r="I165" s="149"/>
      <c r="L165" s="34"/>
      <c r="M165" s="150"/>
      <c r="T165" s="55"/>
      <c r="AT165" s="18" t="s">
        <v>306</v>
      </c>
      <c r="AU165" s="18" t="s">
        <v>88</v>
      </c>
    </row>
    <row r="166" spans="2:65" s="1" customFormat="1" ht="16.5" customHeight="1">
      <c r="B166" s="34"/>
      <c r="C166" s="180" t="s">
        <v>420</v>
      </c>
      <c r="D166" s="180" t="s">
        <v>373</v>
      </c>
      <c r="E166" s="181" t="s">
        <v>2105</v>
      </c>
      <c r="F166" s="182" t="s">
        <v>2106</v>
      </c>
      <c r="G166" s="183" t="s">
        <v>835</v>
      </c>
      <c r="H166" s="184">
        <v>1140</v>
      </c>
      <c r="I166" s="185"/>
      <c r="J166" s="186">
        <f>ROUND(I166*H166,2)</f>
        <v>0</v>
      </c>
      <c r="K166" s="182" t="s">
        <v>304</v>
      </c>
      <c r="L166" s="187"/>
      <c r="M166" s="188" t="s">
        <v>19</v>
      </c>
      <c r="N166" s="189" t="s">
        <v>52</v>
      </c>
      <c r="P166" s="143">
        <f>O166*H166</f>
        <v>0</v>
      </c>
      <c r="Q166" s="143">
        <v>0</v>
      </c>
      <c r="R166" s="143">
        <f>Q166*H166</f>
        <v>0</v>
      </c>
      <c r="S166" s="143">
        <v>0</v>
      </c>
      <c r="T166" s="144">
        <f>S166*H166</f>
        <v>0</v>
      </c>
      <c r="AR166" s="145" t="s">
        <v>287</v>
      </c>
      <c r="AT166" s="145" t="s">
        <v>373</v>
      </c>
      <c r="AU166" s="145" t="s">
        <v>88</v>
      </c>
      <c r="AY166" s="18" t="s">
        <v>239</v>
      </c>
      <c r="BE166" s="146">
        <f>IF(N166="základní",J166,0)</f>
        <v>0</v>
      </c>
      <c r="BF166" s="146">
        <f>IF(N166="snížená",J166,0)</f>
        <v>0</v>
      </c>
      <c r="BG166" s="146">
        <f>IF(N166="zákl. přenesená",J166,0)</f>
        <v>0</v>
      </c>
      <c r="BH166" s="146">
        <f>IF(N166="sníž. přenesená",J166,0)</f>
        <v>0</v>
      </c>
      <c r="BI166" s="146">
        <f>IF(N166="nulová",J166,0)</f>
        <v>0</v>
      </c>
      <c r="BJ166" s="18" t="s">
        <v>88</v>
      </c>
      <c r="BK166" s="146">
        <f>ROUND(I166*H166,2)</f>
        <v>0</v>
      </c>
      <c r="BL166" s="18" t="s">
        <v>246</v>
      </c>
      <c r="BM166" s="145" t="s">
        <v>632</v>
      </c>
    </row>
    <row r="167" spans="2:65" s="1" customFormat="1" ht="19.5">
      <c r="B167" s="34"/>
      <c r="D167" s="152" t="s">
        <v>306</v>
      </c>
      <c r="F167" s="166" t="s">
        <v>2107</v>
      </c>
      <c r="I167" s="149"/>
      <c r="L167" s="34"/>
      <c r="M167" s="150"/>
      <c r="T167" s="55"/>
      <c r="AT167" s="18" t="s">
        <v>306</v>
      </c>
      <c r="AU167" s="18" t="s">
        <v>88</v>
      </c>
    </row>
    <row r="168" spans="2:65" s="1" customFormat="1" ht="16.5" customHeight="1">
      <c r="B168" s="34"/>
      <c r="C168" s="180" t="s">
        <v>426</v>
      </c>
      <c r="D168" s="180" t="s">
        <v>373</v>
      </c>
      <c r="E168" s="181" t="s">
        <v>2108</v>
      </c>
      <c r="F168" s="182" t="s">
        <v>2109</v>
      </c>
      <c r="G168" s="183" t="s">
        <v>835</v>
      </c>
      <c r="H168" s="184">
        <v>820</v>
      </c>
      <c r="I168" s="185"/>
      <c r="J168" s="186">
        <f>ROUND(I168*H168,2)</f>
        <v>0</v>
      </c>
      <c r="K168" s="182" t="s">
        <v>304</v>
      </c>
      <c r="L168" s="187"/>
      <c r="M168" s="188" t="s">
        <v>19</v>
      </c>
      <c r="N168" s="189" t="s">
        <v>52</v>
      </c>
      <c r="P168" s="143">
        <f>O168*H168</f>
        <v>0</v>
      </c>
      <c r="Q168" s="143">
        <v>0</v>
      </c>
      <c r="R168" s="143">
        <f>Q168*H168</f>
        <v>0</v>
      </c>
      <c r="S168" s="143">
        <v>0</v>
      </c>
      <c r="T168" s="144">
        <f>S168*H168</f>
        <v>0</v>
      </c>
      <c r="AR168" s="145" t="s">
        <v>287</v>
      </c>
      <c r="AT168" s="145" t="s">
        <v>373</v>
      </c>
      <c r="AU168" s="145" t="s">
        <v>88</v>
      </c>
      <c r="AY168" s="18" t="s">
        <v>239</v>
      </c>
      <c r="BE168" s="146">
        <f>IF(N168="základní",J168,0)</f>
        <v>0</v>
      </c>
      <c r="BF168" s="146">
        <f>IF(N168="snížená",J168,0)</f>
        <v>0</v>
      </c>
      <c r="BG168" s="146">
        <f>IF(N168="zákl. přenesená",J168,0)</f>
        <v>0</v>
      </c>
      <c r="BH168" s="146">
        <f>IF(N168="sníž. přenesená",J168,0)</f>
        <v>0</v>
      </c>
      <c r="BI168" s="146">
        <f>IF(N168="nulová",J168,0)</f>
        <v>0</v>
      </c>
      <c r="BJ168" s="18" t="s">
        <v>88</v>
      </c>
      <c r="BK168" s="146">
        <f>ROUND(I168*H168,2)</f>
        <v>0</v>
      </c>
      <c r="BL168" s="18" t="s">
        <v>246</v>
      </c>
      <c r="BM168" s="145" t="s">
        <v>648</v>
      </c>
    </row>
    <row r="169" spans="2:65" s="1" customFormat="1" ht="19.5">
      <c r="B169" s="34"/>
      <c r="D169" s="152" t="s">
        <v>306</v>
      </c>
      <c r="F169" s="166" t="s">
        <v>2110</v>
      </c>
      <c r="I169" s="149"/>
      <c r="L169" s="34"/>
      <c r="M169" s="150"/>
      <c r="T169" s="55"/>
      <c r="AT169" s="18" t="s">
        <v>306</v>
      </c>
      <c r="AU169" s="18" t="s">
        <v>88</v>
      </c>
    </row>
    <row r="170" spans="2:65" s="1" customFormat="1" ht="16.5" customHeight="1">
      <c r="B170" s="34"/>
      <c r="C170" s="134" t="s">
        <v>432</v>
      </c>
      <c r="D170" s="134" t="s">
        <v>241</v>
      </c>
      <c r="E170" s="135" t="s">
        <v>2111</v>
      </c>
      <c r="F170" s="136" t="s">
        <v>2112</v>
      </c>
      <c r="G170" s="137" t="s">
        <v>900</v>
      </c>
      <c r="H170" s="138">
        <v>2</v>
      </c>
      <c r="I170" s="139"/>
      <c r="J170" s="140">
        <f>ROUND(I170*H170,2)</f>
        <v>0</v>
      </c>
      <c r="K170" s="136" t="s">
        <v>304</v>
      </c>
      <c r="L170" s="34"/>
      <c r="M170" s="141" t="s">
        <v>19</v>
      </c>
      <c r="N170" s="142" t="s">
        <v>52</v>
      </c>
      <c r="P170" s="143">
        <f>O170*H170</f>
        <v>0</v>
      </c>
      <c r="Q170" s="143">
        <v>0</v>
      </c>
      <c r="R170" s="143">
        <f>Q170*H170</f>
        <v>0</v>
      </c>
      <c r="S170" s="143">
        <v>0</v>
      </c>
      <c r="T170" s="144">
        <f>S170*H170</f>
        <v>0</v>
      </c>
      <c r="AR170" s="145" t="s">
        <v>246</v>
      </c>
      <c r="AT170" s="145" t="s">
        <v>241</v>
      </c>
      <c r="AU170" s="145" t="s">
        <v>88</v>
      </c>
      <c r="AY170" s="18" t="s">
        <v>239</v>
      </c>
      <c r="BE170" s="146">
        <f>IF(N170="základní",J170,0)</f>
        <v>0</v>
      </c>
      <c r="BF170" s="146">
        <f>IF(N170="snížená",J170,0)</f>
        <v>0</v>
      </c>
      <c r="BG170" s="146">
        <f>IF(N170="zákl. přenesená",J170,0)</f>
        <v>0</v>
      </c>
      <c r="BH170" s="146">
        <f>IF(N170="sníž. přenesená",J170,0)</f>
        <v>0</v>
      </c>
      <c r="BI170" s="146">
        <f>IF(N170="nulová",J170,0)</f>
        <v>0</v>
      </c>
      <c r="BJ170" s="18" t="s">
        <v>88</v>
      </c>
      <c r="BK170" s="146">
        <f>ROUND(I170*H170,2)</f>
        <v>0</v>
      </c>
      <c r="BL170" s="18" t="s">
        <v>246</v>
      </c>
      <c r="BM170" s="145" t="s">
        <v>664</v>
      </c>
    </row>
    <row r="171" spans="2:65" s="1" customFormat="1" ht="29.25">
      <c r="B171" s="34"/>
      <c r="D171" s="152" t="s">
        <v>306</v>
      </c>
      <c r="F171" s="166" t="s">
        <v>2113</v>
      </c>
      <c r="I171" s="149"/>
      <c r="L171" s="34"/>
      <c r="M171" s="150"/>
      <c r="T171" s="55"/>
      <c r="AT171" s="18" t="s">
        <v>306</v>
      </c>
      <c r="AU171" s="18" t="s">
        <v>88</v>
      </c>
    </row>
    <row r="172" spans="2:65" s="1" customFormat="1" ht="16.5" customHeight="1">
      <c r="B172" s="34"/>
      <c r="C172" s="134" t="s">
        <v>436</v>
      </c>
      <c r="D172" s="134" t="s">
        <v>241</v>
      </c>
      <c r="E172" s="135" t="s">
        <v>2114</v>
      </c>
      <c r="F172" s="136" t="s">
        <v>2115</v>
      </c>
      <c r="G172" s="137" t="s">
        <v>900</v>
      </c>
      <c r="H172" s="138">
        <v>2</v>
      </c>
      <c r="I172" s="139"/>
      <c r="J172" s="140">
        <f>ROUND(I172*H172,2)</f>
        <v>0</v>
      </c>
      <c r="K172" s="136" t="s">
        <v>304</v>
      </c>
      <c r="L172" s="34"/>
      <c r="M172" s="141" t="s">
        <v>19</v>
      </c>
      <c r="N172" s="142" t="s">
        <v>52</v>
      </c>
      <c r="P172" s="143">
        <f>O172*H172</f>
        <v>0</v>
      </c>
      <c r="Q172" s="143">
        <v>0</v>
      </c>
      <c r="R172" s="143">
        <f>Q172*H172</f>
        <v>0</v>
      </c>
      <c r="S172" s="143">
        <v>0</v>
      </c>
      <c r="T172" s="144">
        <f>S172*H172</f>
        <v>0</v>
      </c>
      <c r="AR172" s="145" t="s">
        <v>246</v>
      </c>
      <c r="AT172" s="145" t="s">
        <v>241</v>
      </c>
      <c r="AU172" s="145" t="s">
        <v>88</v>
      </c>
      <c r="AY172" s="18" t="s">
        <v>239</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246</v>
      </c>
      <c r="BM172" s="145" t="s">
        <v>684</v>
      </c>
    </row>
    <row r="173" spans="2:65" s="1" customFormat="1" ht="29.25">
      <c r="B173" s="34"/>
      <c r="D173" s="152" t="s">
        <v>306</v>
      </c>
      <c r="F173" s="166" t="s">
        <v>2116</v>
      </c>
      <c r="I173" s="149"/>
      <c r="L173" s="34"/>
      <c r="M173" s="150"/>
      <c r="T173" s="55"/>
      <c r="AT173" s="18" t="s">
        <v>306</v>
      </c>
      <c r="AU173" s="18" t="s">
        <v>88</v>
      </c>
    </row>
    <row r="174" spans="2:65" s="1" customFormat="1" ht="16.5" customHeight="1">
      <c r="B174" s="34"/>
      <c r="C174" s="134" t="s">
        <v>442</v>
      </c>
      <c r="D174" s="134" t="s">
        <v>241</v>
      </c>
      <c r="E174" s="135" t="s">
        <v>2117</v>
      </c>
      <c r="F174" s="136" t="s">
        <v>2118</v>
      </c>
      <c r="G174" s="137" t="s">
        <v>178</v>
      </c>
      <c r="H174" s="138">
        <v>1.1000000000000001</v>
      </c>
      <c r="I174" s="139"/>
      <c r="J174" s="140">
        <f>ROUND(I174*H174,2)</f>
        <v>0</v>
      </c>
      <c r="K174" s="136" t="s">
        <v>304</v>
      </c>
      <c r="L174" s="34"/>
      <c r="M174" s="141" t="s">
        <v>19</v>
      </c>
      <c r="N174" s="142" t="s">
        <v>52</v>
      </c>
      <c r="P174" s="143">
        <f>O174*H174</f>
        <v>0</v>
      </c>
      <c r="Q174" s="143">
        <v>0</v>
      </c>
      <c r="R174" s="143">
        <f>Q174*H174</f>
        <v>0</v>
      </c>
      <c r="S174" s="143">
        <v>0</v>
      </c>
      <c r="T174" s="144">
        <f>S174*H174</f>
        <v>0</v>
      </c>
      <c r="AR174" s="145" t="s">
        <v>246</v>
      </c>
      <c r="AT174" s="145" t="s">
        <v>241</v>
      </c>
      <c r="AU174" s="145" t="s">
        <v>88</v>
      </c>
      <c r="AY174" s="18" t="s">
        <v>239</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246</v>
      </c>
      <c r="BM174" s="145" t="s">
        <v>703</v>
      </c>
    </row>
    <row r="175" spans="2:65" s="1" customFormat="1" ht="29.25">
      <c r="B175" s="34"/>
      <c r="D175" s="152" t="s">
        <v>306</v>
      </c>
      <c r="F175" s="166" t="s">
        <v>2119</v>
      </c>
      <c r="I175" s="149"/>
      <c r="L175" s="34"/>
      <c r="M175" s="150"/>
      <c r="T175" s="55"/>
      <c r="AT175" s="18" t="s">
        <v>306</v>
      </c>
      <c r="AU175" s="18" t="s">
        <v>88</v>
      </c>
    </row>
    <row r="176" spans="2:65" s="1" customFormat="1" ht="16.5" customHeight="1">
      <c r="B176" s="34"/>
      <c r="C176" s="134" t="s">
        <v>447</v>
      </c>
      <c r="D176" s="134" t="s">
        <v>241</v>
      </c>
      <c r="E176" s="135" t="s">
        <v>2120</v>
      </c>
      <c r="F176" s="136" t="s">
        <v>2121</v>
      </c>
      <c r="G176" s="137" t="s">
        <v>178</v>
      </c>
      <c r="H176" s="138">
        <v>0.6</v>
      </c>
      <c r="I176" s="139"/>
      <c r="J176" s="140">
        <f>ROUND(I176*H176,2)</f>
        <v>0</v>
      </c>
      <c r="K176" s="136" t="s">
        <v>304</v>
      </c>
      <c r="L176" s="34"/>
      <c r="M176" s="141" t="s">
        <v>19</v>
      </c>
      <c r="N176" s="142" t="s">
        <v>52</v>
      </c>
      <c r="P176" s="143">
        <f>O176*H176</f>
        <v>0</v>
      </c>
      <c r="Q176" s="143">
        <v>0</v>
      </c>
      <c r="R176" s="143">
        <f>Q176*H176</f>
        <v>0</v>
      </c>
      <c r="S176" s="143">
        <v>0</v>
      </c>
      <c r="T176" s="144">
        <f>S176*H176</f>
        <v>0</v>
      </c>
      <c r="AR176" s="145" t="s">
        <v>246</v>
      </c>
      <c r="AT176" s="145" t="s">
        <v>241</v>
      </c>
      <c r="AU176" s="145" t="s">
        <v>88</v>
      </c>
      <c r="AY176" s="18" t="s">
        <v>239</v>
      </c>
      <c r="BE176" s="146">
        <f>IF(N176="základní",J176,0)</f>
        <v>0</v>
      </c>
      <c r="BF176" s="146">
        <f>IF(N176="snížená",J176,0)</f>
        <v>0</v>
      </c>
      <c r="BG176" s="146">
        <f>IF(N176="zákl. přenesená",J176,0)</f>
        <v>0</v>
      </c>
      <c r="BH176" s="146">
        <f>IF(N176="sníž. přenesená",J176,0)</f>
        <v>0</v>
      </c>
      <c r="BI176" s="146">
        <f>IF(N176="nulová",J176,0)</f>
        <v>0</v>
      </c>
      <c r="BJ176" s="18" t="s">
        <v>88</v>
      </c>
      <c r="BK176" s="146">
        <f>ROUND(I176*H176,2)</f>
        <v>0</v>
      </c>
      <c r="BL176" s="18" t="s">
        <v>246</v>
      </c>
      <c r="BM176" s="145" t="s">
        <v>717</v>
      </c>
    </row>
    <row r="177" spans="2:65" s="1" customFormat="1" ht="29.25">
      <c r="B177" s="34"/>
      <c r="D177" s="152" t="s">
        <v>306</v>
      </c>
      <c r="F177" s="166" t="s">
        <v>2122</v>
      </c>
      <c r="I177" s="149"/>
      <c r="L177" s="34"/>
      <c r="M177" s="150"/>
      <c r="T177" s="55"/>
      <c r="AT177" s="18" t="s">
        <v>306</v>
      </c>
      <c r="AU177" s="18" t="s">
        <v>88</v>
      </c>
    </row>
    <row r="178" spans="2:65" s="11" customFormat="1" ht="25.9" customHeight="1">
      <c r="B178" s="122"/>
      <c r="D178" s="123" t="s">
        <v>80</v>
      </c>
      <c r="E178" s="124" t="s">
        <v>281</v>
      </c>
      <c r="F178" s="124" t="s">
        <v>2123</v>
      </c>
      <c r="I178" s="125"/>
      <c r="J178" s="126">
        <f>BK178</f>
        <v>0</v>
      </c>
      <c r="L178" s="122"/>
      <c r="M178" s="127"/>
      <c r="P178" s="128">
        <f>SUM(P179:P188)</f>
        <v>0</v>
      </c>
      <c r="R178" s="128">
        <f>SUM(R179:R188)</f>
        <v>0</v>
      </c>
      <c r="T178" s="129">
        <f>SUM(T179:T188)</f>
        <v>0</v>
      </c>
      <c r="AR178" s="123" t="s">
        <v>88</v>
      </c>
      <c r="AT178" s="130" t="s">
        <v>80</v>
      </c>
      <c r="AU178" s="130" t="s">
        <v>81</v>
      </c>
      <c r="AY178" s="123" t="s">
        <v>239</v>
      </c>
      <c r="BK178" s="131">
        <f>SUM(BK179:BK188)</f>
        <v>0</v>
      </c>
    </row>
    <row r="179" spans="2:65" s="1" customFormat="1" ht="16.5" customHeight="1">
      <c r="B179" s="34"/>
      <c r="C179" s="180" t="s">
        <v>453</v>
      </c>
      <c r="D179" s="180" t="s">
        <v>373</v>
      </c>
      <c r="E179" s="181" t="s">
        <v>2124</v>
      </c>
      <c r="F179" s="182" t="s">
        <v>2028</v>
      </c>
      <c r="G179" s="183" t="s">
        <v>835</v>
      </c>
      <c r="H179" s="184">
        <v>27</v>
      </c>
      <c r="I179" s="185"/>
      <c r="J179" s="186">
        <f>ROUND(I179*H179,2)</f>
        <v>0</v>
      </c>
      <c r="K179" s="182" t="s">
        <v>304</v>
      </c>
      <c r="L179" s="187"/>
      <c r="M179" s="188" t="s">
        <v>19</v>
      </c>
      <c r="N179" s="189" t="s">
        <v>52</v>
      </c>
      <c r="P179" s="143">
        <f>O179*H179</f>
        <v>0</v>
      </c>
      <c r="Q179" s="143">
        <v>0</v>
      </c>
      <c r="R179" s="143">
        <f>Q179*H179</f>
        <v>0</v>
      </c>
      <c r="S179" s="143">
        <v>0</v>
      </c>
      <c r="T179" s="144">
        <f>S179*H179</f>
        <v>0</v>
      </c>
      <c r="AR179" s="145" t="s">
        <v>287</v>
      </c>
      <c r="AT179" s="145" t="s">
        <v>373</v>
      </c>
      <c r="AU179" s="145" t="s">
        <v>88</v>
      </c>
      <c r="AY179" s="18" t="s">
        <v>239</v>
      </c>
      <c r="BE179" s="146">
        <f>IF(N179="základní",J179,0)</f>
        <v>0</v>
      </c>
      <c r="BF179" s="146">
        <f>IF(N179="snížená",J179,0)</f>
        <v>0</v>
      </c>
      <c r="BG179" s="146">
        <f>IF(N179="zákl. přenesená",J179,0)</f>
        <v>0</v>
      </c>
      <c r="BH179" s="146">
        <f>IF(N179="sníž. přenesená",J179,0)</f>
        <v>0</v>
      </c>
      <c r="BI179" s="146">
        <f>IF(N179="nulová",J179,0)</f>
        <v>0</v>
      </c>
      <c r="BJ179" s="18" t="s">
        <v>88</v>
      </c>
      <c r="BK179" s="146">
        <f>ROUND(I179*H179,2)</f>
        <v>0</v>
      </c>
      <c r="BL179" s="18" t="s">
        <v>246</v>
      </c>
      <c r="BM179" s="145" t="s">
        <v>730</v>
      </c>
    </row>
    <row r="180" spans="2:65" s="1" customFormat="1" ht="19.5">
      <c r="B180" s="34"/>
      <c r="D180" s="152" t="s">
        <v>306</v>
      </c>
      <c r="F180" s="166" t="s">
        <v>2125</v>
      </c>
      <c r="I180" s="149"/>
      <c r="L180" s="34"/>
      <c r="M180" s="150"/>
      <c r="T180" s="55"/>
      <c r="AT180" s="18" t="s">
        <v>306</v>
      </c>
      <c r="AU180" s="18" t="s">
        <v>88</v>
      </c>
    </row>
    <row r="181" spans="2:65" s="1" customFormat="1" ht="16.5" customHeight="1">
      <c r="B181" s="34"/>
      <c r="C181" s="134" t="s">
        <v>459</v>
      </c>
      <c r="D181" s="134" t="s">
        <v>241</v>
      </c>
      <c r="E181" s="135" t="s">
        <v>2126</v>
      </c>
      <c r="F181" s="136" t="s">
        <v>2031</v>
      </c>
      <c r="G181" s="137" t="s">
        <v>900</v>
      </c>
      <c r="H181" s="138">
        <v>2</v>
      </c>
      <c r="I181" s="139"/>
      <c r="J181" s="140">
        <f>ROUND(I181*H181,2)</f>
        <v>0</v>
      </c>
      <c r="K181" s="136" t="s">
        <v>304</v>
      </c>
      <c r="L181" s="34"/>
      <c r="M181" s="141" t="s">
        <v>19</v>
      </c>
      <c r="N181" s="142" t="s">
        <v>52</v>
      </c>
      <c r="P181" s="143">
        <f>O181*H181</f>
        <v>0</v>
      </c>
      <c r="Q181" s="143">
        <v>0</v>
      </c>
      <c r="R181" s="143">
        <f>Q181*H181</f>
        <v>0</v>
      </c>
      <c r="S181" s="143">
        <v>0</v>
      </c>
      <c r="T181" s="144">
        <f>S181*H181</f>
        <v>0</v>
      </c>
      <c r="AR181" s="145" t="s">
        <v>246</v>
      </c>
      <c r="AT181" s="145" t="s">
        <v>241</v>
      </c>
      <c r="AU181" s="145" t="s">
        <v>88</v>
      </c>
      <c r="AY181" s="18" t="s">
        <v>239</v>
      </c>
      <c r="BE181" s="146">
        <f>IF(N181="základní",J181,0)</f>
        <v>0</v>
      </c>
      <c r="BF181" s="146">
        <f>IF(N181="snížená",J181,0)</f>
        <v>0</v>
      </c>
      <c r="BG181" s="146">
        <f>IF(N181="zákl. přenesená",J181,0)</f>
        <v>0</v>
      </c>
      <c r="BH181" s="146">
        <f>IF(N181="sníž. přenesená",J181,0)</f>
        <v>0</v>
      </c>
      <c r="BI181" s="146">
        <f>IF(N181="nulová",J181,0)</f>
        <v>0</v>
      </c>
      <c r="BJ181" s="18" t="s">
        <v>88</v>
      </c>
      <c r="BK181" s="146">
        <f>ROUND(I181*H181,2)</f>
        <v>0</v>
      </c>
      <c r="BL181" s="18" t="s">
        <v>246</v>
      </c>
      <c r="BM181" s="145" t="s">
        <v>742</v>
      </c>
    </row>
    <row r="182" spans="2:65" s="1" customFormat="1" ht="19.5">
      <c r="B182" s="34"/>
      <c r="D182" s="152" t="s">
        <v>306</v>
      </c>
      <c r="F182" s="166" t="s">
        <v>2127</v>
      </c>
      <c r="I182" s="149"/>
      <c r="L182" s="34"/>
      <c r="M182" s="150"/>
      <c r="T182" s="55"/>
      <c r="AT182" s="18" t="s">
        <v>306</v>
      </c>
      <c r="AU182" s="18" t="s">
        <v>88</v>
      </c>
    </row>
    <row r="183" spans="2:65" s="1" customFormat="1" ht="16.5" customHeight="1">
      <c r="B183" s="34"/>
      <c r="C183" s="180" t="s">
        <v>476</v>
      </c>
      <c r="D183" s="180" t="s">
        <v>373</v>
      </c>
      <c r="E183" s="181" t="s">
        <v>2128</v>
      </c>
      <c r="F183" s="182" t="s">
        <v>2129</v>
      </c>
      <c r="G183" s="183" t="s">
        <v>835</v>
      </c>
      <c r="H183" s="184">
        <v>940</v>
      </c>
      <c r="I183" s="185"/>
      <c r="J183" s="186">
        <f>ROUND(I183*H183,2)</f>
        <v>0</v>
      </c>
      <c r="K183" s="182" t="s">
        <v>304</v>
      </c>
      <c r="L183" s="187"/>
      <c r="M183" s="188" t="s">
        <v>19</v>
      </c>
      <c r="N183" s="189" t="s">
        <v>52</v>
      </c>
      <c r="P183" s="143">
        <f>O183*H183</f>
        <v>0</v>
      </c>
      <c r="Q183" s="143">
        <v>0</v>
      </c>
      <c r="R183" s="143">
        <f>Q183*H183</f>
        <v>0</v>
      </c>
      <c r="S183" s="143">
        <v>0</v>
      </c>
      <c r="T183" s="144">
        <f>S183*H183</f>
        <v>0</v>
      </c>
      <c r="AR183" s="145" t="s">
        <v>287</v>
      </c>
      <c r="AT183" s="145" t="s">
        <v>373</v>
      </c>
      <c r="AU183" s="145" t="s">
        <v>88</v>
      </c>
      <c r="AY183" s="18" t="s">
        <v>239</v>
      </c>
      <c r="BE183" s="146">
        <f>IF(N183="základní",J183,0)</f>
        <v>0</v>
      </c>
      <c r="BF183" s="146">
        <f>IF(N183="snížená",J183,0)</f>
        <v>0</v>
      </c>
      <c r="BG183" s="146">
        <f>IF(N183="zákl. přenesená",J183,0)</f>
        <v>0</v>
      </c>
      <c r="BH183" s="146">
        <f>IF(N183="sníž. přenesená",J183,0)</f>
        <v>0</v>
      </c>
      <c r="BI183" s="146">
        <f>IF(N183="nulová",J183,0)</f>
        <v>0</v>
      </c>
      <c r="BJ183" s="18" t="s">
        <v>88</v>
      </c>
      <c r="BK183" s="146">
        <f>ROUND(I183*H183,2)</f>
        <v>0</v>
      </c>
      <c r="BL183" s="18" t="s">
        <v>246</v>
      </c>
      <c r="BM183" s="145" t="s">
        <v>757</v>
      </c>
    </row>
    <row r="184" spans="2:65" s="1" customFormat="1" ht="19.5">
      <c r="B184" s="34"/>
      <c r="D184" s="152" t="s">
        <v>306</v>
      </c>
      <c r="F184" s="166" t="s">
        <v>2130</v>
      </c>
      <c r="I184" s="149"/>
      <c r="L184" s="34"/>
      <c r="M184" s="150"/>
      <c r="T184" s="55"/>
      <c r="AT184" s="18" t="s">
        <v>306</v>
      </c>
      <c r="AU184" s="18" t="s">
        <v>88</v>
      </c>
    </row>
    <row r="185" spans="2:65" s="1" customFormat="1" ht="16.5" customHeight="1">
      <c r="B185" s="34"/>
      <c r="C185" s="134" t="s">
        <v>483</v>
      </c>
      <c r="D185" s="134" t="s">
        <v>241</v>
      </c>
      <c r="E185" s="135" t="s">
        <v>2131</v>
      </c>
      <c r="F185" s="136" t="s">
        <v>2132</v>
      </c>
      <c r="G185" s="137" t="s">
        <v>900</v>
      </c>
      <c r="H185" s="138">
        <v>2</v>
      </c>
      <c r="I185" s="139"/>
      <c r="J185" s="140">
        <f>ROUND(I185*H185,2)</f>
        <v>0</v>
      </c>
      <c r="K185" s="136" t="s">
        <v>304</v>
      </c>
      <c r="L185" s="34"/>
      <c r="M185" s="141" t="s">
        <v>19</v>
      </c>
      <c r="N185" s="142" t="s">
        <v>52</v>
      </c>
      <c r="P185" s="143">
        <f>O185*H185</f>
        <v>0</v>
      </c>
      <c r="Q185" s="143">
        <v>0</v>
      </c>
      <c r="R185" s="143">
        <f>Q185*H185</f>
        <v>0</v>
      </c>
      <c r="S185" s="143">
        <v>0</v>
      </c>
      <c r="T185" s="144">
        <f>S185*H185</f>
        <v>0</v>
      </c>
      <c r="AR185" s="145" t="s">
        <v>246</v>
      </c>
      <c r="AT185" s="145" t="s">
        <v>241</v>
      </c>
      <c r="AU185" s="145" t="s">
        <v>88</v>
      </c>
      <c r="AY185" s="18" t="s">
        <v>239</v>
      </c>
      <c r="BE185" s="146">
        <f>IF(N185="základní",J185,0)</f>
        <v>0</v>
      </c>
      <c r="BF185" s="146">
        <f>IF(N185="snížená",J185,0)</f>
        <v>0</v>
      </c>
      <c r="BG185" s="146">
        <f>IF(N185="zákl. přenesená",J185,0)</f>
        <v>0</v>
      </c>
      <c r="BH185" s="146">
        <f>IF(N185="sníž. přenesená",J185,0)</f>
        <v>0</v>
      </c>
      <c r="BI185" s="146">
        <f>IF(N185="nulová",J185,0)</f>
        <v>0</v>
      </c>
      <c r="BJ185" s="18" t="s">
        <v>88</v>
      </c>
      <c r="BK185" s="146">
        <f>ROUND(I185*H185,2)</f>
        <v>0</v>
      </c>
      <c r="BL185" s="18" t="s">
        <v>246</v>
      </c>
      <c r="BM185" s="145" t="s">
        <v>767</v>
      </c>
    </row>
    <row r="186" spans="2:65" s="1" customFormat="1" ht="19.5">
      <c r="B186" s="34"/>
      <c r="D186" s="152" t="s">
        <v>306</v>
      </c>
      <c r="F186" s="166" t="s">
        <v>2133</v>
      </c>
      <c r="I186" s="149"/>
      <c r="L186" s="34"/>
      <c r="M186" s="150"/>
      <c r="T186" s="55"/>
      <c r="AT186" s="18" t="s">
        <v>306</v>
      </c>
      <c r="AU186" s="18" t="s">
        <v>88</v>
      </c>
    </row>
    <row r="187" spans="2:65" s="1" customFormat="1" ht="16.5" customHeight="1">
      <c r="B187" s="34"/>
      <c r="C187" s="134" t="s">
        <v>490</v>
      </c>
      <c r="D187" s="134" t="s">
        <v>241</v>
      </c>
      <c r="E187" s="135" t="s">
        <v>2134</v>
      </c>
      <c r="F187" s="136" t="s">
        <v>2135</v>
      </c>
      <c r="G187" s="137" t="s">
        <v>178</v>
      </c>
      <c r="H187" s="138">
        <v>0.6</v>
      </c>
      <c r="I187" s="139"/>
      <c r="J187" s="140">
        <f>ROUND(I187*H187,2)</f>
        <v>0</v>
      </c>
      <c r="K187" s="136" t="s">
        <v>304</v>
      </c>
      <c r="L187" s="34"/>
      <c r="M187" s="141" t="s">
        <v>19</v>
      </c>
      <c r="N187" s="142" t="s">
        <v>52</v>
      </c>
      <c r="P187" s="143">
        <f>O187*H187</f>
        <v>0</v>
      </c>
      <c r="Q187" s="143">
        <v>0</v>
      </c>
      <c r="R187" s="143">
        <f>Q187*H187</f>
        <v>0</v>
      </c>
      <c r="S187" s="143">
        <v>0</v>
      </c>
      <c r="T187" s="144">
        <f>S187*H187</f>
        <v>0</v>
      </c>
      <c r="AR187" s="145" t="s">
        <v>246</v>
      </c>
      <c r="AT187" s="145" t="s">
        <v>241</v>
      </c>
      <c r="AU187" s="145" t="s">
        <v>88</v>
      </c>
      <c r="AY187" s="18" t="s">
        <v>239</v>
      </c>
      <c r="BE187" s="146">
        <f>IF(N187="základní",J187,0)</f>
        <v>0</v>
      </c>
      <c r="BF187" s="146">
        <f>IF(N187="snížená",J187,0)</f>
        <v>0</v>
      </c>
      <c r="BG187" s="146">
        <f>IF(N187="zákl. přenesená",J187,0)</f>
        <v>0</v>
      </c>
      <c r="BH187" s="146">
        <f>IF(N187="sníž. přenesená",J187,0)</f>
        <v>0</v>
      </c>
      <c r="BI187" s="146">
        <f>IF(N187="nulová",J187,0)</f>
        <v>0</v>
      </c>
      <c r="BJ187" s="18" t="s">
        <v>88</v>
      </c>
      <c r="BK187" s="146">
        <f>ROUND(I187*H187,2)</f>
        <v>0</v>
      </c>
      <c r="BL187" s="18" t="s">
        <v>246</v>
      </c>
      <c r="BM187" s="145" t="s">
        <v>776</v>
      </c>
    </row>
    <row r="188" spans="2:65" s="1" customFormat="1" ht="29.25">
      <c r="B188" s="34"/>
      <c r="D188" s="152" t="s">
        <v>306</v>
      </c>
      <c r="F188" s="166" t="s">
        <v>2136</v>
      </c>
      <c r="I188" s="149"/>
      <c r="L188" s="34"/>
      <c r="M188" s="150"/>
      <c r="T188" s="55"/>
      <c r="AT188" s="18" t="s">
        <v>306</v>
      </c>
      <c r="AU188" s="18" t="s">
        <v>88</v>
      </c>
    </row>
    <row r="189" spans="2:65" s="11" customFormat="1" ht="25.9" customHeight="1">
      <c r="B189" s="122"/>
      <c r="D189" s="123" t="s">
        <v>80</v>
      </c>
      <c r="E189" s="124" t="s">
        <v>287</v>
      </c>
      <c r="F189" s="124" t="s">
        <v>2137</v>
      </c>
      <c r="I189" s="125"/>
      <c r="J189" s="126">
        <f>BK189</f>
        <v>0</v>
      </c>
      <c r="L189" s="122"/>
      <c r="M189" s="127"/>
      <c r="P189" s="128">
        <f>SUM(P190:P195)</f>
        <v>0</v>
      </c>
      <c r="R189" s="128">
        <f>SUM(R190:R195)</f>
        <v>0</v>
      </c>
      <c r="T189" s="129">
        <f>SUM(T190:T195)</f>
        <v>0</v>
      </c>
      <c r="AR189" s="123" t="s">
        <v>88</v>
      </c>
      <c r="AT189" s="130" t="s">
        <v>80</v>
      </c>
      <c r="AU189" s="130" t="s">
        <v>81</v>
      </c>
      <c r="AY189" s="123" t="s">
        <v>239</v>
      </c>
      <c r="BK189" s="131">
        <f>SUM(BK190:BK195)</f>
        <v>0</v>
      </c>
    </row>
    <row r="190" spans="2:65" s="1" customFormat="1" ht="16.5" customHeight="1">
      <c r="B190" s="34"/>
      <c r="C190" s="180" t="s">
        <v>507</v>
      </c>
      <c r="D190" s="180" t="s">
        <v>373</v>
      </c>
      <c r="E190" s="181" t="s">
        <v>2138</v>
      </c>
      <c r="F190" s="182" t="s">
        <v>2139</v>
      </c>
      <c r="G190" s="183" t="s">
        <v>835</v>
      </c>
      <c r="H190" s="184">
        <v>102</v>
      </c>
      <c r="I190" s="185"/>
      <c r="J190" s="186">
        <f>ROUND(I190*H190,2)</f>
        <v>0</v>
      </c>
      <c r="K190" s="182" t="s">
        <v>304</v>
      </c>
      <c r="L190" s="187"/>
      <c r="M190" s="188" t="s">
        <v>19</v>
      </c>
      <c r="N190" s="189" t="s">
        <v>52</v>
      </c>
      <c r="P190" s="143">
        <f>O190*H190</f>
        <v>0</v>
      </c>
      <c r="Q190" s="143">
        <v>0</v>
      </c>
      <c r="R190" s="143">
        <f>Q190*H190</f>
        <v>0</v>
      </c>
      <c r="S190" s="143">
        <v>0</v>
      </c>
      <c r="T190" s="144">
        <f>S190*H190</f>
        <v>0</v>
      </c>
      <c r="AR190" s="145" t="s">
        <v>287</v>
      </c>
      <c r="AT190" s="145" t="s">
        <v>373</v>
      </c>
      <c r="AU190" s="145" t="s">
        <v>88</v>
      </c>
      <c r="AY190" s="18" t="s">
        <v>239</v>
      </c>
      <c r="BE190" s="146">
        <f>IF(N190="základní",J190,0)</f>
        <v>0</v>
      </c>
      <c r="BF190" s="146">
        <f>IF(N190="snížená",J190,0)</f>
        <v>0</v>
      </c>
      <c r="BG190" s="146">
        <f>IF(N190="zákl. přenesená",J190,0)</f>
        <v>0</v>
      </c>
      <c r="BH190" s="146">
        <f>IF(N190="sníž. přenesená",J190,0)</f>
        <v>0</v>
      </c>
      <c r="BI190" s="146">
        <f>IF(N190="nulová",J190,0)</f>
        <v>0</v>
      </c>
      <c r="BJ190" s="18" t="s">
        <v>88</v>
      </c>
      <c r="BK190" s="146">
        <f>ROUND(I190*H190,2)</f>
        <v>0</v>
      </c>
      <c r="BL190" s="18" t="s">
        <v>246</v>
      </c>
      <c r="BM190" s="145" t="s">
        <v>787</v>
      </c>
    </row>
    <row r="191" spans="2:65" s="1" customFormat="1" ht="19.5">
      <c r="B191" s="34"/>
      <c r="D191" s="152" t="s">
        <v>306</v>
      </c>
      <c r="F191" s="166" t="s">
        <v>2140</v>
      </c>
      <c r="I191" s="149"/>
      <c r="L191" s="34"/>
      <c r="M191" s="150"/>
      <c r="T191" s="55"/>
      <c r="AT191" s="18" t="s">
        <v>306</v>
      </c>
      <c r="AU191" s="18" t="s">
        <v>88</v>
      </c>
    </row>
    <row r="192" spans="2:65" s="1" customFormat="1" ht="16.5" customHeight="1">
      <c r="B192" s="34"/>
      <c r="C192" s="134" t="s">
        <v>523</v>
      </c>
      <c r="D192" s="134" t="s">
        <v>241</v>
      </c>
      <c r="E192" s="135" t="s">
        <v>2141</v>
      </c>
      <c r="F192" s="136" t="s">
        <v>2142</v>
      </c>
      <c r="G192" s="137" t="s">
        <v>900</v>
      </c>
      <c r="H192" s="138">
        <v>2</v>
      </c>
      <c r="I192" s="139"/>
      <c r="J192" s="140">
        <f>ROUND(I192*H192,2)</f>
        <v>0</v>
      </c>
      <c r="K192" s="136" t="s">
        <v>304</v>
      </c>
      <c r="L192" s="34"/>
      <c r="M192" s="141" t="s">
        <v>19</v>
      </c>
      <c r="N192" s="142" t="s">
        <v>52</v>
      </c>
      <c r="P192" s="143">
        <f>O192*H192</f>
        <v>0</v>
      </c>
      <c r="Q192" s="143">
        <v>0</v>
      </c>
      <c r="R192" s="143">
        <f>Q192*H192</f>
        <v>0</v>
      </c>
      <c r="S192" s="143">
        <v>0</v>
      </c>
      <c r="T192" s="144">
        <f>S192*H192</f>
        <v>0</v>
      </c>
      <c r="AR192" s="145" t="s">
        <v>246</v>
      </c>
      <c r="AT192" s="145" t="s">
        <v>241</v>
      </c>
      <c r="AU192" s="145" t="s">
        <v>88</v>
      </c>
      <c r="AY192" s="18" t="s">
        <v>239</v>
      </c>
      <c r="BE192" s="146">
        <f>IF(N192="základní",J192,0)</f>
        <v>0</v>
      </c>
      <c r="BF192" s="146">
        <f>IF(N192="snížená",J192,0)</f>
        <v>0</v>
      </c>
      <c r="BG192" s="146">
        <f>IF(N192="zákl. přenesená",J192,0)</f>
        <v>0</v>
      </c>
      <c r="BH192" s="146">
        <f>IF(N192="sníž. přenesená",J192,0)</f>
        <v>0</v>
      </c>
      <c r="BI192" s="146">
        <f>IF(N192="nulová",J192,0)</f>
        <v>0</v>
      </c>
      <c r="BJ192" s="18" t="s">
        <v>88</v>
      </c>
      <c r="BK192" s="146">
        <f>ROUND(I192*H192,2)</f>
        <v>0</v>
      </c>
      <c r="BL192" s="18" t="s">
        <v>246</v>
      </c>
      <c r="BM192" s="145" t="s">
        <v>797</v>
      </c>
    </row>
    <row r="193" spans="2:65" s="1" customFormat="1" ht="19.5">
      <c r="B193" s="34"/>
      <c r="D193" s="152" t="s">
        <v>306</v>
      </c>
      <c r="F193" s="166" t="s">
        <v>2143</v>
      </c>
      <c r="I193" s="149"/>
      <c r="L193" s="34"/>
      <c r="M193" s="150"/>
      <c r="T193" s="55"/>
      <c r="AT193" s="18" t="s">
        <v>306</v>
      </c>
      <c r="AU193" s="18" t="s">
        <v>88</v>
      </c>
    </row>
    <row r="194" spans="2:65" s="1" customFormat="1" ht="16.5" customHeight="1">
      <c r="B194" s="34"/>
      <c r="C194" s="134" t="s">
        <v>531</v>
      </c>
      <c r="D194" s="134" t="s">
        <v>241</v>
      </c>
      <c r="E194" s="135" t="s">
        <v>2144</v>
      </c>
      <c r="F194" s="136" t="s">
        <v>2145</v>
      </c>
      <c r="G194" s="137" t="s">
        <v>178</v>
      </c>
      <c r="H194" s="138">
        <v>0</v>
      </c>
      <c r="I194" s="139"/>
      <c r="J194" s="140">
        <f>ROUND(I194*H194,2)</f>
        <v>0</v>
      </c>
      <c r="K194" s="136" t="s">
        <v>304</v>
      </c>
      <c r="L194" s="34"/>
      <c r="M194" s="141" t="s">
        <v>19</v>
      </c>
      <c r="N194" s="142" t="s">
        <v>52</v>
      </c>
      <c r="P194" s="143">
        <f>O194*H194</f>
        <v>0</v>
      </c>
      <c r="Q194" s="143">
        <v>0</v>
      </c>
      <c r="R194" s="143">
        <f>Q194*H194</f>
        <v>0</v>
      </c>
      <c r="S194" s="143">
        <v>0</v>
      </c>
      <c r="T194" s="144">
        <f>S194*H194</f>
        <v>0</v>
      </c>
      <c r="AR194" s="145" t="s">
        <v>246</v>
      </c>
      <c r="AT194" s="145" t="s">
        <v>241</v>
      </c>
      <c r="AU194" s="145" t="s">
        <v>88</v>
      </c>
      <c r="AY194" s="18" t="s">
        <v>239</v>
      </c>
      <c r="BE194" s="146">
        <f>IF(N194="základní",J194,0)</f>
        <v>0</v>
      </c>
      <c r="BF194" s="146">
        <f>IF(N194="snížená",J194,0)</f>
        <v>0</v>
      </c>
      <c r="BG194" s="146">
        <f>IF(N194="zákl. přenesená",J194,0)</f>
        <v>0</v>
      </c>
      <c r="BH194" s="146">
        <f>IF(N194="sníž. přenesená",J194,0)</f>
        <v>0</v>
      </c>
      <c r="BI194" s="146">
        <f>IF(N194="nulová",J194,0)</f>
        <v>0</v>
      </c>
      <c r="BJ194" s="18" t="s">
        <v>88</v>
      </c>
      <c r="BK194" s="146">
        <f>ROUND(I194*H194,2)</f>
        <v>0</v>
      </c>
      <c r="BL194" s="18" t="s">
        <v>246</v>
      </c>
      <c r="BM194" s="145" t="s">
        <v>805</v>
      </c>
    </row>
    <row r="195" spans="2:65" s="1" customFormat="1" ht="19.5">
      <c r="B195" s="34"/>
      <c r="D195" s="152" t="s">
        <v>306</v>
      </c>
      <c r="F195" s="166" t="s">
        <v>2146</v>
      </c>
      <c r="I195" s="149"/>
      <c r="L195" s="34"/>
      <c r="M195" s="150"/>
      <c r="T195" s="55"/>
      <c r="AT195" s="18" t="s">
        <v>306</v>
      </c>
      <c r="AU195" s="18" t="s">
        <v>88</v>
      </c>
    </row>
    <row r="196" spans="2:65" s="11" customFormat="1" ht="25.9" customHeight="1">
      <c r="B196" s="122"/>
      <c r="D196" s="123" t="s">
        <v>80</v>
      </c>
      <c r="E196" s="124" t="s">
        <v>294</v>
      </c>
      <c r="F196" s="124" t="s">
        <v>2147</v>
      </c>
      <c r="I196" s="125"/>
      <c r="J196" s="126">
        <f>BK196</f>
        <v>0</v>
      </c>
      <c r="L196" s="122"/>
      <c r="M196" s="127"/>
      <c r="P196" s="128">
        <f>SUM(P197:P202)</f>
        <v>0</v>
      </c>
      <c r="R196" s="128">
        <f>SUM(R197:R202)</f>
        <v>0</v>
      </c>
      <c r="T196" s="129">
        <f>SUM(T197:T202)</f>
        <v>0</v>
      </c>
      <c r="AR196" s="123" t="s">
        <v>88</v>
      </c>
      <c r="AT196" s="130" t="s">
        <v>80</v>
      </c>
      <c r="AU196" s="130" t="s">
        <v>81</v>
      </c>
      <c r="AY196" s="123" t="s">
        <v>239</v>
      </c>
      <c r="BK196" s="131">
        <f>SUM(BK197:BK202)</f>
        <v>0</v>
      </c>
    </row>
    <row r="197" spans="2:65" s="1" customFormat="1" ht="16.5" customHeight="1">
      <c r="B197" s="34"/>
      <c r="C197" s="180" t="s">
        <v>536</v>
      </c>
      <c r="D197" s="180" t="s">
        <v>373</v>
      </c>
      <c r="E197" s="181" t="s">
        <v>2148</v>
      </c>
      <c r="F197" s="182" t="s">
        <v>2149</v>
      </c>
      <c r="G197" s="183" t="s">
        <v>835</v>
      </c>
      <c r="H197" s="184">
        <v>760</v>
      </c>
      <c r="I197" s="185"/>
      <c r="J197" s="186">
        <f>ROUND(I197*H197,2)</f>
        <v>0</v>
      </c>
      <c r="K197" s="182" t="s">
        <v>304</v>
      </c>
      <c r="L197" s="187"/>
      <c r="M197" s="188" t="s">
        <v>19</v>
      </c>
      <c r="N197" s="189" t="s">
        <v>52</v>
      </c>
      <c r="P197" s="143">
        <f>O197*H197</f>
        <v>0</v>
      </c>
      <c r="Q197" s="143">
        <v>0</v>
      </c>
      <c r="R197" s="143">
        <f>Q197*H197</f>
        <v>0</v>
      </c>
      <c r="S197" s="143">
        <v>0</v>
      </c>
      <c r="T197" s="144">
        <f>S197*H197</f>
        <v>0</v>
      </c>
      <c r="AR197" s="145" t="s">
        <v>287</v>
      </c>
      <c r="AT197" s="145" t="s">
        <v>373</v>
      </c>
      <c r="AU197" s="145" t="s">
        <v>88</v>
      </c>
      <c r="AY197" s="18" t="s">
        <v>239</v>
      </c>
      <c r="BE197" s="146">
        <f>IF(N197="základní",J197,0)</f>
        <v>0</v>
      </c>
      <c r="BF197" s="146">
        <f>IF(N197="snížená",J197,0)</f>
        <v>0</v>
      </c>
      <c r="BG197" s="146">
        <f>IF(N197="zákl. přenesená",J197,0)</f>
        <v>0</v>
      </c>
      <c r="BH197" s="146">
        <f>IF(N197="sníž. přenesená",J197,0)</f>
        <v>0</v>
      </c>
      <c r="BI197" s="146">
        <f>IF(N197="nulová",J197,0)</f>
        <v>0</v>
      </c>
      <c r="BJ197" s="18" t="s">
        <v>88</v>
      </c>
      <c r="BK197" s="146">
        <f>ROUND(I197*H197,2)</f>
        <v>0</v>
      </c>
      <c r="BL197" s="18" t="s">
        <v>246</v>
      </c>
      <c r="BM197" s="145" t="s">
        <v>815</v>
      </c>
    </row>
    <row r="198" spans="2:65" s="1" customFormat="1" ht="19.5">
      <c r="B198" s="34"/>
      <c r="D198" s="152" t="s">
        <v>306</v>
      </c>
      <c r="F198" s="166" t="s">
        <v>2150</v>
      </c>
      <c r="I198" s="149"/>
      <c r="L198" s="34"/>
      <c r="M198" s="150"/>
      <c r="T198" s="55"/>
      <c r="AT198" s="18" t="s">
        <v>306</v>
      </c>
      <c r="AU198" s="18" t="s">
        <v>88</v>
      </c>
    </row>
    <row r="199" spans="2:65" s="1" customFormat="1" ht="16.5" customHeight="1">
      <c r="B199" s="34"/>
      <c r="C199" s="134" t="s">
        <v>541</v>
      </c>
      <c r="D199" s="134" t="s">
        <v>241</v>
      </c>
      <c r="E199" s="135" t="s">
        <v>2151</v>
      </c>
      <c r="F199" s="136" t="s">
        <v>2152</v>
      </c>
      <c r="G199" s="137" t="s">
        <v>900</v>
      </c>
      <c r="H199" s="138">
        <v>2</v>
      </c>
      <c r="I199" s="139"/>
      <c r="J199" s="140">
        <f>ROUND(I199*H199,2)</f>
        <v>0</v>
      </c>
      <c r="K199" s="136" t="s">
        <v>304</v>
      </c>
      <c r="L199" s="34"/>
      <c r="M199" s="141" t="s">
        <v>19</v>
      </c>
      <c r="N199" s="142" t="s">
        <v>52</v>
      </c>
      <c r="P199" s="143">
        <f>O199*H199</f>
        <v>0</v>
      </c>
      <c r="Q199" s="143">
        <v>0</v>
      </c>
      <c r="R199" s="143">
        <f>Q199*H199</f>
        <v>0</v>
      </c>
      <c r="S199" s="143">
        <v>0</v>
      </c>
      <c r="T199" s="144">
        <f>S199*H199</f>
        <v>0</v>
      </c>
      <c r="AR199" s="145" t="s">
        <v>246</v>
      </c>
      <c r="AT199" s="145" t="s">
        <v>241</v>
      </c>
      <c r="AU199" s="145" t="s">
        <v>88</v>
      </c>
      <c r="AY199" s="18" t="s">
        <v>239</v>
      </c>
      <c r="BE199" s="146">
        <f>IF(N199="základní",J199,0)</f>
        <v>0</v>
      </c>
      <c r="BF199" s="146">
        <f>IF(N199="snížená",J199,0)</f>
        <v>0</v>
      </c>
      <c r="BG199" s="146">
        <f>IF(N199="zákl. přenesená",J199,0)</f>
        <v>0</v>
      </c>
      <c r="BH199" s="146">
        <f>IF(N199="sníž. přenesená",J199,0)</f>
        <v>0</v>
      </c>
      <c r="BI199" s="146">
        <f>IF(N199="nulová",J199,0)</f>
        <v>0</v>
      </c>
      <c r="BJ199" s="18" t="s">
        <v>88</v>
      </c>
      <c r="BK199" s="146">
        <f>ROUND(I199*H199,2)</f>
        <v>0</v>
      </c>
      <c r="BL199" s="18" t="s">
        <v>246</v>
      </c>
      <c r="BM199" s="145" t="s">
        <v>825</v>
      </c>
    </row>
    <row r="200" spans="2:65" s="1" customFormat="1" ht="29.25">
      <c r="B200" s="34"/>
      <c r="D200" s="152" t="s">
        <v>306</v>
      </c>
      <c r="F200" s="166" t="s">
        <v>2153</v>
      </c>
      <c r="I200" s="149"/>
      <c r="L200" s="34"/>
      <c r="M200" s="150"/>
      <c r="T200" s="55"/>
      <c r="AT200" s="18" t="s">
        <v>306</v>
      </c>
      <c r="AU200" s="18" t="s">
        <v>88</v>
      </c>
    </row>
    <row r="201" spans="2:65" s="1" customFormat="1" ht="16.5" customHeight="1">
      <c r="B201" s="34"/>
      <c r="C201" s="134" t="s">
        <v>548</v>
      </c>
      <c r="D201" s="134" t="s">
        <v>241</v>
      </c>
      <c r="E201" s="135" t="s">
        <v>2154</v>
      </c>
      <c r="F201" s="136" t="s">
        <v>2155</v>
      </c>
      <c r="G201" s="137" t="s">
        <v>178</v>
      </c>
      <c r="H201" s="138">
        <v>0</v>
      </c>
      <c r="I201" s="139"/>
      <c r="J201" s="140">
        <f>ROUND(I201*H201,2)</f>
        <v>0</v>
      </c>
      <c r="K201" s="136" t="s">
        <v>304</v>
      </c>
      <c r="L201" s="34"/>
      <c r="M201" s="141" t="s">
        <v>19</v>
      </c>
      <c r="N201" s="142" t="s">
        <v>52</v>
      </c>
      <c r="P201" s="143">
        <f>O201*H201</f>
        <v>0</v>
      </c>
      <c r="Q201" s="143">
        <v>0</v>
      </c>
      <c r="R201" s="143">
        <f>Q201*H201</f>
        <v>0</v>
      </c>
      <c r="S201" s="143">
        <v>0</v>
      </c>
      <c r="T201" s="144">
        <f>S201*H201</f>
        <v>0</v>
      </c>
      <c r="AR201" s="145" t="s">
        <v>246</v>
      </c>
      <c r="AT201" s="145" t="s">
        <v>241</v>
      </c>
      <c r="AU201" s="145" t="s">
        <v>88</v>
      </c>
      <c r="AY201" s="18" t="s">
        <v>239</v>
      </c>
      <c r="BE201" s="146">
        <f>IF(N201="základní",J201,0)</f>
        <v>0</v>
      </c>
      <c r="BF201" s="146">
        <f>IF(N201="snížená",J201,0)</f>
        <v>0</v>
      </c>
      <c r="BG201" s="146">
        <f>IF(N201="zákl. přenesená",J201,0)</f>
        <v>0</v>
      </c>
      <c r="BH201" s="146">
        <f>IF(N201="sníž. přenesená",J201,0)</f>
        <v>0</v>
      </c>
      <c r="BI201" s="146">
        <f>IF(N201="nulová",J201,0)</f>
        <v>0</v>
      </c>
      <c r="BJ201" s="18" t="s">
        <v>88</v>
      </c>
      <c r="BK201" s="146">
        <f>ROUND(I201*H201,2)</f>
        <v>0</v>
      </c>
      <c r="BL201" s="18" t="s">
        <v>246</v>
      </c>
      <c r="BM201" s="145" t="s">
        <v>842</v>
      </c>
    </row>
    <row r="202" spans="2:65" s="1" customFormat="1" ht="19.5">
      <c r="B202" s="34"/>
      <c r="D202" s="152" t="s">
        <v>306</v>
      </c>
      <c r="F202" s="166" t="s">
        <v>2156</v>
      </c>
      <c r="I202" s="149"/>
      <c r="L202" s="34"/>
      <c r="M202" s="150"/>
      <c r="T202" s="55"/>
      <c r="AT202" s="18" t="s">
        <v>306</v>
      </c>
      <c r="AU202" s="18" t="s">
        <v>88</v>
      </c>
    </row>
    <row r="203" spans="2:65" s="11" customFormat="1" ht="25.9" customHeight="1">
      <c r="B203" s="122"/>
      <c r="D203" s="123" t="s">
        <v>80</v>
      </c>
      <c r="E203" s="124" t="s">
        <v>308</v>
      </c>
      <c r="F203" s="124" t="s">
        <v>2157</v>
      </c>
      <c r="I203" s="125"/>
      <c r="J203" s="126">
        <f>BK203</f>
        <v>0</v>
      </c>
      <c r="L203" s="122"/>
      <c r="M203" s="127"/>
      <c r="P203" s="128">
        <f>SUM(P204:P219)</f>
        <v>0</v>
      </c>
      <c r="R203" s="128">
        <f>SUM(R204:R219)</f>
        <v>0</v>
      </c>
      <c r="T203" s="129">
        <f>SUM(T204:T219)</f>
        <v>0</v>
      </c>
      <c r="AR203" s="123" t="s">
        <v>88</v>
      </c>
      <c r="AT203" s="130" t="s">
        <v>80</v>
      </c>
      <c r="AU203" s="130" t="s">
        <v>81</v>
      </c>
      <c r="AY203" s="123" t="s">
        <v>239</v>
      </c>
      <c r="BK203" s="131">
        <f>SUM(BK204:BK219)</f>
        <v>0</v>
      </c>
    </row>
    <row r="204" spans="2:65" s="1" customFormat="1" ht="16.5" customHeight="1">
      <c r="B204" s="34"/>
      <c r="C204" s="180" t="s">
        <v>556</v>
      </c>
      <c r="D204" s="180" t="s">
        <v>373</v>
      </c>
      <c r="E204" s="181" t="s">
        <v>2158</v>
      </c>
      <c r="F204" s="182" t="s">
        <v>2159</v>
      </c>
      <c r="G204" s="183" t="s">
        <v>835</v>
      </c>
      <c r="H204" s="184">
        <v>1940</v>
      </c>
      <c r="I204" s="185"/>
      <c r="J204" s="186">
        <f>ROUND(I204*H204,2)</f>
        <v>0</v>
      </c>
      <c r="K204" s="182" t="s">
        <v>304</v>
      </c>
      <c r="L204" s="187"/>
      <c r="M204" s="188" t="s">
        <v>19</v>
      </c>
      <c r="N204" s="189" t="s">
        <v>52</v>
      </c>
      <c r="P204" s="143">
        <f>O204*H204</f>
        <v>0</v>
      </c>
      <c r="Q204" s="143">
        <v>0</v>
      </c>
      <c r="R204" s="143">
        <f>Q204*H204</f>
        <v>0</v>
      </c>
      <c r="S204" s="143">
        <v>0</v>
      </c>
      <c r="T204" s="144">
        <f>S204*H204</f>
        <v>0</v>
      </c>
      <c r="AR204" s="145" t="s">
        <v>287</v>
      </c>
      <c r="AT204" s="145" t="s">
        <v>373</v>
      </c>
      <c r="AU204" s="145" t="s">
        <v>88</v>
      </c>
      <c r="AY204" s="18" t="s">
        <v>239</v>
      </c>
      <c r="BE204" s="146">
        <f>IF(N204="základní",J204,0)</f>
        <v>0</v>
      </c>
      <c r="BF204" s="146">
        <f>IF(N204="snížená",J204,0)</f>
        <v>0</v>
      </c>
      <c r="BG204" s="146">
        <f>IF(N204="zákl. přenesená",J204,0)</f>
        <v>0</v>
      </c>
      <c r="BH204" s="146">
        <f>IF(N204="sníž. přenesená",J204,0)</f>
        <v>0</v>
      </c>
      <c r="BI204" s="146">
        <f>IF(N204="nulová",J204,0)</f>
        <v>0</v>
      </c>
      <c r="BJ204" s="18" t="s">
        <v>88</v>
      </c>
      <c r="BK204" s="146">
        <f>ROUND(I204*H204,2)</f>
        <v>0</v>
      </c>
      <c r="BL204" s="18" t="s">
        <v>246</v>
      </c>
      <c r="BM204" s="145" t="s">
        <v>994</v>
      </c>
    </row>
    <row r="205" spans="2:65" s="1" customFormat="1" ht="19.5">
      <c r="B205" s="34"/>
      <c r="D205" s="152" t="s">
        <v>306</v>
      </c>
      <c r="F205" s="166" t="s">
        <v>2160</v>
      </c>
      <c r="I205" s="149"/>
      <c r="L205" s="34"/>
      <c r="M205" s="150"/>
      <c r="T205" s="55"/>
      <c r="AT205" s="18" t="s">
        <v>306</v>
      </c>
      <c r="AU205" s="18" t="s">
        <v>88</v>
      </c>
    </row>
    <row r="206" spans="2:65" s="1" customFormat="1" ht="16.5" customHeight="1">
      <c r="B206" s="34"/>
      <c r="C206" s="180" t="s">
        <v>564</v>
      </c>
      <c r="D206" s="180" t="s">
        <v>373</v>
      </c>
      <c r="E206" s="181" t="s">
        <v>2161</v>
      </c>
      <c r="F206" s="182" t="s">
        <v>2162</v>
      </c>
      <c r="G206" s="183" t="s">
        <v>835</v>
      </c>
      <c r="H206" s="184">
        <v>1020</v>
      </c>
      <c r="I206" s="185"/>
      <c r="J206" s="186">
        <f>ROUND(I206*H206,2)</f>
        <v>0</v>
      </c>
      <c r="K206" s="182" t="s">
        <v>304</v>
      </c>
      <c r="L206" s="187"/>
      <c r="M206" s="188" t="s">
        <v>19</v>
      </c>
      <c r="N206" s="189" t="s">
        <v>52</v>
      </c>
      <c r="P206" s="143">
        <f>O206*H206</f>
        <v>0</v>
      </c>
      <c r="Q206" s="143">
        <v>0</v>
      </c>
      <c r="R206" s="143">
        <f>Q206*H206</f>
        <v>0</v>
      </c>
      <c r="S206" s="143">
        <v>0</v>
      </c>
      <c r="T206" s="144">
        <f>S206*H206</f>
        <v>0</v>
      </c>
      <c r="AR206" s="145" t="s">
        <v>287</v>
      </c>
      <c r="AT206" s="145" t="s">
        <v>373</v>
      </c>
      <c r="AU206" s="145" t="s">
        <v>88</v>
      </c>
      <c r="AY206" s="18" t="s">
        <v>239</v>
      </c>
      <c r="BE206" s="146">
        <f>IF(N206="základní",J206,0)</f>
        <v>0</v>
      </c>
      <c r="BF206" s="146">
        <f>IF(N206="snížená",J206,0)</f>
        <v>0</v>
      </c>
      <c r="BG206" s="146">
        <f>IF(N206="zákl. přenesená",J206,0)</f>
        <v>0</v>
      </c>
      <c r="BH206" s="146">
        <f>IF(N206="sníž. přenesená",J206,0)</f>
        <v>0</v>
      </c>
      <c r="BI206" s="146">
        <f>IF(N206="nulová",J206,0)</f>
        <v>0</v>
      </c>
      <c r="BJ206" s="18" t="s">
        <v>88</v>
      </c>
      <c r="BK206" s="146">
        <f>ROUND(I206*H206,2)</f>
        <v>0</v>
      </c>
      <c r="BL206" s="18" t="s">
        <v>246</v>
      </c>
      <c r="BM206" s="145" t="s">
        <v>997</v>
      </c>
    </row>
    <row r="207" spans="2:65" s="1" customFormat="1" ht="29.25">
      <c r="B207" s="34"/>
      <c r="D207" s="152" t="s">
        <v>306</v>
      </c>
      <c r="F207" s="166" t="s">
        <v>2163</v>
      </c>
      <c r="I207" s="149"/>
      <c r="L207" s="34"/>
      <c r="M207" s="150"/>
      <c r="T207" s="55"/>
      <c r="AT207" s="18" t="s">
        <v>306</v>
      </c>
      <c r="AU207" s="18" t="s">
        <v>88</v>
      </c>
    </row>
    <row r="208" spans="2:65" s="1" customFormat="1" ht="16.5" customHeight="1">
      <c r="B208" s="34"/>
      <c r="C208" s="180" t="s">
        <v>569</v>
      </c>
      <c r="D208" s="180" t="s">
        <v>373</v>
      </c>
      <c r="E208" s="181" t="s">
        <v>2164</v>
      </c>
      <c r="F208" s="182" t="s">
        <v>2165</v>
      </c>
      <c r="G208" s="183" t="s">
        <v>835</v>
      </c>
      <c r="H208" s="184">
        <v>5240</v>
      </c>
      <c r="I208" s="185"/>
      <c r="J208" s="186">
        <f>ROUND(I208*H208,2)</f>
        <v>0</v>
      </c>
      <c r="K208" s="182" t="s">
        <v>304</v>
      </c>
      <c r="L208" s="187"/>
      <c r="M208" s="188" t="s">
        <v>19</v>
      </c>
      <c r="N208" s="189" t="s">
        <v>52</v>
      </c>
      <c r="P208" s="143">
        <f>O208*H208</f>
        <v>0</v>
      </c>
      <c r="Q208" s="143">
        <v>0</v>
      </c>
      <c r="R208" s="143">
        <f>Q208*H208</f>
        <v>0</v>
      </c>
      <c r="S208" s="143">
        <v>0</v>
      </c>
      <c r="T208" s="144">
        <f>S208*H208</f>
        <v>0</v>
      </c>
      <c r="AR208" s="145" t="s">
        <v>287</v>
      </c>
      <c r="AT208" s="145" t="s">
        <v>373</v>
      </c>
      <c r="AU208" s="145" t="s">
        <v>88</v>
      </c>
      <c r="AY208" s="18" t="s">
        <v>239</v>
      </c>
      <c r="BE208" s="146">
        <f>IF(N208="základní",J208,0)</f>
        <v>0</v>
      </c>
      <c r="BF208" s="146">
        <f>IF(N208="snížená",J208,0)</f>
        <v>0</v>
      </c>
      <c r="BG208" s="146">
        <f>IF(N208="zákl. přenesená",J208,0)</f>
        <v>0</v>
      </c>
      <c r="BH208" s="146">
        <f>IF(N208="sníž. přenesená",J208,0)</f>
        <v>0</v>
      </c>
      <c r="BI208" s="146">
        <f>IF(N208="nulová",J208,0)</f>
        <v>0</v>
      </c>
      <c r="BJ208" s="18" t="s">
        <v>88</v>
      </c>
      <c r="BK208" s="146">
        <f>ROUND(I208*H208,2)</f>
        <v>0</v>
      </c>
      <c r="BL208" s="18" t="s">
        <v>246</v>
      </c>
      <c r="BM208" s="145" t="s">
        <v>1000</v>
      </c>
    </row>
    <row r="209" spans="2:65" s="1" customFormat="1" ht="29.25">
      <c r="B209" s="34"/>
      <c r="D209" s="152" t="s">
        <v>306</v>
      </c>
      <c r="F209" s="166" t="s">
        <v>2166</v>
      </c>
      <c r="I209" s="149"/>
      <c r="L209" s="34"/>
      <c r="M209" s="150"/>
      <c r="T209" s="55"/>
      <c r="AT209" s="18" t="s">
        <v>306</v>
      </c>
      <c r="AU209" s="18" t="s">
        <v>88</v>
      </c>
    </row>
    <row r="210" spans="2:65" s="1" customFormat="1" ht="16.5" customHeight="1">
      <c r="B210" s="34"/>
      <c r="C210" s="180" t="s">
        <v>576</v>
      </c>
      <c r="D210" s="180" t="s">
        <v>373</v>
      </c>
      <c r="E210" s="181" t="s">
        <v>2167</v>
      </c>
      <c r="F210" s="182" t="s">
        <v>2168</v>
      </c>
      <c r="G210" s="183" t="s">
        <v>835</v>
      </c>
      <c r="H210" s="184">
        <v>8760</v>
      </c>
      <c r="I210" s="185"/>
      <c r="J210" s="186">
        <f>ROUND(I210*H210,2)</f>
        <v>0</v>
      </c>
      <c r="K210" s="182" t="s">
        <v>304</v>
      </c>
      <c r="L210" s="187"/>
      <c r="M210" s="188" t="s">
        <v>19</v>
      </c>
      <c r="N210" s="189" t="s">
        <v>52</v>
      </c>
      <c r="P210" s="143">
        <f>O210*H210</f>
        <v>0</v>
      </c>
      <c r="Q210" s="143">
        <v>0</v>
      </c>
      <c r="R210" s="143">
        <f>Q210*H210</f>
        <v>0</v>
      </c>
      <c r="S210" s="143">
        <v>0</v>
      </c>
      <c r="T210" s="144">
        <f>S210*H210</f>
        <v>0</v>
      </c>
      <c r="AR210" s="145" t="s">
        <v>287</v>
      </c>
      <c r="AT210" s="145" t="s">
        <v>373</v>
      </c>
      <c r="AU210" s="145" t="s">
        <v>88</v>
      </c>
      <c r="AY210" s="18" t="s">
        <v>239</v>
      </c>
      <c r="BE210" s="146">
        <f>IF(N210="základní",J210,0)</f>
        <v>0</v>
      </c>
      <c r="BF210" s="146">
        <f>IF(N210="snížená",J210,0)</f>
        <v>0</v>
      </c>
      <c r="BG210" s="146">
        <f>IF(N210="zákl. přenesená",J210,0)</f>
        <v>0</v>
      </c>
      <c r="BH210" s="146">
        <f>IF(N210="sníž. přenesená",J210,0)</f>
        <v>0</v>
      </c>
      <c r="BI210" s="146">
        <f>IF(N210="nulová",J210,0)</f>
        <v>0</v>
      </c>
      <c r="BJ210" s="18" t="s">
        <v>88</v>
      </c>
      <c r="BK210" s="146">
        <f>ROUND(I210*H210,2)</f>
        <v>0</v>
      </c>
      <c r="BL210" s="18" t="s">
        <v>246</v>
      </c>
      <c r="BM210" s="145" t="s">
        <v>1004</v>
      </c>
    </row>
    <row r="211" spans="2:65" s="1" customFormat="1" ht="29.25">
      <c r="B211" s="34"/>
      <c r="D211" s="152" t="s">
        <v>306</v>
      </c>
      <c r="F211" s="166" t="s">
        <v>2169</v>
      </c>
      <c r="I211" s="149"/>
      <c r="L211" s="34"/>
      <c r="M211" s="150"/>
      <c r="T211" s="55"/>
      <c r="AT211" s="18" t="s">
        <v>306</v>
      </c>
      <c r="AU211" s="18" t="s">
        <v>88</v>
      </c>
    </row>
    <row r="212" spans="2:65" s="1" customFormat="1" ht="16.5" customHeight="1">
      <c r="B212" s="34"/>
      <c r="C212" s="180" t="s">
        <v>582</v>
      </c>
      <c r="D212" s="180" t="s">
        <v>373</v>
      </c>
      <c r="E212" s="181" t="s">
        <v>2170</v>
      </c>
      <c r="F212" s="182" t="s">
        <v>2171</v>
      </c>
      <c r="G212" s="183" t="s">
        <v>835</v>
      </c>
      <c r="H212" s="184">
        <v>610</v>
      </c>
      <c r="I212" s="185"/>
      <c r="J212" s="186">
        <f>ROUND(I212*H212,2)</f>
        <v>0</v>
      </c>
      <c r="K212" s="182" t="s">
        <v>304</v>
      </c>
      <c r="L212" s="187"/>
      <c r="M212" s="188" t="s">
        <v>19</v>
      </c>
      <c r="N212" s="189" t="s">
        <v>52</v>
      </c>
      <c r="P212" s="143">
        <f>O212*H212</f>
        <v>0</v>
      </c>
      <c r="Q212" s="143">
        <v>0</v>
      </c>
      <c r="R212" s="143">
        <f>Q212*H212</f>
        <v>0</v>
      </c>
      <c r="S212" s="143">
        <v>0</v>
      </c>
      <c r="T212" s="144">
        <f>S212*H212</f>
        <v>0</v>
      </c>
      <c r="AR212" s="145" t="s">
        <v>287</v>
      </c>
      <c r="AT212" s="145" t="s">
        <v>373</v>
      </c>
      <c r="AU212" s="145" t="s">
        <v>88</v>
      </c>
      <c r="AY212" s="18" t="s">
        <v>239</v>
      </c>
      <c r="BE212" s="146">
        <f>IF(N212="základní",J212,0)</f>
        <v>0</v>
      </c>
      <c r="BF212" s="146">
        <f>IF(N212="snížená",J212,0)</f>
        <v>0</v>
      </c>
      <c r="BG212" s="146">
        <f>IF(N212="zákl. přenesená",J212,0)</f>
        <v>0</v>
      </c>
      <c r="BH212" s="146">
        <f>IF(N212="sníž. přenesená",J212,0)</f>
        <v>0</v>
      </c>
      <c r="BI212" s="146">
        <f>IF(N212="nulová",J212,0)</f>
        <v>0</v>
      </c>
      <c r="BJ212" s="18" t="s">
        <v>88</v>
      </c>
      <c r="BK212" s="146">
        <f>ROUND(I212*H212,2)</f>
        <v>0</v>
      </c>
      <c r="BL212" s="18" t="s">
        <v>246</v>
      </c>
      <c r="BM212" s="145" t="s">
        <v>1008</v>
      </c>
    </row>
    <row r="213" spans="2:65" s="1" customFormat="1" ht="29.25">
      <c r="B213" s="34"/>
      <c r="D213" s="152" t="s">
        <v>306</v>
      </c>
      <c r="F213" s="166" t="s">
        <v>2172</v>
      </c>
      <c r="I213" s="149"/>
      <c r="L213" s="34"/>
      <c r="M213" s="150"/>
      <c r="T213" s="55"/>
      <c r="AT213" s="18" t="s">
        <v>306</v>
      </c>
      <c r="AU213" s="18" t="s">
        <v>88</v>
      </c>
    </row>
    <row r="214" spans="2:65" s="1" customFormat="1" ht="16.5" customHeight="1">
      <c r="B214" s="34"/>
      <c r="C214" s="180" t="s">
        <v>588</v>
      </c>
      <c r="D214" s="180" t="s">
        <v>373</v>
      </c>
      <c r="E214" s="181" t="s">
        <v>2173</v>
      </c>
      <c r="F214" s="182" t="s">
        <v>2174</v>
      </c>
      <c r="G214" s="183" t="s">
        <v>835</v>
      </c>
      <c r="H214" s="184">
        <v>100</v>
      </c>
      <c r="I214" s="185"/>
      <c r="J214" s="186">
        <f>ROUND(I214*H214,2)</f>
        <v>0</v>
      </c>
      <c r="K214" s="182" t="s">
        <v>304</v>
      </c>
      <c r="L214" s="187"/>
      <c r="M214" s="188" t="s">
        <v>19</v>
      </c>
      <c r="N214" s="189" t="s">
        <v>52</v>
      </c>
      <c r="P214" s="143">
        <f>O214*H214</f>
        <v>0</v>
      </c>
      <c r="Q214" s="143">
        <v>0</v>
      </c>
      <c r="R214" s="143">
        <f>Q214*H214</f>
        <v>0</v>
      </c>
      <c r="S214" s="143">
        <v>0</v>
      </c>
      <c r="T214" s="144">
        <f>S214*H214</f>
        <v>0</v>
      </c>
      <c r="AR214" s="145" t="s">
        <v>287</v>
      </c>
      <c r="AT214" s="145" t="s">
        <v>373</v>
      </c>
      <c r="AU214" s="145" t="s">
        <v>88</v>
      </c>
      <c r="AY214" s="18" t="s">
        <v>239</v>
      </c>
      <c r="BE214" s="146">
        <f>IF(N214="základní",J214,0)</f>
        <v>0</v>
      </c>
      <c r="BF214" s="146">
        <f>IF(N214="snížená",J214,0)</f>
        <v>0</v>
      </c>
      <c r="BG214" s="146">
        <f>IF(N214="zákl. přenesená",J214,0)</f>
        <v>0</v>
      </c>
      <c r="BH214" s="146">
        <f>IF(N214="sníž. přenesená",J214,0)</f>
        <v>0</v>
      </c>
      <c r="BI214" s="146">
        <f>IF(N214="nulová",J214,0)</f>
        <v>0</v>
      </c>
      <c r="BJ214" s="18" t="s">
        <v>88</v>
      </c>
      <c r="BK214" s="146">
        <f>ROUND(I214*H214,2)</f>
        <v>0</v>
      </c>
      <c r="BL214" s="18" t="s">
        <v>246</v>
      </c>
      <c r="BM214" s="145" t="s">
        <v>1011</v>
      </c>
    </row>
    <row r="215" spans="2:65" s="1" customFormat="1" ht="19.5">
      <c r="B215" s="34"/>
      <c r="D215" s="152" t="s">
        <v>306</v>
      </c>
      <c r="F215" s="166" t="s">
        <v>2175</v>
      </c>
      <c r="I215" s="149"/>
      <c r="L215" s="34"/>
      <c r="M215" s="150"/>
      <c r="T215" s="55"/>
      <c r="AT215" s="18" t="s">
        <v>306</v>
      </c>
      <c r="AU215" s="18" t="s">
        <v>88</v>
      </c>
    </row>
    <row r="216" spans="2:65" s="1" customFormat="1" ht="16.5" customHeight="1">
      <c r="B216" s="34"/>
      <c r="C216" s="134" t="s">
        <v>594</v>
      </c>
      <c r="D216" s="134" t="s">
        <v>241</v>
      </c>
      <c r="E216" s="135" t="s">
        <v>2176</v>
      </c>
      <c r="F216" s="136" t="s">
        <v>2177</v>
      </c>
      <c r="G216" s="137" t="s">
        <v>900</v>
      </c>
      <c r="H216" s="138">
        <v>2</v>
      </c>
      <c r="I216" s="139"/>
      <c r="J216" s="140">
        <f>ROUND(I216*H216,2)</f>
        <v>0</v>
      </c>
      <c r="K216" s="136" t="s">
        <v>304</v>
      </c>
      <c r="L216" s="34"/>
      <c r="M216" s="141" t="s">
        <v>19</v>
      </c>
      <c r="N216" s="142" t="s">
        <v>52</v>
      </c>
      <c r="P216" s="143">
        <f>O216*H216</f>
        <v>0</v>
      </c>
      <c r="Q216" s="143">
        <v>0</v>
      </c>
      <c r="R216" s="143">
        <f>Q216*H216</f>
        <v>0</v>
      </c>
      <c r="S216" s="143">
        <v>0</v>
      </c>
      <c r="T216" s="144">
        <f>S216*H216</f>
        <v>0</v>
      </c>
      <c r="AR216" s="145" t="s">
        <v>246</v>
      </c>
      <c r="AT216" s="145" t="s">
        <v>241</v>
      </c>
      <c r="AU216" s="145" t="s">
        <v>88</v>
      </c>
      <c r="AY216" s="18" t="s">
        <v>239</v>
      </c>
      <c r="BE216" s="146">
        <f>IF(N216="základní",J216,0)</f>
        <v>0</v>
      </c>
      <c r="BF216" s="146">
        <f>IF(N216="snížená",J216,0)</f>
        <v>0</v>
      </c>
      <c r="BG216" s="146">
        <f>IF(N216="zákl. přenesená",J216,0)</f>
        <v>0</v>
      </c>
      <c r="BH216" s="146">
        <f>IF(N216="sníž. přenesená",J216,0)</f>
        <v>0</v>
      </c>
      <c r="BI216" s="146">
        <f>IF(N216="nulová",J216,0)</f>
        <v>0</v>
      </c>
      <c r="BJ216" s="18" t="s">
        <v>88</v>
      </c>
      <c r="BK216" s="146">
        <f>ROUND(I216*H216,2)</f>
        <v>0</v>
      </c>
      <c r="BL216" s="18" t="s">
        <v>246</v>
      </c>
      <c r="BM216" s="145" t="s">
        <v>1014</v>
      </c>
    </row>
    <row r="217" spans="2:65" s="1" customFormat="1" ht="29.25">
      <c r="B217" s="34"/>
      <c r="D217" s="152" t="s">
        <v>306</v>
      </c>
      <c r="F217" s="166" t="s">
        <v>2178</v>
      </c>
      <c r="I217" s="149"/>
      <c r="L217" s="34"/>
      <c r="M217" s="150"/>
      <c r="T217" s="55"/>
      <c r="AT217" s="18" t="s">
        <v>306</v>
      </c>
      <c r="AU217" s="18" t="s">
        <v>88</v>
      </c>
    </row>
    <row r="218" spans="2:65" s="1" customFormat="1" ht="16.5" customHeight="1">
      <c r="B218" s="34"/>
      <c r="C218" s="134" t="s">
        <v>600</v>
      </c>
      <c r="D218" s="134" t="s">
        <v>241</v>
      </c>
      <c r="E218" s="135" t="s">
        <v>2179</v>
      </c>
      <c r="F218" s="136" t="s">
        <v>2180</v>
      </c>
      <c r="G218" s="137" t="s">
        <v>900</v>
      </c>
      <c r="H218" s="138">
        <v>2</v>
      </c>
      <c r="I218" s="139"/>
      <c r="J218" s="140">
        <f>ROUND(I218*H218,2)</f>
        <v>0</v>
      </c>
      <c r="K218" s="136" t="s">
        <v>304</v>
      </c>
      <c r="L218" s="34"/>
      <c r="M218" s="141" t="s">
        <v>19</v>
      </c>
      <c r="N218" s="142" t="s">
        <v>52</v>
      </c>
      <c r="P218" s="143">
        <f>O218*H218</f>
        <v>0</v>
      </c>
      <c r="Q218" s="143">
        <v>0</v>
      </c>
      <c r="R218" s="143">
        <f>Q218*H218</f>
        <v>0</v>
      </c>
      <c r="S218" s="143">
        <v>0</v>
      </c>
      <c r="T218" s="144">
        <f>S218*H218</f>
        <v>0</v>
      </c>
      <c r="AR218" s="145" t="s">
        <v>246</v>
      </c>
      <c r="AT218" s="145" t="s">
        <v>241</v>
      </c>
      <c r="AU218" s="145" t="s">
        <v>88</v>
      </c>
      <c r="AY218" s="18" t="s">
        <v>239</v>
      </c>
      <c r="BE218" s="146">
        <f>IF(N218="základní",J218,0)</f>
        <v>0</v>
      </c>
      <c r="BF218" s="146">
        <f>IF(N218="snížená",J218,0)</f>
        <v>0</v>
      </c>
      <c r="BG218" s="146">
        <f>IF(N218="zákl. přenesená",J218,0)</f>
        <v>0</v>
      </c>
      <c r="BH218" s="146">
        <f>IF(N218="sníž. přenesená",J218,0)</f>
        <v>0</v>
      </c>
      <c r="BI218" s="146">
        <f>IF(N218="nulová",J218,0)</f>
        <v>0</v>
      </c>
      <c r="BJ218" s="18" t="s">
        <v>88</v>
      </c>
      <c r="BK218" s="146">
        <f>ROUND(I218*H218,2)</f>
        <v>0</v>
      </c>
      <c r="BL218" s="18" t="s">
        <v>246</v>
      </c>
      <c r="BM218" s="145" t="s">
        <v>1017</v>
      </c>
    </row>
    <row r="219" spans="2:65" s="1" customFormat="1" ht="29.25">
      <c r="B219" s="34"/>
      <c r="D219" s="152" t="s">
        <v>306</v>
      </c>
      <c r="F219" s="166" t="s">
        <v>2181</v>
      </c>
      <c r="I219" s="149"/>
      <c r="L219" s="34"/>
      <c r="M219" s="150"/>
      <c r="T219" s="55"/>
      <c r="AT219" s="18" t="s">
        <v>306</v>
      </c>
      <c r="AU219" s="18" t="s">
        <v>88</v>
      </c>
    </row>
    <row r="220" spans="2:65" s="11" customFormat="1" ht="25.9" customHeight="1">
      <c r="B220" s="122"/>
      <c r="D220" s="123" t="s">
        <v>80</v>
      </c>
      <c r="E220" s="124" t="s">
        <v>314</v>
      </c>
      <c r="F220" s="124" t="s">
        <v>2182</v>
      </c>
      <c r="I220" s="125"/>
      <c r="J220" s="126">
        <f>BK220</f>
        <v>0</v>
      </c>
      <c r="L220" s="122"/>
      <c r="M220" s="127"/>
      <c r="P220" s="128">
        <f>SUM(P221:P226)</f>
        <v>0</v>
      </c>
      <c r="R220" s="128">
        <f>SUM(R221:R226)</f>
        <v>0</v>
      </c>
      <c r="T220" s="129">
        <f>SUM(T221:T226)</f>
        <v>0</v>
      </c>
      <c r="AR220" s="123" t="s">
        <v>88</v>
      </c>
      <c r="AT220" s="130" t="s">
        <v>80</v>
      </c>
      <c r="AU220" s="130" t="s">
        <v>81</v>
      </c>
      <c r="AY220" s="123" t="s">
        <v>239</v>
      </c>
      <c r="BK220" s="131">
        <f>SUM(BK221:BK226)</f>
        <v>0</v>
      </c>
    </row>
    <row r="221" spans="2:65" s="1" customFormat="1" ht="16.5" customHeight="1">
      <c r="B221" s="34"/>
      <c r="C221" s="180" t="s">
        <v>606</v>
      </c>
      <c r="D221" s="180" t="s">
        <v>373</v>
      </c>
      <c r="E221" s="181" t="s">
        <v>2183</v>
      </c>
      <c r="F221" s="182" t="s">
        <v>2184</v>
      </c>
      <c r="G221" s="183" t="s">
        <v>835</v>
      </c>
      <c r="H221" s="184">
        <v>1500</v>
      </c>
      <c r="I221" s="185"/>
      <c r="J221" s="186">
        <f>ROUND(I221*H221,2)</f>
        <v>0</v>
      </c>
      <c r="K221" s="182" t="s">
        <v>304</v>
      </c>
      <c r="L221" s="187"/>
      <c r="M221" s="188" t="s">
        <v>19</v>
      </c>
      <c r="N221" s="189" t="s">
        <v>52</v>
      </c>
      <c r="P221" s="143">
        <f>O221*H221</f>
        <v>0</v>
      </c>
      <c r="Q221" s="143">
        <v>0</v>
      </c>
      <c r="R221" s="143">
        <f>Q221*H221</f>
        <v>0</v>
      </c>
      <c r="S221" s="143">
        <v>0</v>
      </c>
      <c r="T221" s="144">
        <f>S221*H221</f>
        <v>0</v>
      </c>
      <c r="AR221" s="145" t="s">
        <v>287</v>
      </c>
      <c r="AT221" s="145" t="s">
        <v>373</v>
      </c>
      <c r="AU221" s="145" t="s">
        <v>88</v>
      </c>
      <c r="AY221" s="18" t="s">
        <v>239</v>
      </c>
      <c r="BE221" s="146">
        <f>IF(N221="základní",J221,0)</f>
        <v>0</v>
      </c>
      <c r="BF221" s="146">
        <f>IF(N221="snížená",J221,0)</f>
        <v>0</v>
      </c>
      <c r="BG221" s="146">
        <f>IF(N221="zákl. přenesená",J221,0)</f>
        <v>0</v>
      </c>
      <c r="BH221" s="146">
        <f>IF(N221="sníž. přenesená",J221,0)</f>
        <v>0</v>
      </c>
      <c r="BI221" s="146">
        <f>IF(N221="nulová",J221,0)</f>
        <v>0</v>
      </c>
      <c r="BJ221" s="18" t="s">
        <v>88</v>
      </c>
      <c r="BK221" s="146">
        <f>ROUND(I221*H221,2)</f>
        <v>0</v>
      </c>
      <c r="BL221" s="18" t="s">
        <v>246</v>
      </c>
      <c r="BM221" s="145" t="s">
        <v>1021</v>
      </c>
    </row>
    <row r="222" spans="2:65" s="1" customFormat="1" ht="19.5">
      <c r="B222" s="34"/>
      <c r="D222" s="152" t="s">
        <v>306</v>
      </c>
      <c r="F222" s="166" t="s">
        <v>2185</v>
      </c>
      <c r="I222" s="149"/>
      <c r="L222" s="34"/>
      <c r="M222" s="150"/>
      <c r="T222" s="55"/>
      <c r="AT222" s="18" t="s">
        <v>306</v>
      </c>
      <c r="AU222" s="18" t="s">
        <v>88</v>
      </c>
    </row>
    <row r="223" spans="2:65" s="1" customFormat="1" ht="16.5" customHeight="1">
      <c r="B223" s="34"/>
      <c r="C223" s="180" t="s">
        <v>612</v>
      </c>
      <c r="D223" s="180" t="s">
        <v>373</v>
      </c>
      <c r="E223" s="181" t="s">
        <v>2186</v>
      </c>
      <c r="F223" s="182" t="s">
        <v>2187</v>
      </c>
      <c r="G223" s="183" t="s">
        <v>835</v>
      </c>
      <c r="H223" s="184">
        <v>610</v>
      </c>
      <c r="I223" s="185"/>
      <c r="J223" s="186">
        <f>ROUND(I223*H223,2)</f>
        <v>0</v>
      </c>
      <c r="K223" s="182" t="s">
        <v>304</v>
      </c>
      <c r="L223" s="187"/>
      <c r="M223" s="188" t="s">
        <v>19</v>
      </c>
      <c r="N223" s="189" t="s">
        <v>52</v>
      </c>
      <c r="P223" s="143">
        <f>O223*H223</f>
        <v>0</v>
      </c>
      <c r="Q223" s="143">
        <v>0</v>
      </c>
      <c r="R223" s="143">
        <f>Q223*H223</f>
        <v>0</v>
      </c>
      <c r="S223" s="143">
        <v>0</v>
      </c>
      <c r="T223" s="144">
        <f>S223*H223</f>
        <v>0</v>
      </c>
      <c r="AR223" s="145" t="s">
        <v>287</v>
      </c>
      <c r="AT223" s="145" t="s">
        <v>373</v>
      </c>
      <c r="AU223" s="145" t="s">
        <v>88</v>
      </c>
      <c r="AY223" s="18" t="s">
        <v>239</v>
      </c>
      <c r="BE223" s="146">
        <f>IF(N223="základní",J223,0)</f>
        <v>0</v>
      </c>
      <c r="BF223" s="146">
        <f>IF(N223="snížená",J223,0)</f>
        <v>0</v>
      </c>
      <c r="BG223" s="146">
        <f>IF(N223="zákl. přenesená",J223,0)</f>
        <v>0</v>
      </c>
      <c r="BH223" s="146">
        <f>IF(N223="sníž. přenesená",J223,0)</f>
        <v>0</v>
      </c>
      <c r="BI223" s="146">
        <f>IF(N223="nulová",J223,0)</f>
        <v>0</v>
      </c>
      <c r="BJ223" s="18" t="s">
        <v>88</v>
      </c>
      <c r="BK223" s="146">
        <f>ROUND(I223*H223,2)</f>
        <v>0</v>
      </c>
      <c r="BL223" s="18" t="s">
        <v>246</v>
      </c>
      <c r="BM223" s="145" t="s">
        <v>1025</v>
      </c>
    </row>
    <row r="224" spans="2:65" s="1" customFormat="1" ht="29.25">
      <c r="B224" s="34"/>
      <c r="D224" s="152" t="s">
        <v>306</v>
      </c>
      <c r="F224" s="166" t="s">
        <v>2188</v>
      </c>
      <c r="I224" s="149"/>
      <c r="L224" s="34"/>
      <c r="M224" s="150"/>
      <c r="T224" s="55"/>
      <c r="AT224" s="18" t="s">
        <v>306</v>
      </c>
      <c r="AU224" s="18" t="s">
        <v>88</v>
      </c>
    </row>
    <row r="225" spans="2:65" s="1" customFormat="1" ht="16.5" customHeight="1">
      <c r="B225" s="34"/>
      <c r="C225" s="134" t="s">
        <v>620</v>
      </c>
      <c r="D225" s="134" t="s">
        <v>241</v>
      </c>
      <c r="E225" s="135" t="s">
        <v>2189</v>
      </c>
      <c r="F225" s="136" t="s">
        <v>2190</v>
      </c>
      <c r="G225" s="137" t="s">
        <v>900</v>
      </c>
      <c r="H225" s="138">
        <v>1</v>
      </c>
      <c r="I225" s="139"/>
      <c r="J225" s="140">
        <f>ROUND(I225*H225,2)</f>
        <v>0</v>
      </c>
      <c r="K225" s="136" t="s">
        <v>304</v>
      </c>
      <c r="L225" s="34"/>
      <c r="M225" s="141" t="s">
        <v>19</v>
      </c>
      <c r="N225" s="142" t="s">
        <v>52</v>
      </c>
      <c r="P225" s="143">
        <f>O225*H225</f>
        <v>0</v>
      </c>
      <c r="Q225" s="143">
        <v>0</v>
      </c>
      <c r="R225" s="143">
        <f>Q225*H225</f>
        <v>0</v>
      </c>
      <c r="S225" s="143">
        <v>0</v>
      </c>
      <c r="T225" s="144">
        <f>S225*H225</f>
        <v>0</v>
      </c>
      <c r="AR225" s="145" t="s">
        <v>246</v>
      </c>
      <c r="AT225" s="145" t="s">
        <v>241</v>
      </c>
      <c r="AU225" s="145" t="s">
        <v>88</v>
      </c>
      <c r="AY225" s="18" t="s">
        <v>239</v>
      </c>
      <c r="BE225" s="146">
        <f>IF(N225="základní",J225,0)</f>
        <v>0</v>
      </c>
      <c r="BF225" s="146">
        <f>IF(N225="snížená",J225,0)</f>
        <v>0</v>
      </c>
      <c r="BG225" s="146">
        <f>IF(N225="zákl. přenesená",J225,0)</f>
        <v>0</v>
      </c>
      <c r="BH225" s="146">
        <f>IF(N225="sníž. přenesená",J225,0)</f>
        <v>0</v>
      </c>
      <c r="BI225" s="146">
        <f>IF(N225="nulová",J225,0)</f>
        <v>0</v>
      </c>
      <c r="BJ225" s="18" t="s">
        <v>88</v>
      </c>
      <c r="BK225" s="146">
        <f>ROUND(I225*H225,2)</f>
        <v>0</v>
      </c>
      <c r="BL225" s="18" t="s">
        <v>246</v>
      </c>
      <c r="BM225" s="145" t="s">
        <v>1028</v>
      </c>
    </row>
    <row r="226" spans="2:65" s="1" customFormat="1" ht="29.25">
      <c r="B226" s="34"/>
      <c r="D226" s="152" t="s">
        <v>306</v>
      </c>
      <c r="F226" s="166" t="s">
        <v>2191</v>
      </c>
      <c r="I226" s="149"/>
      <c r="L226" s="34"/>
      <c r="M226" s="150"/>
      <c r="T226" s="55"/>
      <c r="AT226" s="18" t="s">
        <v>306</v>
      </c>
      <c r="AU226" s="18" t="s">
        <v>88</v>
      </c>
    </row>
    <row r="227" spans="2:65" s="11" customFormat="1" ht="25.9" customHeight="1">
      <c r="B227" s="122"/>
      <c r="D227" s="123" t="s">
        <v>80</v>
      </c>
      <c r="E227" s="124" t="s">
        <v>326</v>
      </c>
      <c r="F227" s="124" t="s">
        <v>2192</v>
      </c>
      <c r="I227" s="125"/>
      <c r="J227" s="126">
        <f>BK227</f>
        <v>0</v>
      </c>
      <c r="L227" s="122"/>
      <c r="M227" s="127"/>
      <c r="P227" s="128">
        <f>SUM(P228:P247)</f>
        <v>0</v>
      </c>
      <c r="R227" s="128">
        <f>SUM(R228:R247)</f>
        <v>0</v>
      </c>
      <c r="T227" s="129">
        <f>SUM(T228:T247)</f>
        <v>0</v>
      </c>
      <c r="AR227" s="123" t="s">
        <v>88</v>
      </c>
      <c r="AT227" s="130" t="s">
        <v>80</v>
      </c>
      <c r="AU227" s="130" t="s">
        <v>81</v>
      </c>
      <c r="AY227" s="123" t="s">
        <v>239</v>
      </c>
      <c r="BK227" s="131">
        <f>SUM(BK228:BK247)</f>
        <v>0</v>
      </c>
    </row>
    <row r="228" spans="2:65" s="1" customFormat="1" ht="16.5" customHeight="1">
      <c r="B228" s="34"/>
      <c r="C228" s="180" t="s">
        <v>627</v>
      </c>
      <c r="D228" s="180" t="s">
        <v>373</v>
      </c>
      <c r="E228" s="181" t="s">
        <v>2193</v>
      </c>
      <c r="F228" s="182" t="s">
        <v>2194</v>
      </c>
      <c r="G228" s="183" t="s">
        <v>835</v>
      </c>
      <c r="H228" s="184">
        <v>720</v>
      </c>
      <c r="I228" s="185"/>
      <c r="J228" s="186">
        <f>ROUND(I228*H228,2)</f>
        <v>0</v>
      </c>
      <c r="K228" s="182" t="s">
        <v>304</v>
      </c>
      <c r="L228" s="187"/>
      <c r="M228" s="188" t="s">
        <v>19</v>
      </c>
      <c r="N228" s="189" t="s">
        <v>52</v>
      </c>
      <c r="P228" s="143">
        <f>O228*H228</f>
        <v>0</v>
      </c>
      <c r="Q228" s="143">
        <v>0</v>
      </c>
      <c r="R228" s="143">
        <f>Q228*H228</f>
        <v>0</v>
      </c>
      <c r="S228" s="143">
        <v>0</v>
      </c>
      <c r="T228" s="144">
        <f>S228*H228</f>
        <v>0</v>
      </c>
      <c r="AR228" s="145" t="s">
        <v>287</v>
      </c>
      <c r="AT228" s="145" t="s">
        <v>373</v>
      </c>
      <c r="AU228" s="145" t="s">
        <v>88</v>
      </c>
      <c r="AY228" s="18" t="s">
        <v>239</v>
      </c>
      <c r="BE228" s="146">
        <f>IF(N228="základní",J228,0)</f>
        <v>0</v>
      </c>
      <c r="BF228" s="146">
        <f>IF(N228="snížená",J228,0)</f>
        <v>0</v>
      </c>
      <c r="BG228" s="146">
        <f>IF(N228="zákl. přenesená",J228,0)</f>
        <v>0</v>
      </c>
      <c r="BH228" s="146">
        <f>IF(N228="sníž. přenesená",J228,0)</f>
        <v>0</v>
      </c>
      <c r="BI228" s="146">
        <f>IF(N228="nulová",J228,0)</f>
        <v>0</v>
      </c>
      <c r="BJ228" s="18" t="s">
        <v>88</v>
      </c>
      <c r="BK228" s="146">
        <f>ROUND(I228*H228,2)</f>
        <v>0</v>
      </c>
      <c r="BL228" s="18" t="s">
        <v>246</v>
      </c>
      <c r="BM228" s="145" t="s">
        <v>1031</v>
      </c>
    </row>
    <row r="229" spans="2:65" s="1" customFormat="1" ht="29.25">
      <c r="B229" s="34"/>
      <c r="D229" s="152" t="s">
        <v>306</v>
      </c>
      <c r="F229" s="166" t="s">
        <v>2195</v>
      </c>
      <c r="I229" s="149"/>
      <c r="L229" s="34"/>
      <c r="M229" s="150"/>
      <c r="T229" s="55"/>
      <c r="AT229" s="18" t="s">
        <v>306</v>
      </c>
      <c r="AU229" s="18" t="s">
        <v>88</v>
      </c>
    </row>
    <row r="230" spans="2:65" s="1" customFormat="1" ht="16.5" customHeight="1">
      <c r="B230" s="34"/>
      <c r="C230" s="134" t="s">
        <v>632</v>
      </c>
      <c r="D230" s="134" t="s">
        <v>241</v>
      </c>
      <c r="E230" s="135" t="s">
        <v>2196</v>
      </c>
      <c r="F230" s="136" t="s">
        <v>2197</v>
      </c>
      <c r="G230" s="137" t="s">
        <v>900</v>
      </c>
      <c r="H230" s="138">
        <v>2</v>
      </c>
      <c r="I230" s="139"/>
      <c r="J230" s="140">
        <f>ROUND(I230*H230,2)</f>
        <v>0</v>
      </c>
      <c r="K230" s="136" t="s">
        <v>304</v>
      </c>
      <c r="L230" s="34"/>
      <c r="M230" s="141" t="s">
        <v>19</v>
      </c>
      <c r="N230" s="142" t="s">
        <v>52</v>
      </c>
      <c r="P230" s="143">
        <f>O230*H230</f>
        <v>0</v>
      </c>
      <c r="Q230" s="143">
        <v>0</v>
      </c>
      <c r="R230" s="143">
        <f>Q230*H230</f>
        <v>0</v>
      </c>
      <c r="S230" s="143">
        <v>0</v>
      </c>
      <c r="T230" s="144">
        <f>S230*H230</f>
        <v>0</v>
      </c>
      <c r="AR230" s="145" t="s">
        <v>246</v>
      </c>
      <c r="AT230" s="145" t="s">
        <v>241</v>
      </c>
      <c r="AU230" s="145" t="s">
        <v>88</v>
      </c>
      <c r="AY230" s="18" t="s">
        <v>239</v>
      </c>
      <c r="BE230" s="146">
        <f>IF(N230="základní",J230,0)</f>
        <v>0</v>
      </c>
      <c r="BF230" s="146">
        <f>IF(N230="snížená",J230,0)</f>
        <v>0</v>
      </c>
      <c r="BG230" s="146">
        <f>IF(N230="zákl. přenesená",J230,0)</f>
        <v>0</v>
      </c>
      <c r="BH230" s="146">
        <f>IF(N230="sníž. přenesená",J230,0)</f>
        <v>0</v>
      </c>
      <c r="BI230" s="146">
        <f>IF(N230="nulová",J230,0)</f>
        <v>0</v>
      </c>
      <c r="BJ230" s="18" t="s">
        <v>88</v>
      </c>
      <c r="BK230" s="146">
        <f>ROUND(I230*H230,2)</f>
        <v>0</v>
      </c>
      <c r="BL230" s="18" t="s">
        <v>246</v>
      </c>
      <c r="BM230" s="145" t="s">
        <v>1034</v>
      </c>
    </row>
    <row r="231" spans="2:65" s="1" customFormat="1" ht="29.25">
      <c r="B231" s="34"/>
      <c r="D231" s="152" t="s">
        <v>306</v>
      </c>
      <c r="F231" s="166" t="s">
        <v>2198</v>
      </c>
      <c r="I231" s="149"/>
      <c r="L231" s="34"/>
      <c r="M231" s="150"/>
      <c r="T231" s="55"/>
      <c r="AT231" s="18" t="s">
        <v>306</v>
      </c>
      <c r="AU231" s="18" t="s">
        <v>88</v>
      </c>
    </row>
    <row r="232" spans="2:65" s="1" customFormat="1" ht="16.5" customHeight="1">
      <c r="B232" s="34"/>
      <c r="C232" s="180" t="s">
        <v>639</v>
      </c>
      <c r="D232" s="180" t="s">
        <v>373</v>
      </c>
      <c r="E232" s="181" t="s">
        <v>2199</v>
      </c>
      <c r="F232" s="182" t="s">
        <v>2200</v>
      </c>
      <c r="G232" s="183" t="s">
        <v>835</v>
      </c>
      <c r="H232" s="184">
        <v>780</v>
      </c>
      <c r="I232" s="185"/>
      <c r="J232" s="186">
        <f>ROUND(I232*H232,2)</f>
        <v>0</v>
      </c>
      <c r="K232" s="182" t="s">
        <v>304</v>
      </c>
      <c r="L232" s="187"/>
      <c r="M232" s="188" t="s">
        <v>19</v>
      </c>
      <c r="N232" s="189" t="s">
        <v>52</v>
      </c>
      <c r="P232" s="143">
        <f>O232*H232</f>
        <v>0</v>
      </c>
      <c r="Q232" s="143">
        <v>0</v>
      </c>
      <c r="R232" s="143">
        <f>Q232*H232</f>
        <v>0</v>
      </c>
      <c r="S232" s="143">
        <v>0</v>
      </c>
      <c r="T232" s="144">
        <f>S232*H232</f>
        <v>0</v>
      </c>
      <c r="AR232" s="145" t="s">
        <v>287</v>
      </c>
      <c r="AT232" s="145" t="s">
        <v>373</v>
      </c>
      <c r="AU232" s="145" t="s">
        <v>88</v>
      </c>
      <c r="AY232" s="18" t="s">
        <v>239</v>
      </c>
      <c r="BE232" s="146">
        <f>IF(N232="základní",J232,0)</f>
        <v>0</v>
      </c>
      <c r="BF232" s="146">
        <f>IF(N232="snížená",J232,0)</f>
        <v>0</v>
      </c>
      <c r="BG232" s="146">
        <f>IF(N232="zákl. přenesená",J232,0)</f>
        <v>0</v>
      </c>
      <c r="BH232" s="146">
        <f>IF(N232="sníž. přenesená",J232,0)</f>
        <v>0</v>
      </c>
      <c r="BI232" s="146">
        <f>IF(N232="nulová",J232,0)</f>
        <v>0</v>
      </c>
      <c r="BJ232" s="18" t="s">
        <v>88</v>
      </c>
      <c r="BK232" s="146">
        <f>ROUND(I232*H232,2)</f>
        <v>0</v>
      </c>
      <c r="BL232" s="18" t="s">
        <v>246</v>
      </c>
      <c r="BM232" s="145" t="s">
        <v>1037</v>
      </c>
    </row>
    <row r="233" spans="2:65" s="1" customFormat="1" ht="39">
      <c r="B233" s="34"/>
      <c r="D233" s="152" t="s">
        <v>306</v>
      </c>
      <c r="F233" s="166" t="s">
        <v>2201</v>
      </c>
      <c r="I233" s="149"/>
      <c r="L233" s="34"/>
      <c r="M233" s="150"/>
      <c r="T233" s="55"/>
      <c r="AT233" s="18" t="s">
        <v>306</v>
      </c>
      <c r="AU233" s="18" t="s">
        <v>88</v>
      </c>
    </row>
    <row r="234" spans="2:65" s="1" customFormat="1" ht="16.5" customHeight="1">
      <c r="B234" s="34"/>
      <c r="C234" s="134" t="s">
        <v>648</v>
      </c>
      <c r="D234" s="134" t="s">
        <v>241</v>
      </c>
      <c r="E234" s="135" t="s">
        <v>2202</v>
      </c>
      <c r="F234" s="136" t="s">
        <v>2203</v>
      </c>
      <c r="G234" s="137" t="s">
        <v>900</v>
      </c>
      <c r="H234" s="138">
        <v>2</v>
      </c>
      <c r="I234" s="139"/>
      <c r="J234" s="140">
        <f>ROUND(I234*H234,2)</f>
        <v>0</v>
      </c>
      <c r="K234" s="136" t="s">
        <v>304</v>
      </c>
      <c r="L234" s="34"/>
      <c r="M234" s="141" t="s">
        <v>19</v>
      </c>
      <c r="N234" s="142" t="s">
        <v>52</v>
      </c>
      <c r="P234" s="143">
        <f>O234*H234</f>
        <v>0</v>
      </c>
      <c r="Q234" s="143">
        <v>0</v>
      </c>
      <c r="R234" s="143">
        <f>Q234*H234</f>
        <v>0</v>
      </c>
      <c r="S234" s="143">
        <v>0</v>
      </c>
      <c r="T234" s="144">
        <f>S234*H234</f>
        <v>0</v>
      </c>
      <c r="AR234" s="145" t="s">
        <v>246</v>
      </c>
      <c r="AT234" s="145" t="s">
        <v>241</v>
      </c>
      <c r="AU234" s="145" t="s">
        <v>88</v>
      </c>
      <c r="AY234" s="18" t="s">
        <v>239</v>
      </c>
      <c r="BE234" s="146">
        <f>IF(N234="základní",J234,0)</f>
        <v>0</v>
      </c>
      <c r="BF234" s="146">
        <f>IF(N234="snížená",J234,0)</f>
        <v>0</v>
      </c>
      <c r="BG234" s="146">
        <f>IF(N234="zákl. přenesená",J234,0)</f>
        <v>0</v>
      </c>
      <c r="BH234" s="146">
        <f>IF(N234="sníž. přenesená",J234,0)</f>
        <v>0</v>
      </c>
      <c r="BI234" s="146">
        <f>IF(N234="nulová",J234,0)</f>
        <v>0</v>
      </c>
      <c r="BJ234" s="18" t="s">
        <v>88</v>
      </c>
      <c r="BK234" s="146">
        <f>ROUND(I234*H234,2)</f>
        <v>0</v>
      </c>
      <c r="BL234" s="18" t="s">
        <v>246</v>
      </c>
      <c r="BM234" s="145" t="s">
        <v>1040</v>
      </c>
    </row>
    <row r="235" spans="2:65" s="1" customFormat="1" ht="19.5">
      <c r="B235" s="34"/>
      <c r="D235" s="152" t="s">
        <v>306</v>
      </c>
      <c r="F235" s="166" t="s">
        <v>2204</v>
      </c>
      <c r="I235" s="149"/>
      <c r="L235" s="34"/>
      <c r="M235" s="150"/>
      <c r="T235" s="55"/>
      <c r="AT235" s="18" t="s">
        <v>306</v>
      </c>
      <c r="AU235" s="18" t="s">
        <v>88</v>
      </c>
    </row>
    <row r="236" spans="2:65" s="1" customFormat="1" ht="16.5" customHeight="1">
      <c r="B236" s="34"/>
      <c r="C236" s="134" t="s">
        <v>658</v>
      </c>
      <c r="D236" s="134" t="s">
        <v>241</v>
      </c>
      <c r="E236" s="135" t="s">
        <v>2205</v>
      </c>
      <c r="F236" s="136" t="s">
        <v>2206</v>
      </c>
      <c r="G236" s="137" t="s">
        <v>900</v>
      </c>
      <c r="H236" s="138">
        <v>2</v>
      </c>
      <c r="I236" s="139"/>
      <c r="J236" s="140">
        <f>ROUND(I236*H236,2)</f>
        <v>0</v>
      </c>
      <c r="K236" s="136" t="s">
        <v>304</v>
      </c>
      <c r="L236" s="34"/>
      <c r="M236" s="141" t="s">
        <v>19</v>
      </c>
      <c r="N236" s="142" t="s">
        <v>52</v>
      </c>
      <c r="P236" s="143">
        <f>O236*H236</f>
        <v>0</v>
      </c>
      <c r="Q236" s="143">
        <v>0</v>
      </c>
      <c r="R236" s="143">
        <f>Q236*H236</f>
        <v>0</v>
      </c>
      <c r="S236" s="143">
        <v>0</v>
      </c>
      <c r="T236" s="144">
        <f>S236*H236</f>
        <v>0</v>
      </c>
      <c r="AR236" s="145" t="s">
        <v>246</v>
      </c>
      <c r="AT236" s="145" t="s">
        <v>241</v>
      </c>
      <c r="AU236" s="145" t="s">
        <v>88</v>
      </c>
      <c r="AY236" s="18" t="s">
        <v>239</v>
      </c>
      <c r="BE236" s="146">
        <f>IF(N236="základní",J236,0)</f>
        <v>0</v>
      </c>
      <c r="BF236" s="146">
        <f>IF(N236="snížená",J236,0)</f>
        <v>0</v>
      </c>
      <c r="BG236" s="146">
        <f>IF(N236="zákl. přenesená",J236,0)</f>
        <v>0</v>
      </c>
      <c r="BH236" s="146">
        <f>IF(N236="sníž. přenesená",J236,0)</f>
        <v>0</v>
      </c>
      <c r="BI236" s="146">
        <f>IF(N236="nulová",J236,0)</f>
        <v>0</v>
      </c>
      <c r="BJ236" s="18" t="s">
        <v>88</v>
      </c>
      <c r="BK236" s="146">
        <f>ROUND(I236*H236,2)</f>
        <v>0</v>
      </c>
      <c r="BL236" s="18" t="s">
        <v>246</v>
      </c>
      <c r="BM236" s="145" t="s">
        <v>1043</v>
      </c>
    </row>
    <row r="237" spans="2:65" s="1" customFormat="1" ht="29.25">
      <c r="B237" s="34"/>
      <c r="D237" s="152" t="s">
        <v>306</v>
      </c>
      <c r="F237" s="166" t="s">
        <v>2207</v>
      </c>
      <c r="I237" s="149"/>
      <c r="L237" s="34"/>
      <c r="M237" s="150"/>
      <c r="T237" s="55"/>
      <c r="AT237" s="18" t="s">
        <v>306</v>
      </c>
      <c r="AU237" s="18" t="s">
        <v>88</v>
      </c>
    </row>
    <row r="238" spans="2:65" s="1" customFormat="1" ht="16.5" customHeight="1">
      <c r="B238" s="34"/>
      <c r="C238" s="180" t="s">
        <v>664</v>
      </c>
      <c r="D238" s="180" t="s">
        <v>373</v>
      </c>
      <c r="E238" s="181" t="s">
        <v>2208</v>
      </c>
      <c r="F238" s="182" t="s">
        <v>2209</v>
      </c>
      <c r="G238" s="183" t="s">
        <v>835</v>
      </c>
      <c r="H238" s="184">
        <v>1760</v>
      </c>
      <c r="I238" s="185"/>
      <c r="J238" s="186">
        <f>ROUND(I238*H238,2)</f>
        <v>0</v>
      </c>
      <c r="K238" s="182" t="s">
        <v>304</v>
      </c>
      <c r="L238" s="187"/>
      <c r="M238" s="188" t="s">
        <v>19</v>
      </c>
      <c r="N238" s="189" t="s">
        <v>52</v>
      </c>
      <c r="P238" s="143">
        <f>O238*H238</f>
        <v>0</v>
      </c>
      <c r="Q238" s="143">
        <v>0</v>
      </c>
      <c r="R238" s="143">
        <f>Q238*H238</f>
        <v>0</v>
      </c>
      <c r="S238" s="143">
        <v>0</v>
      </c>
      <c r="T238" s="144">
        <f>S238*H238</f>
        <v>0</v>
      </c>
      <c r="AR238" s="145" t="s">
        <v>287</v>
      </c>
      <c r="AT238" s="145" t="s">
        <v>373</v>
      </c>
      <c r="AU238" s="145" t="s">
        <v>88</v>
      </c>
      <c r="AY238" s="18" t="s">
        <v>239</v>
      </c>
      <c r="BE238" s="146">
        <f>IF(N238="základní",J238,0)</f>
        <v>0</v>
      </c>
      <c r="BF238" s="146">
        <f>IF(N238="snížená",J238,0)</f>
        <v>0</v>
      </c>
      <c r="BG238" s="146">
        <f>IF(N238="zákl. přenesená",J238,0)</f>
        <v>0</v>
      </c>
      <c r="BH238" s="146">
        <f>IF(N238="sníž. přenesená",J238,0)</f>
        <v>0</v>
      </c>
      <c r="BI238" s="146">
        <f>IF(N238="nulová",J238,0)</f>
        <v>0</v>
      </c>
      <c r="BJ238" s="18" t="s">
        <v>88</v>
      </c>
      <c r="BK238" s="146">
        <f>ROUND(I238*H238,2)</f>
        <v>0</v>
      </c>
      <c r="BL238" s="18" t="s">
        <v>246</v>
      </c>
      <c r="BM238" s="145" t="s">
        <v>1046</v>
      </c>
    </row>
    <row r="239" spans="2:65" s="1" customFormat="1" ht="29.25">
      <c r="B239" s="34"/>
      <c r="D239" s="152" t="s">
        <v>306</v>
      </c>
      <c r="F239" s="166" t="s">
        <v>2210</v>
      </c>
      <c r="I239" s="149"/>
      <c r="L239" s="34"/>
      <c r="M239" s="150"/>
      <c r="T239" s="55"/>
      <c r="AT239" s="18" t="s">
        <v>306</v>
      </c>
      <c r="AU239" s="18" t="s">
        <v>88</v>
      </c>
    </row>
    <row r="240" spans="2:65" s="1" customFormat="1" ht="16.5" customHeight="1">
      <c r="B240" s="34"/>
      <c r="C240" s="180" t="s">
        <v>677</v>
      </c>
      <c r="D240" s="180" t="s">
        <v>373</v>
      </c>
      <c r="E240" s="181" t="s">
        <v>2211</v>
      </c>
      <c r="F240" s="182" t="s">
        <v>2212</v>
      </c>
      <c r="G240" s="183" t="s">
        <v>835</v>
      </c>
      <c r="H240" s="184">
        <v>260</v>
      </c>
      <c r="I240" s="185"/>
      <c r="J240" s="186">
        <f>ROUND(I240*H240,2)</f>
        <v>0</v>
      </c>
      <c r="K240" s="182" t="s">
        <v>304</v>
      </c>
      <c r="L240" s="187"/>
      <c r="M240" s="188" t="s">
        <v>19</v>
      </c>
      <c r="N240" s="189" t="s">
        <v>52</v>
      </c>
      <c r="P240" s="143">
        <f>O240*H240</f>
        <v>0</v>
      </c>
      <c r="Q240" s="143">
        <v>0</v>
      </c>
      <c r="R240" s="143">
        <f>Q240*H240</f>
        <v>0</v>
      </c>
      <c r="S240" s="143">
        <v>0</v>
      </c>
      <c r="T240" s="144">
        <f>S240*H240</f>
        <v>0</v>
      </c>
      <c r="AR240" s="145" t="s">
        <v>287</v>
      </c>
      <c r="AT240" s="145" t="s">
        <v>373</v>
      </c>
      <c r="AU240" s="145" t="s">
        <v>88</v>
      </c>
      <c r="AY240" s="18" t="s">
        <v>239</v>
      </c>
      <c r="BE240" s="146">
        <f>IF(N240="základní",J240,0)</f>
        <v>0</v>
      </c>
      <c r="BF240" s="146">
        <f>IF(N240="snížená",J240,0)</f>
        <v>0</v>
      </c>
      <c r="BG240" s="146">
        <f>IF(N240="zákl. přenesená",J240,0)</f>
        <v>0</v>
      </c>
      <c r="BH240" s="146">
        <f>IF(N240="sníž. přenesená",J240,0)</f>
        <v>0</v>
      </c>
      <c r="BI240" s="146">
        <f>IF(N240="nulová",J240,0)</f>
        <v>0</v>
      </c>
      <c r="BJ240" s="18" t="s">
        <v>88</v>
      </c>
      <c r="BK240" s="146">
        <f>ROUND(I240*H240,2)</f>
        <v>0</v>
      </c>
      <c r="BL240" s="18" t="s">
        <v>246</v>
      </c>
      <c r="BM240" s="145" t="s">
        <v>1050</v>
      </c>
    </row>
    <row r="241" spans="2:65" s="1" customFormat="1" ht="19.5">
      <c r="B241" s="34"/>
      <c r="D241" s="152" t="s">
        <v>306</v>
      </c>
      <c r="F241" s="166" t="s">
        <v>2213</v>
      </c>
      <c r="I241" s="149"/>
      <c r="L241" s="34"/>
      <c r="M241" s="150"/>
      <c r="T241" s="55"/>
      <c r="AT241" s="18" t="s">
        <v>306</v>
      </c>
      <c r="AU241" s="18" t="s">
        <v>88</v>
      </c>
    </row>
    <row r="242" spans="2:65" s="1" customFormat="1" ht="16.5" customHeight="1">
      <c r="B242" s="34"/>
      <c r="C242" s="134" t="s">
        <v>684</v>
      </c>
      <c r="D242" s="134" t="s">
        <v>241</v>
      </c>
      <c r="E242" s="135" t="s">
        <v>2214</v>
      </c>
      <c r="F242" s="136" t="s">
        <v>2215</v>
      </c>
      <c r="G242" s="137" t="s">
        <v>900</v>
      </c>
      <c r="H242" s="138">
        <v>2</v>
      </c>
      <c r="I242" s="139"/>
      <c r="J242" s="140">
        <f>ROUND(I242*H242,2)</f>
        <v>0</v>
      </c>
      <c r="K242" s="136" t="s">
        <v>304</v>
      </c>
      <c r="L242" s="34"/>
      <c r="M242" s="141" t="s">
        <v>19</v>
      </c>
      <c r="N242" s="142" t="s">
        <v>52</v>
      </c>
      <c r="P242" s="143">
        <f>O242*H242</f>
        <v>0</v>
      </c>
      <c r="Q242" s="143">
        <v>0</v>
      </c>
      <c r="R242" s="143">
        <f>Q242*H242</f>
        <v>0</v>
      </c>
      <c r="S242" s="143">
        <v>0</v>
      </c>
      <c r="T242" s="144">
        <f>S242*H242</f>
        <v>0</v>
      </c>
      <c r="AR242" s="145" t="s">
        <v>246</v>
      </c>
      <c r="AT242" s="145" t="s">
        <v>241</v>
      </c>
      <c r="AU242" s="145" t="s">
        <v>88</v>
      </c>
      <c r="AY242" s="18" t="s">
        <v>239</v>
      </c>
      <c r="BE242" s="146">
        <f>IF(N242="základní",J242,0)</f>
        <v>0</v>
      </c>
      <c r="BF242" s="146">
        <f>IF(N242="snížená",J242,0)</f>
        <v>0</v>
      </c>
      <c r="BG242" s="146">
        <f>IF(N242="zákl. přenesená",J242,0)</f>
        <v>0</v>
      </c>
      <c r="BH242" s="146">
        <f>IF(N242="sníž. přenesená",J242,0)</f>
        <v>0</v>
      </c>
      <c r="BI242" s="146">
        <f>IF(N242="nulová",J242,0)</f>
        <v>0</v>
      </c>
      <c r="BJ242" s="18" t="s">
        <v>88</v>
      </c>
      <c r="BK242" s="146">
        <f>ROUND(I242*H242,2)</f>
        <v>0</v>
      </c>
      <c r="BL242" s="18" t="s">
        <v>246</v>
      </c>
      <c r="BM242" s="145" t="s">
        <v>1053</v>
      </c>
    </row>
    <row r="243" spans="2:65" s="1" customFormat="1" ht="29.25">
      <c r="B243" s="34"/>
      <c r="D243" s="152" t="s">
        <v>306</v>
      </c>
      <c r="F243" s="166" t="s">
        <v>2216</v>
      </c>
      <c r="I243" s="149"/>
      <c r="L243" s="34"/>
      <c r="M243" s="150"/>
      <c r="T243" s="55"/>
      <c r="AT243" s="18" t="s">
        <v>306</v>
      </c>
      <c r="AU243" s="18" t="s">
        <v>88</v>
      </c>
    </row>
    <row r="244" spans="2:65" s="1" customFormat="1" ht="16.5" customHeight="1">
      <c r="B244" s="34"/>
      <c r="C244" s="180" t="s">
        <v>690</v>
      </c>
      <c r="D244" s="180" t="s">
        <v>373</v>
      </c>
      <c r="E244" s="181" t="s">
        <v>2217</v>
      </c>
      <c r="F244" s="182" t="s">
        <v>2218</v>
      </c>
      <c r="G244" s="183" t="s">
        <v>835</v>
      </c>
      <c r="H244" s="184">
        <v>2240</v>
      </c>
      <c r="I244" s="185"/>
      <c r="J244" s="186">
        <f>ROUND(I244*H244,2)</f>
        <v>0</v>
      </c>
      <c r="K244" s="182" t="s">
        <v>304</v>
      </c>
      <c r="L244" s="187"/>
      <c r="M244" s="188" t="s">
        <v>19</v>
      </c>
      <c r="N244" s="189" t="s">
        <v>52</v>
      </c>
      <c r="P244" s="143">
        <f>O244*H244</f>
        <v>0</v>
      </c>
      <c r="Q244" s="143">
        <v>0</v>
      </c>
      <c r="R244" s="143">
        <f>Q244*H244</f>
        <v>0</v>
      </c>
      <c r="S244" s="143">
        <v>0</v>
      </c>
      <c r="T244" s="144">
        <f>S244*H244</f>
        <v>0</v>
      </c>
      <c r="AR244" s="145" t="s">
        <v>287</v>
      </c>
      <c r="AT244" s="145" t="s">
        <v>373</v>
      </c>
      <c r="AU244" s="145" t="s">
        <v>88</v>
      </c>
      <c r="AY244" s="18" t="s">
        <v>239</v>
      </c>
      <c r="BE244" s="146">
        <f>IF(N244="základní",J244,0)</f>
        <v>0</v>
      </c>
      <c r="BF244" s="146">
        <f>IF(N244="snížená",J244,0)</f>
        <v>0</v>
      </c>
      <c r="BG244" s="146">
        <f>IF(N244="zákl. přenesená",J244,0)</f>
        <v>0</v>
      </c>
      <c r="BH244" s="146">
        <f>IF(N244="sníž. přenesená",J244,0)</f>
        <v>0</v>
      </c>
      <c r="BI244" s="146">
        <f>IF(N244="nulová",J244,0)</f>
        <v>0</v>
      </c>
      <c r="BJ244" s="18" t="s">
        <v>88</v>
      </c>
      <c r="BK244" s="146">
        <f>ROUND(I244*H244,2)</f>
        <v>0</v>
      </c>
      <c r="BL244" s="18" t="s">
        <v>246</v>
      </c>
      <c r="BM244" s="145" t="s">
        <v>2219</v>
      </c>
    </row>
    <row r="245" spans="2:65" s="1" customFormat="1" ht="29.25">
      <c r="B245" s="34"/>
      <c r="D245" s="152" t="s">
        <v>306</v>
      </c>
      <c r="F245" s="166" t="s">
        <v>2220</v>
      </c>
      <c r="I245" s="149"/>
      <c r="L245" s="34"/>
      <c r="M245" s="150"/>
      <c r="T245" s="55"/>
      <c r="AT245" s="18" t="s">
        <v>306</v>
      </c>
      <c r="AU245" s="18" t="s">
        <v>88</v>
      </c>
    </row>
    <row r="246" spans="2:65" s="1" customFormat="1" ht="16.5" customHeight="1">
      <c r="B246" s="34"/>
      <c r="C246" s="134" t="s">
        <v>703</v>
      </c>
      <c r="D246" s="134" t="s">
        <v>241</v>
      </c>
      <c r="E246" s="135" t="s">
        <v>2221</v>
      </c>
      <c r="F246" s="136" t="s">
        <v>2222</v>
      </c>
      <c r="G246" s="137" t="s">
        <v>900</v>
      </c>
      <c r="H246" s="138">
        <v>2</v>
      </c>
      <c r="I246" s="139"/>
      <c r="J246" s="140">
        <f>ROUND(I246*H246,2)</f>
        <v>0</v>
      </c>
      <c r="K246" s="136" t="s">
        <v>304</v>
      </c>
      <c r="L246" s="34"/>
      <c r="M246" s="141" t="s">
        <v>19</v>
      </c>
      <c r="N246" s="142" t="s">
        <v>52</v>
      </c>
      <c r="P246" s="143">
        <f>O246*H246</f>
        <v>0</v>
      </c>
      <c r="Q246" s="143">
        <v>0</v>
      </c>
      <c r="R246" s="143">
        <f>Q246*H246</f>
        <v>0</v>
      </c>
      <c r="S246" s="143">
        <v>0</v>
      </c>
      <c r="T246" s="144">
        <f>S246*H246</f>
        <v>0</v>
      </c>
      <c r="AR246" s="145" t="s">
        <v>246</v>
      </c>
      <c r="AT246" s="145" t="s">
        <v>241</v>
      </c>
      <c r="AU246" s="145" t="s">
        <v>88</v>
      </c>
      <c r="AY246" s="18" t="s">
        <v>239</v>
      </c>
      <c r="BE246" s="146">
        <f>IF(N246="základní",J246,0)</f>
        <v>0</v>
      </c>
      <c r="BF246" s="146">
        <f>IF(N246="snížená",J246,0)</f>
        <v>0</v>
      </c>
      <c r="BG246" s="146">
        <f>IF(N246="zákl. přenesená",J246,0)</f>
        <v>0</v>
      </c>
      <c r="BH246" s="146">
        <f>IF(N246="sníž. přenesená",J246,0)</f>
        <v>0</v>
      </c>
      <c r="BI246" s="146">
        <f>IF(N246="nulová",J246,0)</f>
        <v>0</v>
      </c>
      <c r="BJ246" s="18" t="s">
        <v>88</v>
      </c>
      <c r="BK246" s="146">
        <f>ROUND(I246*H246,2)</f>
        <v>0</v>
      </c>
      <c r="BL246" s="18" t="s">
        <v>246</v>
      </c>
      <c r="BM246" s="145" t="s">
        <v>2223</v>
      </c>
    </row>
    <row r="247" spans="2:65" s="1" customFormat="1" ht="29.25">
      <c r="B247" s="34"/>
      <c r="D247" s="152" t="s">
        <v>306</v>
      </c>
      <c r="F247" s="166" t="s">
        <v>2224</v>
      </c>
      <c r="I247" s="149"/>
      <c r="L247" s="34"/>
      <c r="M247" s="150"/>
      <c r="T247" s="55"/>
      <c r="AT247" s="18" t="s">
        <v>306</v>
      </c>
      <c r="AU247" s="18" t="s">
        <v>88</v>
      </c>
    </row>
    <row r="248" spans="2:65" s="11" customFormat="1" ht="25.9" customHeight="1">
      <c r="B248" s="122"/>
      <c r="D248" s="123" t="s">
        <v>80</v>
      </c>
      <c r="E248" s="124" t="s">
        <v>333</v>
      </c>
      <c r="F248" s="124" t="s">
        <v>2225</v>
      </c>
      <c r="I248" s="125"/>
      <c r="J248" s="126">
        <f>BK248</f>
        <v>0</v>
      </c>
      <c r="L248" s="122"/>
      <c r="M248" s="127"/>
      <c r="P248" s="128">
        <f>SUM(P249:P254)</f>
        <v>0</v>
      </c>
      <c r="R248" s="128">
        <f>SUM(R249:R254)</f>
        <v>0</v>
      </c>
      <c r="T248" s="129">
        <f>SUM(T249:T254)</f>
        <v>0</v>
      </c>
      <c r="AR248" s="123" t="s">
        <v>88</v>
      </c>
      <c r="AT248" s="130" t="s">
        <v>80</v>
      </c>
      <c r="AU248" s="130" t="s">
        <v>81</v>
      </c>
      <c r="AY248" s="123" t="s">
        <v>239</v>
      </c>
      <c r="BK248" s="131">
        <f>SUM(BK249:BK254)</f>
        <v>0</v>
      </c>
    </row>
    <row r="249" spans="2:65" s="1" customFormat="1" ht="16.5" customHeight="1">
      <c r="B249" s="34"/>
      <c r="C249" s="180" t="s">
        <v>712</v>
      </c>
      <c r="D249" s="180" t="s">
        <v>373</v>
      </c>
      <c r="E249" s="181" t="s">
        <v>2226</v>
      </c>
      <c r="F249" s="182" t="s">
        <v>2227</v>
      </c>
      <c r="G249" s="183" t="s">
        <v>835</v>
      </c>
      <c r="H249" s="184">
        <v>26400</v>
      </c>
      <c r="I249" s="185"/>
      <c r="J249" s="186">
        <f>ROUND(I249*H249,2)</f>
        <v>0</v>
      </c>
      <c r="K249" s="182" t="s">
        <v>304</v>
      </c>
      <c r="L249" s="187"/>
      <c r="M249" s="188" t="s">
        <v>19</v>
      </c>
      <c r="N249" s="189" t="s">
        <v>52</v>
      </c>
      <c r="P249" s="143">
        <f>O249*H249</f>
        <v>0</v>
      </c>
      <c r="Q249" s="143">
        <v>0</v>
      </c>
      <c r="R249" s="143">
        <f>Q249*H249</f>
        <v>0</v>
      </c>
      <c r="S249" s="143">
        <v>0</v>
      </c>
      <c r="T249" s="144">
        <f>S249*H249</f>
        <v>0</v>
      </c>
      <c r="AR249" s="145" t="s">
        <v>287</v>
      </c>
      <c r="AT249" s="145" t="s">
        <v>373</v>
      </c>
      <c r="AU249" s="145" t="s">
        <v>88</v>
      </c>
      <c r="AY249" s="18" t="s">
        <v>239</v>
      </c>
      <c r="BE249" s="146">
        <f>IF(N249="základní",J249,0)</f>
        <v>0</v>
      </c>
      <c r="BF249" s="146">
        <f>IF(N249="snížená",J249,0)</f>
        <v>0</v>
      </c>
      <c r="BG249" s="146">
        <f>IF(N249="zákl. přenesená",J249,0)</f>
        <v>0</v>
      </c>
      <c r="BH249" s="146">
        <f>IF(N249="sníž. přenesená",J249,0)</f>
        <v>0</v>
      </c>
      <c r="BI249" s="146">
        <f>IF(N249="nulová",J249,0)</f>
        <v>0</v>
      </c>
      <c r="BJ249" s="18" t="s">
        <v>88</v>
      </c>
      <c r="BK249" s="146">
        <f>ROUND(I249*H249,2)</f>
        <v>0</v>
      </c>
      <c r="BL249" s="18" t="s">
        <v>246</v>
      </c>
      <c r="BM249" s="145" t="s">
        <v>2228</v>
      </c>
    </row>
    <row r="250" spans="2:65" s="1" customFormat="1" ht="78">
      <c r="B250" s="34"/>
      <c r="D250" s="152" t="s">
        <v>306</v>
      </c>
      <c r="F250" s="166" t="s">
        <v>2229</v>
      </c>
      <c r="I250" s="149"/>
      <c r="L250" s="34"/>
      <c r="M250" s="150"/>
      <c r="T250" s="55"/>
      <c r="AT250" s="18" t="s">
        <v>306</v>
      </c>
      <c r="AU250" s="18" t="s">
        <v>88</v>
      </c>
    </row>
    <row r="251" spans="2:65" s="1" customFormat="1" ht="16.5" customHeight="1">
      <c r="B251" s="34"/>
      <c r="C251" s="180" t="s">
        <v>717</v>
      </c>
      <c r="D251" s="180" t="s">
        <v>373</v>
      </c>
      <c r="E251" s="181" t="s">
        <v>2230</v>
      </c>
      <c r="F251" s="182" t="s">
        <v>2231</v>
      </c>
      <c r="G251" s="183" t="s">
        <v>835</v>
      </c>
      <c r="H251" s="184">
        <v>860</v>
      </c>
      <c r="I251" s="185"/>
      <c r="J251" s="186">
        <f>ROUND(I251*H251,2)</f>
        <v>0</v>
      </c>
      <c r="K251" s="182" t="s">
        <v>304</v>
      </c>
      <c r="L251" s="187"/>
      <c r="M251" s="188" t="s">
        <v>19</v>
      </c>
      <c r="N251" s="189" t="s">
        <v>52</v>
      </c>
      <c r="P251" s="143">
        <f>O251*H251</f>
        <v>0</v>
      </c>
      <c r="Q251" s="143">
        <v>0</v>
      </c>
      <c r="R251" s="143">
        <f>Q251*H251</f>
        <v>0</v>
      </c>
      <c r="S251" s="143">
        <v>0</v>
      </c>
      <c r="T251" s="144">
        <f>S251*H251</f>
        <v>0</v>
      </c>
      <c r="AR251" s="145" t="s">
        <v>287</v>
      </c>
      <c r="AT251" s="145" t="s">
        <v>373</v>
      </c>
      <c r="AU251" s="145" t="s">
        <v>88</v>
      </c>
      <c r="AY251" s="18" t="s">
        <v>239</v>
      </c>
      <c r="BE251" s="146">
        <f>IF(N251="základní",J251,0)</f>
        <v>0</v>
      </c>
      <c r="BF251" s="146">
        <f>IF(N251="snížená",J251,0)</f>
        <v>0</v>
      </c>
      <c r="BG251" s="146">
        <f>IF(N251="zákl. přenesená",J251,0)</f>
        <v>0</v>
      </c>
      <c r="BH251" s="146">
        <f>IF(N251="sníž. přenesená",J251,0)</f>
        <v>0</v>
      </c>
      <c r="BI251" s="146">
        <f>IF(N251="nulová",J251,0)</f>
        <v>0</v>
      </c>
      <c r="BJ251" s="18" t="s">
        <v>88</v>
      </c>
      <c r="BK251" s="146">
        <f>ROUND(I251*H251,2)</f>
        <v>0</v>
      </c>
      <c r="BL251" s="18" t="s">
        <v>246</v>
      </c>
      <c r="BM251" s="145" t="s">
        <v>2232</v>
      </c>
    </row>
    <row r="252" spans="2:65" s="1" customFormat="1" ht="39">
      <c r="B252" s="34"/>
      <c r="D252" s="152" t="s">
        <v>306</v>
      </c>
      <c r="F252" s="166" t="s">
        <v>2233</v>
      </c>
      <c r="I252" s="149"/>
      <c r="L252" s="34"/>
      <c r="M252" s="150"/>
      <c r="T252" s="55"/>
      <c r="AT252" s="18" t="s">
        <v>306</v>
      </c>
      <c r="AU252" s="18" t="s">
        <v>88</v>
      </c>
    </row>
    <row r="253" spans="2:65" s="1" customFormat="1" ht="16.5" customHeight="1">
      <c r="B253" s="34"/>
      <c r="C253" s="134" t="s">
        <v>723</v>
      </c>
      <c r="D253" s="134" t="s">
        <v>241</v>
      </c>
      <c r="E253" s="135" t="s">
        <v>2234</v>
      </c>
      <c r="F253" s="136" t="s">
        <v>2235</v>
      </c>
      <c r="G253" s="137" t="s">
        <v>900</v>
      </c>
      <c r="H253" s="138">
        <v>1</v>
      </c>
      <c r="I253" s="139"/>
      <c r="J253" s="140">
        <f>ROUND(I253*H253,2)</f>
        <v>0</v>
      </c>
      <c r="K253" s="136" t="s">
        <v>304</v>
      </c>
      <c r="L253" s="34"/>
      <c r="M253" s="141" t="s">
        <v>19</v>
      </c>
      <c r="N253" s="142" t="s">
        <v>52</v>
      </c>
      <c r="P253" s="143">
        <f>O253*H253</f>
        <v>0</v>
      </c>
      <c r="Q253" s="143">
        <v>0</v>
      </c>
      <c r="R253" s="143">
        <f>Q253*H253</f>
        <v>0</v>
      </c>
      <c r="S253" s="143">
        <v>0</v>
      </c>
      <c r="T253" s="144">
        <f>S253*H253</f>
        <v>0</v>
      </c>
      <c r="AR253" s="145" t="s">
        <v>246</v>
      </c>
      <c r="AT253" s="145" t="s">
        <v>241</v>
      </c>
      <c r="AU253" s="145" t="s">
        <v>88</v>
      </c>
      <c r="AY253" s="18" t="s">
        <v>239</v>
      </c>
      <c r="BE253" s="146">
        <f>IF(N253="základní",J253,0)</f>
        <v>0</v>
      </c>
      <c r="BF253" s="146">
        <f>IF(N253="snížená",J253,0)</f>
        <v>0</v>
      </c>
      <c r="BG253" s="146">
        <f>IF(N253="zákl. přenesená",J253,0)</f>
        <v>0</v>
      </c>
      <c r="BH253" s="146">
        <f>IF(N253="sníž. přenesená",J253,0)</f>
        <v>0</v>
      </c>
      <c r="BI253" s="146">
        <f>IF(N253="nulová",J253,0)</f>
        <v>0</v>
      </c>
      <c r="BJ253" s="18" t="s">
        <v>88</v>
      </c>
      <c r="BK253" s="146">
        <f>ROUND(I253*H253,2)</f>
        <v>0</v>
      </c>
      <c r="BL253" s="18" t="s">
        <v>246</v>
      </c>
      <c r="BM253" s="145" t="s">
        <v>2236</v>
      </c>
    </row>
    <row r="254" spans="2:65" s="1" customFormat="1" ht="39">
      <c r="B254" s="34"/>
      <c r="D254" s="152" t="s">
        <v>306</v>
      </c>
      <c r="F254" s="166" t="s">
        <v>2237</v>
      </c>
      <c r="I254" s="149"/>
      <c r="L254" s="34"/>
      <c r="M254" s="150"/>
      <c r="T254" s="55"/>
      <c r="AT254" s="18" t="s">
        <v>306</v>
      </c>
      <c r="AU254" s="18" t="s">
        <v>88</v>
      </c>
    </row>
    <row r="255" spans="2:65" s="11" customFormat="1" ht="25.9" customHeight="1">
      <c r="B255" s="122"/>
      <c r="D255" s="123" t="s">
        <v>80</v>
      </c>
      <c r="E255" s="124" t="s">
        <v>8</v>
      </c>
      <c r="F255" s="124" t="s">
        <v>2238</v>
      </c>
      <c r="I255" s="125"/>
      <c r="J255" s="126">
        <f>BK255</f>
        <v>0</v>
      </c>
      <c r="L255" s="122"/>
      <c r="M255" s="127"/>
      <c r="P255" s="128">
        <f>SUM(P256:P261)</f>
        <v>0</v>
      </c>
      <c r="R255" s="128">
        <f>SUM(R256:R261)</f>
        <v>0</v>
      </c>
      <c r="T255" s="129">
        <f>SUM(T256:T261)</f>
        <v>0</v>
      </c>
      <c r="AR255" s="123" t="s">
        <v>88</v>
      </c>
      <c r="AT255" s="130" t="s">
        <v>80</v>
      </c>
      <c r="AU255" s="130" t="s">
        <v>81</v>
      </c>
      <c r="AY255" s="123" t="s">
        <v>239</v>
      </c>
      <c r="BK255" s="131">
        <f>SUM(BK256:BK261)</f>
        <v>0</v>
      </c>
    </row>
    <row r="256" spans="2:65" s="1" customFormat="1" ht="16.5" customHeight="1">
      <c r="B256" s="34"/>
      <c r="C256" s="180" t="s">
        <v>730</v>
      </c>
      <c r="D256" s="180" t="s">
        <v>373</v>
      </c>
      <c r="E256" s="181" t="s">
        <v>2239</v>
      </c>
      <c r="F256" s="182" t="s">
        <v>2227</v>
      </c>
      <c r="G256" s="183" t="s">
        <v>835</v>
      </c>
      <c r="H256" s="184">
        <v>26400</v>
      </c>
      <c r="I256" s="185"/>
      <c r="J256" s="186">
        <f>ROUND(I256*H256,2)</f>
        <v>0</v>
      </c>
      <c r="K256" s="182" t="s">
        <v>304</v>
      </c>
      <c r="L256" s="187"/>
      <c r="M256" s="188" t="s">
        <v>19</v>
      </c>
      <c r="N256" s="189" t="s">
        <v>52</v>
      </c>
      <c r="P256" s="143">
        <f>O256*H256</f>
        <v>0</v>
      </c>
      <c r="Q256" s="143">
        <v>0</v>
      </c>
      <c r="R256" s="143">
        <f>Q256*H256</f>
        <v>0</v>
      </c>
      <c r="S256" s="143">
        <v>0</v>
      </c>
      <c r="T256" s="144">
        <f>S256*H256</f>
        <v>0</v>
      </c>
      <c r="AR256" s="145" t="s">
        <v>287</v>
      </c>
      <c r="AT256" s="145" t="s">
        <v>373</v>
      </c>
      <c r="AU256" s="145" t="s">
        <v>88</v>
      </c>
      <c r="AY256" s="18" t="s">
        <v>239</v>
      </c>
      <c r="BE256" s="146">
        <f>IF(N256="základní",J256,0)</f>
        <v>0</v>
      </c>
      <c r="BF256" s="146">
        <f>IF(N256="snížená",J256,0)</f>
        <v>0</v>
      </c>
      <c r="BG256" s="146">
        <f>IF(N256="zákl. přenesená",J256,0)</f>
        <v>0</v>
      </c>
      <c r="BH256" s="146">
        <f>IF(N256="sníž. přenesená",J256,0)</f>
        <v>0</v>
      </c>
      <c r="BI256" s="146">
        <f>IF(N256="nulová",J256,0)</f>
        <v>0</v>
      </c>
      <c r="BJ256" s="18" t="s">
        <v>88</v>
      </c>
      <c r="BK256" s="146">
        <f>ROUND(I256*H256,2)</f>
        <v>0</v>
      </c>
      <c r="BL256" s="18" t="s">
        <v>246</v>
      </c>
      <c r="BM256" s="145" t="s">
        <v>2240</v>
      </c>
    </row>
    <row r="257" spans="2:65" s="1" customFormat="1" ht="78">
      <c r="B257" s="34"/>
      <c r="D257" s="152" t="s">
        <v>306</v>
      </c>
      <c r="F257" s="166" t="s">
        <v>2241</v>
      </c>
      <c r="I257" s="149"/>
      <c r="L257" s="34"/>
      <c r="M257" s="150"/>
      <c r="T257" s="55"/>
      <c r="AT257" s="18" t="s">
        <v>306</v>
      </c>
      <c r="AU257" s="18" t="s">
        <v>88</v>
      </c>
    </row>
    <row r="258" spans="2:65" s="1" customFormat="1" ht="16.5" customHeight="1">
      <c r="B258" s="34"/>
      <c r="C258" s="180" t="s">
        <v>735</v>
      </c>
      <c r="D258" s="180" t="s">
        <v>373</v>
      </c>
      <c r="E258" s="181" t="s">
        <v>2242</v>
      </c>
      <c r="F258" s="182" t="s">
        <v>2231</v>
      </c>
      <c r="G258" s="183" t="s">
        <v>835</v>
      </c>
      <c r="H258" s="184">
        <v>860</v>
      </c>
      <c r="I258" s="185"/>
      <c r="J258" s="186">
        <f>ROUND(I258*H258,2)</f>
        <v>0</v>
      </c>
      <c r="K258" s="182" t="s">
        <v>304</v>
      </c>
      <c r="L258" s="187"/>
      <c r="M258" s="188" t="s">
        <v>19</v>
      </c>
      <c r="N258" s="189" t="s">
        <v>52</v>
      </c>
      <c r="P258" s="143">
        <f>O258*H258</f>
        <v>0</v>
      </c>
      <c r="Q258" s="143">
        <v>0</v>
      </c>
      <c r="R258" s="143">
        <f>Q258*H258</f>
        <v>0</v>
      </c>
      <c r="S258" s="143">
        <v>0</v>
      </c>
      <c r="T258" s="144">
        <f>S258*H258</f>
        <v>0</v>
      </c>
      <c r="AR258" s="145" t="s">
        <v>287</v>
      </c>
      <c r="AT258" s="145" t="s">
        <v>373</v>
      </c>
      <c r="AU258" s="145" t="s">
        <v>88</v>
      </c>
      <c r="AY258" s="18" t="s">
        <v>239</v>
      </c>
      <c r="BE258" s="146">
        <f>IF(N258="základní",J258,0)</f>
        <v>0</v>
      </c>
      <c r="BF258" s="146">
        <f>IF(N258="snížená",J258,0)</f>
        <v>0</v>
      </c>
      <c r="BG258" s="146">
        <f>IF(N258="zákl. přenesená",J258,0)</f>
        <v>0</v>
      </c>
      <c r="BH258" s="146">
        <f>IF(N258="sníž. přenesená",J258,0)</f>
        <v>0</v>
      </c>
      <c r="BI258" s="146">
        <f>IF(N258="nulová",J258,0)</f>
        <v>0</v>
      </c>
      <c r="BJ258" s="18" t="s">
        <v>88</v>
      </c>
      <c r="BK258" s="146">
        <f>ROUND(I258*H258,2)</f>
        <v>0</v>
      </c>
      <c r="BL258" s="18" t="s">
        <v>246</v>
      </c>
      <c r="BM258" s="145" t="s">
        <v>2243</v>
      </c>
    </row>
    <row r="259" spans="2:65" s="1" customFormat="1" ht="39">
      <c r="B259" s="34"/>
      <c r="D259" s="152" t="s">
        <v>306</v>
      </c>
      <c r="F259" s="166" t="s">
        <v>2233</v>
      </c>
      <c r="I259" s="149"/>
      <c r="L259" s="34"/>
      <c r="M259" s="150"/>
      <c r="T259" s="55"/>
      <c r="AT259" s="18" t="s">
        <v>306</v>
      </c>
      <c r="AU259" s="18" t="s">
        <v>88</v>
      </c>
    </row>
    <row r="260" spans="2:65" s="1" customFormat="1" ht="16.5" customHeight="1">
      <c r="B260" s="34"/>
      <c r="C260" s="134" t="s">
        <v>742</v>
      </c>
      <c r="D260" s="134" t="s">
        <v>241</v>
      </c>
      <c r="E260" s="135" t="s">
        <v>2244</v>
      </c>
      <c r="F260" s="136" t="s">
        <v>2245</v>
      </c>
      <c r="G260" s="137" t="s">
        <v>900</v>
      </c>
      <c r="H260" s="138">
        <v>1</v>
      </c>
      <c r="I260" s="139"/>
      <c r="J260" s="140">
        <f>ROUND(I260*H260,2)</f>
        <v>0</v>
      </c>
      <c r="K260" s="136" t="s">
        <v>304</v>
      </c>
      <c r="L260" s="34"/>
      <c r="M260" s="141" t="s">
        <v>19</v>
      </c>
      <c r="N260" s="142" t="s">
        <v>52</v>
      </c>
      <c r="P260" s="143">
        <f>O260*H260</f>
        <v>0</v>
      </c>
      <c r="Q260" s="143">
        <v>0</v>
      </c>
      <c r="R260" s="143">
        <f>Q260*H260</f>
        <v>0</v>
      </c>
      <c r="S260" s="143">
        <v>0</v>
      </c>
      <c r="T260" s="144">
        <f>S260*H260</f>
        <v>0</v>
      </c>
      <c r="AR260" s="145" t="s">
        <v>246</v>
      </c>
      <c r="AT260" s="145" t="s">
        <v>241</v>
      </c>
      <c r="AU260" s="145" t="s">
        <v>88</v>
      </c>
      <c r="AY260" s="18" t="s">
        <v>239</v>
      </c>
      <c r="BE260" s="146">
        <f>IF(N260="základní",J260,0)</f>
        <v>0</v>
      </c>
      <c r="BF260" s="146">
        <f>IF(N260="snížená",J260,0)</f>
        <v>0</v>
      </c>
      <c r="BG260" s="146">
        <f>IF(N260="zákl. přenesená",J260,0)</f>
        <v>0</v>
      </c>
      <c r="BH260" s="146">
        <f>IF(N260="sníž. přenesená",J260,0)</f>
        <v>0</v>
      </c>
      <c r="BI260" s="146">
        <f>IF(N260="nulová",J260,0)</f>
        <v>0</v>
      </c>
      <c r="BJ260" s="18" t="s">
        <v>88</v>
      </c>
      <c r="BK260" s="146">
        <f>ROUND(I260*H260,2)</f>
        <v>0</v>
      </c>
      <c r="BL260" s="18" t="s">
        <v>246</v>
      </c>
      <c r="BM260" s="145" t="s">
        <v>2246</v>
      </c>
    </row>
    <row r="261" spans="2:65" s="1" customFormat="1" ht="39">
      <c r="B261" s="34"/>
      <c r="D261" s="152" t="s">
        <v>306</v>
      </c>
      <c r="F261" s="166" t="s">
        <v>2237</v>
      </c>
      <c r="I261" s="149"/>
      <c r="L261" s="34"/>
      <c r="M261" s="150"/>
      <c r="T261" s="55"/>
      <c r="AT261" s="18" t="s">
        <v>306</v>
      </c>
      <c r="AU261" s="18" t="s">
        <v>88</v>
      </c>
    </row>
    <row r="262" spans="2:65" s="11" customFormat="1" ht="25.9" customHeight="1">
      <c r="B262" s="122"/>
      <c r="D262" s="123" t="s">
        <v>80</v>
      </c>
      <c r="E262" s="124" t="s">
        <v>344</v>
      </c>
      <c r="F262" s="124" t="s">
        <v>2247</v>
      </c>
      <c r="I262" s="125"/>
      <c r="J262" s="126">
        <f>BK262</f>
        <v>0</v>
      </c>
      <c r="L262" s="122"/>
      <c r="M262" s="127"/>
      <c r="P262" s="128">
        <f>SUM(P263:P272)</f>
        <v>0</v>
      </c>
      <c r="R262" s="128">
        <f>SUM(R263:R272)</f>
        <v>0</v>
      </c>
      <c r="T262" s="129">
        <f>SUM(T263:T272)</f>
        <v>0</v>
      </c>
      <c r="AR262" s="123" t="s">
        <v>88</v>
      </c>
      <c r="AT262" s="130" t="s">
        <v>80</v>
      </c>
      <c r="AU262" s="130" t="s">
        <v>81</v>
      </c>
      <c r="AY262" s="123" t="s">
        <v>239</v>
      </c>
      <c r="BK262" s="131">
        <f>SUM(BK263:BK272)</f>
        <v>0</v>
      </c>
    </row>
    <row r="263" spans="2:65" s="1" customFormat="1" ht="16.5" customHeight="1">
      <c r="B263" s="34"/>
      <c r="C263" s="180" t="s">
        <v>751</v>
      </c>
      <c r="D263" s="180" t="s">
        <v>373</v>
      </c>
      <c r="E263" s="181" t="s">
        <v>2248</v>
      </c>
      <c r="F263" s="182" t="s">
        <v>2249</v>
      </c>
      <c r="G263" s="183" t="s">
        <v>835</v>
      </c>
      <c r="H263" s="184">
        <v>180</v>
      </c>
      <c r="I263" s="185"/>
      <c r="J263" s="186">
        <f>ROUND(I263*H263,2)</f>
        <v>0</v>
      </c>
      <c r="K263" s="182" t="s">
        <v>304</v>
      </c>
      <c r="L263" s="187"/>
      <c r="M263" s="188" t="s">
        <v>19</v>
      </c>
      <c r="N263" s="189" t="s">
        <v>52</v>
      </c>
      <c r="P263" s="143">
        <f>O263*H263</f>
        <v>0</v>
      </c>
      <c r="Q263" s="143">
        <v>0</v>
      </c>
      <c r="R263" s="143">
        <f>Q263*H263</f>
        <v>0</v>
      </c>
      <c r="S263" s="143">
        <v>0</v>
      </c>
      <c r="T263" s="144">
        <f>S263*H263</f>
        <v>0</v>
      </c>
      <c r="AR263" s="145" t="s">
        <v>287</v>
      </c>
      <c r="AT263" s="145" t="s">
        <v>373</v>
      </c>
      <c r="AU263" s="145" t="s">
        <v>88</v>
      </c>
      <c r="AY263" s="18" t="s">
        <v>239</v>
      </c>
      <c r="BE263" s="146">
        <f>IF(N263="základní",J263,0)</f>
        <v>0</v>
      </c>
      <c r="BF263" s="146">
        <f>IF(N263="snížená",J263,0)</f>
        <v>0</v>
      </c>
      <c r="BG263" s="146">
        <f>IF(N263="zákl. přenesená",J263,0)</f>
        <v>0</v>
      </c>
      <c r="BH263" s="146">
        <f>IF(N263="sníž. přenesená",J263,0)</f>
        <v>0</v>
      </c>
      <c r="BI263" s="146">
        <f>IF(N263="nulová",J263,0)</f>
        <v>0</v>
      </c>
      <c r="BJ263" s="18" t="s">
        <v>88</v>
      </c>
      <c r="BK263" s="146">
        <f>ROUND(I263*H263,2)</f>
        <v>0</v>
      </c>
      <c r="BL263" s="18" t="s">
        <v>246</v>
      </c>
      <c r="BM263" s="145" t="s">
        <v>2250</v>
      </c>
    </row>
    <row r="264" spans="2:65" s="1" customFormat="1" ht="48.75">
      <c r="B264" s="34"/>
      <c r="D264" s="152" t="s">
        <v>306</v>
      </c>
      <c r="F264" s="166" t="s">
        <v>2251</v>
      </c>
      <c r="I264" s="149"/>
      <c r="L264" s="34"/>
      <c r="M264" s="150"/>
      <c r="T264" s="55"/>
      <c r="AT264" s="18" t="s">
        <v>306</v>
      </c>
      <c r="AU264" s="18" t="s">
        <v>88</v>
      </c>
    </row>
    <row r="265" spans="2:65" s="1" customFormat="1" ht="16.5" customHeight="1">
      <c r="B265" s="34"/>
      <c r="C265" s="180" t="s">
        <v>757</v>
      </c>
      <c r="D265" s="180" t="s">
        <v>373</v>
      </c>
      <c r="E265" s="181" t="s">
        <v>2252</v>
      </c>
      <c r="F265" s="182" t="s">
        <v>2253</v>
      </c>
      <c r="G265" s="183" t="s">
        <v>835</v>
      </c>
      <c r="H265" s="184">
        <v>60</v>
      </c>
      <c r="I265" s="185"/>
      <c r="J265" s="186">
        <f>ROUND(I265*H265,2)</f>
        <v>0</v>
      </c>
      <c r="K265" s="182" t="s">
        <v>304</v>
      </c>
      <c r="L265" s="187"/>
      <c r="M265" s="188" t="s">
        <v>19</v>
      </c>
      <c r="N265" s="189" t="s">
        <v>52</v>
      </c>
      <c r="P265" s="143">
        <f>O265*H265</f>
        <v>0</v>
      </c>
      <c r="Q265" s="143">
        <v>0</v>
      </c>
      <c r="R265" s="143">
        <f>Q265*H265</f>
        <v>0</v>
      </c>
      <c r="S265" s="143">
        <v>0</v>
      </c>
      <c r="T265" s="144">
        <f>S265*H265</f>
        <v>0</v>
      </c>
      <c r="AR265" s="145" t="s">
        <v>287</v>
      </c>
      <c r="AT265" s="145" t="s">
        <v>373</v>
      </c>
      <c r="AU265" s="145" t="s">
        <v>88</v>
      </c>
      <c r="AY265" s="18" t="s">
        <v>239</v>
      </c>
      <c r="BE265" s="146">
        <f>IF(N265="základní",J265,0)</f>
        <v>0</v>
      </c>
      <c r="BF265" s="146">
        <f>IF(N265="snížená",J265,0)</f>
        <v>0</v>
      </c>
      <c r="BG265" s="146">
        <f>IF(N265="zákl. přenesená",J265,0)</f>
        <v>0</v>
      </c>
      <c r="BH265" s="146">
        <f>IF(N265="sníž. přenesená",J265,0)</f>
        <v>0</v>
      </c>
      <c r="BI265" s="146">
        <f>IF(N265="nulová",J265,0)</f>
        <v>0</v>
      </c>
      <c r="BJ265" s="18" t="s">
        <v>88</v>
      </c>
      <c r="BK265" s="146">
        <f>ROUND(I265*H265,2)</f>
        <v>0</v>
      </c>
      <c r="BL265" s="18" t="s">
        <v>246</v>
      </c>
      <c r="BM265" s="145" t="s">
        <v>2254</v>
      </c>
    </row>
    <row r="266" spans="2:65" s="1" customFormat="1" ht="39">
      <c r="B266" s="34"/>
      <c r="D266" s="152" t="s">
        <v>306</v>
      </c>
      <c r="F266" s="166" t="s">
        <v>2255</v>
      </c>
      <c r="I266" s="149"/>
      <c r="L266" s="34"/>
      <c r="M266" s="150"/>
      <c r="T266" s="55"/>
      <c r="AT266" s="18" t="s">
        <v>306</v>
      </c>
      <c r="AU266" s="18" t="s">
        <v>88</v>
      </c>
    </row>
    <row r="267" spans="2:65" s="1" customFormat="1" ht="16.5" customHeight="1">
      <c r="B267" s="34"/>
      <c r="C267" s="180" t="s">
        <v>762</v>
      </c>
      <c r="D267" s="180" t="s">
        <v>373</v>
      </c>
      <c r="E267" s="181" t="s">
        <v>2256</v>
      </c>
      <c r="F267" s="182" t="s">
        <v>2257</v>
      </c>
      <c r="G267" s="183" t="s">
        <v>835</v>
      </c>
      <c r="H267" s="184">
        <v>400</v>
      </c>
      <c r="I267" s="185"/>
      <c r="J267" s="186">
        <f>ROUND(I267*H267,2)</f>
        <v>0</v>
      </c>
      <c r="K267" s="182" t="s">
        <v>304</v>
      </c>
      <c r="L267" s="187"/>
      <c r="M267" s="188" t="s">
        <v>19</v>
      </c>
      <c r="N267" s="189" t="s">
        <v>52</v>
      </c>
      <c r="P267" s="143">
        <f>O267*H267</f>
        <v>0</v>
      </c>
      <c r="Q267" s="143">
        <v>0</v>
      </c>
      <c r="R267" s="143">
        <f>Q267*H267</f>
        <v>0</v>
      </c>
      <c r="S267" s="143">
        <v>0</v>
      </c>
      <c r="T267" s="144">
        <f>S267*H267</f>
        <v>0</v>
      </c>
      <c r="AR267" s="145" t="s">
        <v>287</v>
      </c>
      <c r="AT267" s="145" t="s">
        <v>373</v>
      </c>
      <c r="AU267" s="145" t="s">
        <v>88</v>
      </c>
      <c r="AY267" s="18" t="s">
        <v>239</v>
      </c>
      <c r="BE267" s="146">
        <f>IF(N267="základní",J267,0)</f>
        <v>0</v>
      </c>
      <c r="BF267" s="146">
        <f>IF(N267="snížená",J267,0)</f>
        <v>0</v>
      </c>
      <c r="BG267" s="146">
        <f>IF(N267="zákl. přenesená",J267,0)</f>
        <v>0</v>
      </c>
      <c r="BH267" s="146">
        <f>IF(N267="sníž. přenesená",J267,0)</f>
        <v>0</v>
      </c>
      <c r="BI267" s="146">
        <f>IF(N267="nulová",J267,0)</f>
        <v>0</v>
      </c>
      <c r="BJ267" s="18" t="s">
        <v>88</v>
      </c>
      <c r="BK267" s="146">
        <f>ROUND(I267*H267,2)</f>
        <v>0</v>
      </c>
      <c r="BL267" s="18" t="s">
        <v>246</v>
      </c>
      <c r="BM267" s="145" t="s">
        <v>1783</v>
      </c>
    </row>
    <row r="268" spans="2:65" s="1" customFormat="1" ht="29.25">
      <c r="B268" s="34"/>
      <c r="D268" s="152" t="s">
        <v>306</v>
      </c>
      <c r="F268" s="166" t="s">
        <v>2258</v>
      </c>
      <c r="I268" s="149"/>
      <c r="L268" s="34"/>
      <c r="M268" s="150"/>
      <c r="T268" s="55"/>
      <c r="AT268" s="18" t="s">
        <v>306</v>
      </c>
      <c r="AU268" s="18" t="s">
        <v>88</v>
      </c>
    </row>
    <row r="269" spans="2:65" s="1" customFormat="1" ht="16.5" customHeight="1">
      <c r="B269" s="34"/>
      <c r="C269" s="180" t="s">
        <v>767</v>
      </c>
      <c r="D269" s="180" t="s">
        <v>373</v>
      </c>
      <c r="E269" s="181" t="s">
        <v>2259</v>
      </c>
      <c r="F269" s="182" t="s">
        <v>2260</v>
      </c>
      <c r="G269" s="183" t="s">
        <v>835</v>
      </c>
      <c r="H269" s="184">
        <v>200</v>
      </c>
      <c r="I269" s="185"/>
      <c r="J269" s="186">
        <f>ROUND(I269*H269,2)</f>
        <v>0</v>
      </c>
      <c r="K269" s="182" t="s">
        <v>304</v>
      </c>
      <c r="L269" s="187"/>
      <c r="M269" s="188" t="s">
        <v>19</v>
      </c>
      <c r="N269" s="189" t="s">
        <v>52</v>
      </c>
      <c r="P269" s="143">
        <f>O269*H269</f>
        <v>0</v>
      </c>
      <c r="Q269" s="143">
        <v>0</v>
      </c>
      <c r="R269" s="143">
        <f>Q269*H269</f>
        <v>0</v>
      </c>
      <c r="S269" s="143">
        <v>0</v>
      </c>
      <c r="T269" s="144">
        <f>S269*H269</f>
        <v>0</v>
      </c>
      <c r="AR269" s="145" t="s">
        <v>287</v>
      </c>
      <c r="AT269" s="145" t="s">
        <v>373</v>
      </c>
      <c r="AU269" s="145" t="s">
        <v>88</v>
      </c>
      <c r="AY269" s="18" t="s">
        <v>239</v>
      </c>
      <c r="BE269" s="146">
        <f>IF(N269="základní",J269,0)</f>
        <v>0</v>
      </c>
      <c r="BF269" s="146">
        <f>IF(N269="snížená",J269,0)</f>
        <v>0</v>
      </c>
      <c r="BG269" s="146">
        <f>IF(N269="zákl. přenesená",J269,0)</f>
        <v>0</v>
      </c>
      <c r="BH269" s="146">
        <f>IF(N269="sníž. přenesená",J269,0)</f>
        <v>0</v>
      </c>
      <c r="BI269" s="146">
        <f>IF(N269="nulová",J269,0)</f>
        <v>0</v>
      </c>
      <c r="BJ269" s="18" t="s">
        <v>88</v>
      </c>
      <c r="BK269" s="146">
        <f>ROUND(I269*H269,2)</f>
        <v>0</v>
      </c>
      <c r="BL269" s="18" t="s">
        <v>246</v>
      </c>
      <c r="BM269" s="145" t="s">
        <v>2261</v>
      </c>
    </row>
    <row r="270" spans="2:65" s="1" customFormat="1" ht="29.25">
      <c r="B270" s="34"/>
      <c r="D270" s="152" t="s">
        <v>306</v>
      </c>
      <c r="F270" s="166" t="s">
        <v>2262</v>
      </c>
      <c r="I270" s="149"/>
      <c r="L270" s="34"/>
      <c r="M270" s="150"/>
      <c r="T270" s="55"/>
      <c r="AT270" s="18" t="s">
        <v>306</v>
      </c>
      <c r="AU270" s="18" t="s">
        <v>88</v>
      </c>
    </row>
    <row r="271" spans="2:65" s="1" customFormat="1" ht="16.5" customHeight="1">
      <c r="B271" s="34"/>
      <c r="C271" s="134" t="s">
        <v>772</v>
      </c>
      <c r="D271" s="134" t="s">
        <v>241</v>
      </c>
      <c r="E271" s="135" t="s">
        <v>2263</v>
      </c>
      <c r="F271" s="136" t="s">
        <v>2264</v>
      </c>
      <c r="G271" s="137" t="s">
        <v>900</v>
      </c>
      <c r="H271" s="138">
        <v>1</v>
      </c>
      <c r="I271" s="139"/>
      <c r="J271" s="140">
        <f>ROUND(I271*H271,2)</f>
        <v>0</v>
      </c>
      <c r="K271" s="136" t="s">
        <v>304</v>
      </c>
      <c r="L271" s="34"/>
      <c r="M271" s="141" t="s">
        <v>19</v>
      </c>
      <c r="N271" s="142" t="s">
        <v>52</v>
      </c>
      <c r="P271" s="143">
        <f>O271*H271</f>
        <v>0</v>
      </c>
      <c r="Q271" s="143">
        <v>0</v>
      </c>
      <c r="R271" s="143">
        <f>Q271*H271</f>
        <v>0</v>
      </c>
      <c r="S271" s="143">
        <v>0</v>
      </c>
      <c r="T271" s="144">
        <f>S271*H271</f>
        <v>0</v>
      </c>
      <c r="AR271" s="145" t="s">
        <v>246</v>
      </c>
      <c r="AT271" s="145" t="s">
        <v>241</v>
      </c>
      <c r="AU271" s="145" t="s">
        <v>88</v>
      </c>
      <c r="AY271" s="18" t="s">
        <v>239</v>
      </c>
      <c r="BE271" s="146">
        <f>IF(N271="základní",J271,0)</f>
        <v>0</v>
      </c>
      <c r="BF271" s="146">
        <f>IF(N271="snížená",J271,0)</f>
        <v>0</v>
      </c>
      <c r="BG271" s="146">
        <f>IF(N271="zákl. přenesená",J271,0)</f>
        <v>0</v>
      </c>
      <c r="BH271" s="146">
        <f>IF(N271="sníž. přenesená",J271,0)</f>
        <v>0</v>
      </c>
      <c r="BI271" s="146">
        <f>IF(N271="nulová",J271,0)</f>
        <v>0</v>
      </c>
      <c r="BJ271" s="18" t="s">
        <v>88</v>
      </c>
      <c r="BK271" s="146">
        <f>ROUND(I271*H271,2)</f>
        <v>0</v>
      </c>
      <c r="BL271" s="18" t="s">
        <v>246</v>
      </c>
      <c r="BM271" s="145" t="s">
        <v>2265</v>
      </c>
    </row>
    <row r="272" spans="2:65" s="1" customFormat="1" ht="29.25">
      <c r="B272" s="34"/>
      <c r="D272" s="152" t="s">
        <v>306</v>
      </c>
      <c r="F272" s="166" t="s">
        <v>2266</v>
      </c>
      <c r="I272" s="149"/>
      <c r="L272" s="34"/>
      <c r="M272" s="150"/>
      <c r="T272" s="55"/>
      <c r="AT272" s="18" t="s">
        <v>306</v>
      </c>
      <c r="AU272" s="18" t="s">
        <v>88</v>
      </c>
    </row>
    <row r="273" spans="2:65" s="11" customFormat="1" ht="25.9" customHeight="1">
      <c r="B273" s="122"/>
      <c r="D273" s="123" t="s">
        <v>80</v>
      </c>
      <c r="E273" s="124" t="s">
        <v>372</v>
      </c>
      <c r="F273" s="124" t="s">
        <v>2267</v>
      </c>
      <c r="I273" s="125"/>
      <c r="J273" s="126">
        <f>BK273</f>
        <v>0</v>
      </c>
      <c r="L273" s="122"/>
      <c r="M273" s="127"/>
      <c r="P273" s="128">
        <f>SUM(P274:P279)</f>
        <v>0</v>
      </c>
      <c r="R273" s="128">
        <f>SUM(R274:R279)</f>
        <v>0</v>
      </c>
      <c r="T273" s="129">
        <f>SUM(T274:T279)</f>
        <v>0</v>
      </c>
      <c r="AR273" s="123" t="s">
        <v>88</v>
      </c>
      <c r="AT273" s="130" t="s">
        <v>80</v>
      </c>
      <c r="AU273" s="130" t="s">
        <v>81</v>
      </c>
      <c r="AY273" s="123" t="s">
        <v>239</v>
      </c>
      <c r="BK273" s="131">
        <f>SUM(BK274:BK279)</f>
        <v>0</v>
      </c>
    </row>
    <row r="274" spans="2:65" s="1" customFormat="1" ht="16.5" customHeight="1">
      <c r="B274" s="34"/>
      <c r="C274" s="134" t="s">
        <v>776</v>
      </c>
      <c r="D274" s="134" t="s">
        <v>241</v>
      </c>
      <c r="E274" s="135" t="s">
        <v>2268</v>
      </c>
      <c r="F274" s="136" t="s">
        <v>2269</v>
      </c>
      <c r="G274" s="137" t="s">
        <v>2270</v>
      </c>
      <c r="H274" s="138">
        <v>835</v>
      </c>
      <c r="I274" s="139"/>
      <c r="J274" s="140">
        <f>ROUND(I274*H274,2)</f>
        <v>0</v>
      </c>
      <c r="K274" s="136" t="s">
        <v>304</v>
      </c>
      <c r="L274" s="34"/>
      <c r="M274" s="141" t="s">
        <v>19</v>
      </c>
      <c r="N274" s="142" t="s">
        <v>52</v>
      </c>
      <c r="P274" s="143">
        <f>O274*H274</f>
        <v>0</v>
      </c>
      <c r="Q274" s="143">
        <v>0</v>
      </c>
      <c r="R274" s="143">
        <f>Q274*H274</f>
        <v>0</v>
      </c>
      <c r="S274" s="143">
        <v>0</v>
      </c>
      <c r="T274" s="144">
        <f>S274*H274</f>
        <v>0</v>
      </c>
      <c r="AR274" s="145" t="s">
        <v>246</v>
      </c>
      <c r="AT274" s="145" t="s">
        <v>241</v>
      </c>
      <c r="AU274" s="145" t="s">
        <v>88</v>
      </c>
      <c r="AY274" s="18" t="s">
        <v>239</v>
      </c>
      <c r="BE274" s="146">
        <f>IF(N274="základní",J274,0)</f>
        <v>0</v>
      </c>
      <c r="BF274" s="146">
        <f>IF(N274="snížená",J274,0)</f>
        <v>0</v>
      </c>
      <c r="BG274" s="146">
        <f>IF(N274="zákl. přenesená",J274,0)</f>
        <v>0</v>
      </c>
      <c r="BH274" s="146">
        <f>IF(N274="sníž. přenesená",J274,0)</f>
        <v>0</v>
      </c>
      <c r="BI274" s="146">
        <f>IF(N274="nulová",J274,0)</f>
        <v>0</v>
      </c>
      <c r="BJ274" s="18" t="s">
        <v>88</v>
      </c>
      <c r="BK274" s="146">
        <f>ROUND(I274*H274,2)</f>
        <v>0</v>
      </c>
      <c r="BL274" s="18" t="s">
        <v>246</v>
      </c>
      <c r="BM274" s="145" t="s">
        <v>2271</v>
      </c>
    </row>
    <row r="275" spans="2:65" s="1" customFormat="1" ht="48.75">
      <c r="B275" s="34"/>
      <c r="D275" s="152" t="s">
        <v>306</v>
      </c>
      <c r="F275" s="166" t="s">
        <v>2272</v>
      </c>
      <c r="I275" s="149"/>
      <c r="L275" s="34"/>
      <c r="M275" s="150"/>
      <c r="T275" s="55"/>
      <c r="AT275" s="18" t="s">
        <v>306</v>
      </c>
      <c r="AU275" s="18" t="s">
        <v>88</v>
      </c>
    </row>
    <row r="276" spans="2:65" s="1" customFormat="1" ht="16.5" customHeight="1">
      <c r="B276" s="34"/>
      <c r="C276" s="134" t="s">
        <v>782</v>
      </c>
      <c r="D276" s="134" t="s">
        <v>241</v>
      </c>
      <c r="E276" s="135" t="s">
        <v>2273</v>
      </c>
      <c r="F276" s="136" t="s">
        <v>2274</v>
      </c>
      <c r="G276" s="137" t="s">
        <v>2270</v>
      </c>
      <c r="H276" s="138">
        <v>835</v>
      </c>
      <c r="I276" s="139"/>
      <c r="J276" s="140">
        <f>ROUND(I276*H276,2)</f>
        <v>0</v>
      </c>
      <c r="K276" s="136" t="s">
        <v>304</v>
      </c>
      <c r="L276" s="34"/>
      <c r="M276" s="141" t="s">
        <v>19</v>
      </c>
      <c r="N276" s="142" t="s">
        <v>52</v>
      </c>
      <c r="P276" s="143">
        <f>O276*H276</f>
        <v>0</v>
      </c>
      <c r="Q276" s="143">
        <v>0</v>
      </c>
      <c r="R276" s="143">
        <f>Q276*H276</f>
        <v>0</v>
      </c>
      <c r="S276" s="143">
        <v>0</v>
      </c>
      <c r="T276" s="144">
        <f>S276*H276</f>
        <v>0</v>
      </c>
      <c r="AR276" s="145" t="s">
        <v>246</v>
      </c>
      <c r="AT276" s="145" t="s">
        <v>241</v>
      </c>
      <c r="AU276" s="145" t="s">
        <v>88</v>
      </c>
      <c r="AY276" s="18" t="s">
        <v>239</v>
      </c>
      <c r="BE276" s="146">
        <f>IF(N276="základní",J276,0)</f>
        <v>0</v>
      </c>
      <c r="BF276" s="146">
        <f>IF(N276="snížená",J276,0)</f>
        <v>0</v>
      </c>
      <c r="BG276" s="146">
        <f>IF(N276="zákl. přenesená",J276,0)</f>
        <v>0</v>
      </c>
      <c r="BH276" s="146">
        <f>IF(N276="sníž. přenesená",J276,0)</f>
        <v>0</v>
      </c>
      <c r="BI276" s="146">
        <f>IF(N276="nulová",J276,0)</f>
        <v>0</v>
      </c>
      <c r="BJ276" s="18" t="s">
        <v>88</v>
      </c>
      <c r="BK276" s="146">
        <f>ROUND(I276*H276,2)</f>
        <v>0</v>
      </c>
      <c r="BL276" s="18" t="s">
        <v>246</v>
      </c>
      <c r="BM276" s="145" t="s">
        <v>2275</v>
      </c>
    </row>
    <row r="277" spans="2:65" s="1" customFormat="1" ht="39">
      <c r="B277" s="34"/>
      <c r="D277" s="152" t="s">
        <v>306</v>
      </c>
      <c r="F277" s="166" t="s">
        <v>2276</v>
      </c>
      <c r="I277" s="149"/>
      <c r="L277" s="34"/>
      <c r="M277" s="150"/>
      <c r="T277" s="55"/>
      <c r="AT277" s="18" t="s">
        <v>306</v>
      </c>
      <c r="AU277" s="18" t="s">
        <v>88</v>
      </c>
    </row>
    <row r="278" spans="2:65" s="1" customFormat="1" ht="16.5" customHeight="1">
      <c r="B278" s="34"/>
      <c r="C278" s="134" t="s">
        <v>787</v>
      </c>
      <c r="D278" s="134" t="s">
        <v>241</v>
      </c>
      <c r="E278" s="135" t="s">
        <v>2277</v>
      </c>
      <c r="F278" s="136" t="s">
        <v>2278</v>
      </c>
      <c r="G278" s="137" t="s">
        <v>2270</v>
      </c>
      <c r="H278" s="138">
        <v>835</v>
      </c>
      <c r="I278" s="139"/>
      <c r="J278" s="140">
        <f>ROUND(I278*H278,2)</f>
        <v>0</v>
      </c>
      <c r="K278" s="136" t="s">
        <v>304</v>
      </c>
      <c r="L278" s="34"/>
      <c r="M278" s="141" t="s">
        <v>19</v>
      </c>
      <c r="N278" s="142" t="s">
        <v>52</v>
      </c>
      <c r="P278" s="143">
        <f>O278*H278</f>
        <v>0</v>
      </c>
      <c r="Q278" s="143">
        <v>0</v>
      </c>
      <c r="R278" s="143">
        <f>Q278*H278</f>
        <v>0</v>
      </c>
      <c r="S278" s="143">
        <v>0</v>
      </c>
      <c r="T278" s="144">
        <f>S278*H278</f>
        <v>0</v>
      </c>
      <c r="AR278" s="145" t="s">
        <v>246</v>
      </c>
      <c r="AT278" s="145" t="s">
        <v>241</v>
      </c>
      <c r="AU278" s="145" t="s">
        <v>88</v>
      </c>
      <c r="AY278" s="18" t="s">
        <v>239</v>
      </c>
      <c r="BE278" s="146">
        <f>IF(N278="základní",J278,0)</f>
        <v>0</v>
      </c>
      <c r="BF278" s="146">
        <f>IF(N278="snížená",J278,0)</f>
        <v>0</v>
      </c>
      <c r="BG278" s="146">
        <f>IF(N278="zákl. přenesená",J278,0)</f>
        <v>0</v>
      </c>
      <c r="BH278" s="146">
        <f>IF(N278="sníž. přenesená",J278,0)</f>
        <v>0</v>
      </c>
      <c r="BI278" s="146">
        <f>IF(N278="nulová",J278,0)</f>
        <v>0</v>
      </c>
      <c r="BJ278" s="18" t="s">
        <v>88</v>
      </c>
      <c r="BK278" s="146">
        <f>ROUND(I278*H278,2)</f>
        <v>0</v>
      </c>
      <c r="BL278" s="18" t="s">
        <v>246</v>
      </c>
      <c r="BM278" s="145" t="s">
        <v>2279</v>
      </c>
    </row>
    <row r="279" spans="2:65" s="1" customFormat="1" ht="39">
      <c r="B279" s="34"/>
      <c r="D279" s="152" t="s">
        <v>306</v>
      </c>
      <c r="F279" s="166" t="s">
        <v>2280</v>
      </c>
      <c r="I279" s="149"/>
      <c r="L279" s="34"/>
      <c r="M279" s="150"/>
      <c r="T279" s="55"/>
      <c r="AT279" s="18" t="s">
        <v>306</v>
      </c>
      <c r="AU279" s="18" t="s">
        <v>88</v>
      </c>
    </row>
    <row r="280" spans="2:65" s="11" customFormat="1" ht="25.9" customHeight="1">
      <c r="B280" s="122"/>
      <c r="D280" s="123" t="s">
        <v>80</v>
      </c>
      <c r="E280" s="124" t="s">
        <v>7</v>
      </c>
      <c r="F280" s="124" t="s">
        <v>2281</v>
      </c>
      <c r="I280" s="125"/>
      <c r="J280" s="126">
        <f>BK280</f>
        <v>0</v>
      </c>
      <c r="L280" s="122"/>
      <c r="M280" s="127"/>
      <c r="P280" s="128">
        <f>SUM(P281:P283)</f>
        <v>0</v>
      </c>
      <c r="R280" s="128">
        <f>SUM(R281:R283)</f>
        <v>0</v>
      </c>
      <c r="T280" s="129">
        <f>SUM(T281:T283)</f>
        <v>0</v>
      </c>
      <c r="AR280" s="123" t="s">
        <v>88</v>
      </c>
      <c r="AT280" s="130" t="s">
        <v>80</v>
      </c>
      <c r="AU280" s="130" t="s">
        <v>81</v>
      </c>
      <c r="AY280" s="123" t="s">
        <v>239</v>
      </c>
      <c r="BK280" s="131">
        <f>SUM(BK281:BK283)</f>
        <v>0</v>
      </c>
    </row>
    <row r="281" spans="2:65" s="1" customFormat="1" ht="16.5" customHeight="1">
      <c r="B281" s="34"/>
      <c r="C281" s="180" t="s">
        <v>794</v>
      </c>
      <c r="D281" s="180" t="s">
        <v>373</v>
      </c>
      <c r="E281" s="181" t="s">
        <v>2282</v>
      </c>
      <c r="F281" s="182" t="s">
        <v>2283</v>
      </c>
      <c r="G281" s="183" t="s">
        <v>900</v>
      </c>
      <c r="H281" s="184">
        <v>1</v>
      </c>
      <c r="I281" s="185"/>
      <c r="J281" s="186">
        <f>ROUND(I281*H281,2)</f>
        <v>0</v>
      </c>
      <c r="K281" s="182" t="s">
        <v>304</v>
      </c>
      <c r="L281" s="187"/>
      <c r="M281" s="188" t="s">
        <v>19</v>
      </c>
      <c r="N281" s="189" t="s">
        <v>52</v>
      </c>
      <c r="P281" s="143">
        <f>O281*H281</f>
        <v>0</v>
      </c>
      <c r="Q281" s="143">
        <v>0</v>
      </c>
      <c r="R281" s="143">
        <f>Q281*H281</f>
        <v>0</v>
      </c>
      <c r="S281" s="143">
        <v>0</v>
      </c>
      <c r="T281" s="144">
        <f>S281*H281</f>
        <v>0</v>
      </c>
      <c r="AR281" s="145" t="s">
        <v>287</v>
      </c>
      <c r="AT281" s="145" t="s">
        <v>373</v>
      </c>
      <c r="AU281" s="145" t="s">
        <v>88</v>
      </c>
      <c r="AY281" s="18" t="s">
        <v>239</v>
      </c>
      <c r="BE281" s="146">
        <f>IF(N281="základní",J281,0)</f>
        <v>0</v>
      </c>
      <c r="BF281" s="146">
        <f>IF(N281="snížená",J281,0)</f>
        <v>0</v>
      </c>
      <c r="BG281" s="146">
        <f>IF(N281="zákl. přenesená",J281,0)</f>
        <v>0</v>
      </c>
      <c r="BH281" s="146">
        <f>IF(N281="sníž. přenesená",J281,0)</f>
        <v>0</v>
      </c>
      <c r="BI281" s="146">
        <f>IF(N281="nulová",J281,0)</f>
        <v>0</v>
      </c>
      <c r="BJ281" s="18" t="s">
        <v>88</v>
      </c>
      <c r="BK281" s="146">
        <f>ROUND(I281*H281,2)</f>
        <v>0</v>
      </c>
      <c r="BL281" s="18" t="s">
        <v>246</v>
      </c>
      <c r="BM281" s="145" t="s">
        <v>2284</v>
      </c>
    </row>
    <row r="282" spans="2:65" s="1" customFormat="1" ht="39">
      <c r="B282" s="34"/>
      <c r="D282" s="152" t="s">
        <v>306</v>
      </c>
      <c r="F282" s="166" t="s">
        <v>2285</v>
      </c>
      <c r="I282" s="149"/>
      <c r="L282" s="34"/>
      <c r="M282" s="150"/>
      <c r="T282" s="55"/>
      <c r="AT282" s="18" t="s">
        <v>306</v>
      </c>
      <c r="AU282" s="18" t="s">
        <v>88</v>
      </c>
    </row>
    <row r="283" spans="2:65" s="1" customFormat="1" ht="16.5" customHeight="1">
      <c r="B283" s="34"/>
      <c r="C283" s="134" t="s">
        <v>797</v>
      </c>
      <c r="D283" s="134" t="s">
        <v>241</v>
      </c>
      <c r="E283" s="135" t="s">
        <v>2286</v>
      </c>
      <c r="F283" s="136" t="s">
        <v>2287</v>
      </c>
      <c r="G283" s="137" t="s">
        <v>900</v>
      </c>
      <c r="H283" s="138">
        <v>1</v>
      </c>
      <c r="I283" s="139"/>
      <c r="J283" s="140">
        <f>ROUND(I283*H283,2)</f>
        <v>0</v>
      </c>
      <c r="K283" s="136" t="s">
        <v>304</v>
      </c>
      <c r="L283" s="34"/>
      <c r="M283" s="141" t="s">
        <v>19</v>
      </c>
      <c r="N283" s="142" t="s">
        <v>52</v>
      </c>
      <c r="P283" s="143">
        <f>O283*H283</f>
        <v>0</v>
      </c>
      <c r="Q283" s="143">
        <v>0</v>
      </c>
      <c r="R283" s="143">
        <f>Q283*H283</f>
        <v>0</v>
      </c>
      <c r="S283" s="143">
        <v>0</v>
      </c>
      <c r="T283" s="144">
        <f>S283*H283</f>
        <v>0</v>
      </c>
      <c r="AR283" s="145" t="s">
        <v>246</v>
      </c>
      <c r="AT283" s="145" t="s">
        <v>241</v>
      </c>
      <c r="AU283" s="145" t="s">
        <v>88</v>
      </c>
      <c r="AY283" s="18" t="s">
        <v>239</v>
      </c>
      <c r="BE283" s="146">
        <f>IF(N283="základní",J283,0)</f>
        <v>0</v>
      </c>
      <c r="BF283" s="146">
        <f>IF(N283="snížená",J283,0)</f>
        <v>0</v>
      </c>
      <c r="BG283" s="146">
        <f>IF(N283="zákl. přenesená",J283,0)</f>
        <v>0</v>
      </c>
      <c r="BH283" s="146">
        <f>IF(N283="sníž. přenesená",J283,0)</f>
        <v>0</v>
      </c>
      <c r="BI283" s="146">
        <f>IF(N283="nulová",J283,0)</f>
        <v>0</v>
      </c>
      <c r="BJ283" s="18" t="s">
        <v>88</v>
      </c>
      <c r="BK283" s="146">
        <f>ROUND(I283*H283,2)</f>
        <v>0</v>
      </c>
      <c r="BL283" s="18" t="s">
        <v>246</v>
      </c>
      <c r="BM283" s="145" t="s">
        <v>2288</v>
      </c>
    </row>
    <row r="284" spans="2:65" s="11" customFormat="1" ht="25.9" customHeight="1">
      <c r="B284" s="122"/>
      <c r="D284" s="123" t="s">
        <v>80</v>
      </c>
      <c r="E284" s="124" t="s">
        <v>2289</v>
      </c>
      <c r="F284" s="124" t="s">
        <v>2290</v>
      </c>
      <c r="I284" s="125"/>
      <c r="J284" s="126">
        <f>BK284</f>
        <v>0</v>
      </c>
      <c r="L284" s="122"/>
      <c r="M284" s="127"/>
      <c r="P284" s="128">
        <f>SUM(P285:P286)</f>
        <v>0</v>
      </c>
      <c r="R284" s="128">
        <f>SUM(R285:R286)</f>
        <v>0</v>
      </c>
      <c r="T284" s="129">
        <f>SUM(T285:T286)</f>
        <v>0</v>
      </c>
      <c r="AR284" s="123" t="s">
        <v>88</v>
      </c>
      <c r="AT284" s="130" t="s">
        <v>80</v>
      </c>
      <c r="AU284" s="130" t="s">
        <v>81</v>
      </c>
      <c r="AY284" s="123" t="s">
        <v>239</v>
      </c>
      <c r="BK284" s="131">
        <f>SUM(BK285:BK286)</f>
        <v>0</v>
      </c>
    </row>
    <row r="285" spans="2:65" s="1" customFormat="1" ht="16.5" customHeight="1">
      <c r="B285" s="34"/>
      <c r="C285" s="134" t="s">
        <v>802</v>
      </c>
      <c r="D285" s="134" t="s">
        <v>241</v>
      </c>
      <c r="E285" s="135" t="s">
        <v>2291</v>
      </c>
      <c r="F285" s="136" t="s">
        <v>2292</v>
      </c>
      <c r="G285" s="137" t="s">
        <v>900</v>
      </c>
      <c r="H285" s="138">
        <v>1</v>
      </c>
      <c r="I285" s="139"/>
      <c r="J285" s="140">
        <f>ROUND(I285*H285,2)</f>
        <v>0</v>
      </c>
      <c r="K285" s="136" t="s">
        <v>304</v>
      </c>
      <c r="L285" s="34"/>
      <c r="M285" s="141" t="s">
        <v>19</v>
      </c>
      <c r="N285" s="142" t="s">
        <v>52</v>
      </c>
      <c r="P285" s="143">
        <f>O285*H285</f>
        <v>0</v>
      </c>
      <c r="Q285" s="143">
        <v>0</v>
      </c>
      <c r="R285" s="143">
        <f>Q285*H285</f>
        <v>0</v>
      </c>
      <c r="S285" s="143">
        <v>0</v>
      </c>
      <c r="T285" s="144">
        <f>S285*H285</f>
        <v>0</v>
      </c>
      <c r="AR285" s="145" t="s">
        <v>246</v>
      </c>
      <c r="AT285" s="145" t="s">
        <v>241</v>
      </c>
      <c r="AU285" s="145" t="s">
        <v>88</v>
      </c>
      <c r="AY285" s="18" t="s">
        <v>239</v>
      </c>
      <c r="BE285" s="146">
        <f>IF(N285="základní",J285,0)</f>
        <v>0</v>
      </c>
      <c r="BF285" s="146">
        <f>IF(N285="snížená",J285,0)</f>
        <v>0</v>
      </c>
      <c r="BG285" s="146">
        <f>IF(N285="zákl. přenesená",J285,0)</f>
        <v>0</v>
      </c>
      <c r="BH285" s="146">
        <f>IF(N285="sníž. přenesená",J285,0)</f>
        <v>0</v>
      </c>
      <c r="BI285" s="146">
        <f>IF(N285="nulová",J285,0)</f>
        <v>0</v>
      </c>
      <c r="BJ285" s="18" t="s">
        <v>88</v>
      </c>
      <c r="BK285" s="146">
        <f>ROUND(I285*H285,2)</f>
        <v>0</v>
      </c>
      <c r="BL285" s="18" t="s">
        <v>246</v>
      </c>
      <c r="BM285" s="145" t="s">
        <v>2293</v>
      </c>
    </row>
    <row r="286" spans="2:65" s="1" customFormat="1" ht="29.25">
      <c r="B286" s="34"/>
      <c r="D286" s="152" t="s">
        <v>306</v>
      </c>
      <c r="F286" s="166" t="s">
        <v>2294</v>
      </c>
      <c r="I286" s="149"/>
      <c r="L286" s="34"/>
      <c r="M286" s="191"/>
      <c r="N286" s="192"/>
      <c r="O286" s="192"/>
      <c r="P286" s="192"/>
      <c r="Q286" s="192"/>
      <c r="R286" s="192"/>
      <c r="S286" s="192"/>
      <c r="T286" s="193"/>
      <c r="AT286" s="18" t="s">
        <v>306</v>
      </c>
      <c r="AU286" s="18" t="s">
        <v>88</v>
      </c>
    </row>
    <row r="287" spans="2:65" s="1" customFormat="1" ht="6.95" customHeight="1">
      <c r="B287" s="43"/>
      <c r="C287" s="44"/>
      <c r="D287" s="44"/>
      <c r="E287" s="44"/>
      <c r="F287" s="44"/>
      <c r="G287" s="44"/>
      <c r="H287" s="44"/>
      <c r="I287" s="44"/>
      <c r="J287" s="44"/>
      <c r="K287" s="44"/>
      <c r="L287" s="34"/>
    </row>
  </sheetData>
  <sheetProtection algorithmName="SHA-512" hashValue="6FgkbYBEDedX6OgTlP6OBfkNVuC4E80lEPoPcNZ2adu47IH5ArMzvf4RM8RWPB2Q0SEJjj1eMAKWYK1gUPXcUg==" saltValue="OzASXPTa60ORw8gUPIMkQsbHS2HaqjcquOaJuzOm2RogmtpCRCPlOwiOjQq5M0+/5nkBSJ68koZYzrowKESn8w==" spinCount="100000" sheet="1" objects="1" scenarios="1" formatColumns="0" formatRows="0" autoFilter="0"/>
  <autoFilter ref="C102:K286" xr:uid="{00000000-0009-0000-0000-00000F000000}"/>
  <mergeCells count="12">
    <mergeCell ref="E95:H95"/>
    <mergeCell ref="L2:V2"/>
    <mergeCell ref="E50:H50"/>
    <mergeCell ref="E52:H52"/>
    <mergeCell ref="E54:H54"/>
    <mergeCell ref="E91:H91"/>
    <mergeCell ref="E93:H9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146</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 customHeight="1">
      <c r="B8" s="21"/>
      <c r="D8" s="28" t="s">
        <v>183</v>
      </c>
      <c r="L8" s="21"/>
    </row>
    <row r="9" spans="2:46" s="1" customFormat="1" ht="16.5" customHeight="1">
      <c r="B9" s="34"/>
      <c r="E9" s="329" t="s">
        <v>2006</v>
      </c>
      <c r="F9" s="328"/>
      <c r="G9" s="328"/>
      <c r="H9" s="328"/>
      <c r="L9" s="34"/>
    </row>
    <row r="10" spans="2:46" s="1" customFormat="1" ht="12" customHeight="1">
      <c r="B10" s="34"/>
      <c r="D10" s="28" t="s">
        <v>191</v>
      </c>
      <c r="L10" s="34"/>
    </row>
    <row r="11" spans="2:46" s="1" customFormat="1" ht="16.5" customHeight="1">
      <c r="B11" s="34"/>
      <c r="E11" s="324" t="s">
        <v>2295</v>
      </c>
      <c r="F11" s="328"/>
      <c r="G11" s="328"/>
      <c r="H11" s="328"/>
      <c r="L11" s="34"/>
    </row>
    <row r="12" spans="2:46" s="1" customFormat="1" ht="11.25">
      <c r="B12" s="34"/>
      <c r="L12" s="34"/>
    </row>
    <row r="13" spans="2:46" s="1" customFormat="1" ht="12" customHeight="1">
      <c r="B13" s="34"/>
      <c r="D13" s="28" t="s">
        <v>18</v>
      </c>
      <c r="F13" s="26" t="s">
        <v>19</v>
      </c>
      <c r="I13" s="28" t="s">
        <v>20</v>
      </c>
      <c r="J13" s="26" t="s">
        <v>19</v>
      </c>
      <c r="L13" s="34"/>
    </row>
    <row r="14" spans="2:46" s="1" customFormat="1" ht="12" customHeight="1">
      <c r="B14" s="34"/>
      <c r="D14" s="28" t="s">
        <v>22</v>
      </c>
      <c r="F14" s="26" t="s">
        <v>44</v>
      </c>
      <c r="I14" s="28" t="s">
        <v>24</v>
      </c>
      <c r="J14" s="51" t="str">
        <f>'Rekapitulace stavby'!AN8</f>
        <v>19. 8. 2022</v>
      </c>
      <c r="L14" s="34"/>
    </row>
    <row r="15" spans="2:46" s="1" customFormat="1" ht="10.9" customHeight="1">
      <c r="B15" s="34"/>
      <c r="L15" s="34"/>
    </row>
    <row r="16" spans="2:46" s="1" customFormat="1" ht="12" customHeight="1">
      <c r="B16" s="34"/>
      <c r="D16" s="28" t="s">
        <v>30</v>
      </c>
      <c r="I16" s="28" t="s">
        <v>31</v>
      </c>
      <c r="J16" s="26" t="str">
        <f>IF('Rekapitulace stavby'!AN10="","",'Rekapitulace stavby'!AN10)</f>
        <v>00064581</v>
      </c>
      <c r="L16" s="34"/>
    </row>
    <row r="17" spans="2:12" s="1" customFormat="1" ht="18" customHeight="1">
      <c r="B17" s="34"/>
      <c r="E17" s="26" t="str">
        <f>IF('Rekapitulace stavby'!E11="","",'Rekapitulace stavby'!E11)</f>
        <v>Hlavní město Praha</v>
      </c>
      <c r="I17" s="28" t="s">
        <v>34</v>
      </c>
      <c r="J17" s="26" t="str">
        <f>IF('Rekapitulace stavby'!AN11="","",'Rekapitulace stavby'!AN11)</f>
        <v>CZ00064581</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tr">
        <f>IF('Rekapitulace stavby'!AN16="","",'Rekapitulace stavby'!AN16)</f>
        <v>26760312</v>
      </c>
      <c r="L22" s="34"/>
    </row>
    <row r="23" spans="2:12" s="1" customFormat="1" ht="18" customHeight="1">
      <c r="B23" s="34"/>
      <c r="E23" s="26" t="str">
        <f>IF('Rekapitulace stavby'!E17="","",'Rekapitulace stavby'!E17)</f>
        <v>d plus projektová a inženýrská a.s.</v>
      </c>
      <c r="I23" s="28" t="s">
        <v>34</v>
      </c>
      <c r="J23" s="26" t="str">
        <f>IF('Rekapitulace stavby'!AN17="","",'Rekapitulace stavby'!AN17)</f>
        <v>CZ26760312</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ROUND(J91,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ROUND((SUM(BE91:BE161)),  2)</f>
        <v>0</v>
      </c>
      <c r="I35" s="96">
        <v>0.21</v>
      </c>
      <c r="J35" s="84">
        <f>ROUND(((SUM(BE91:BE161))*I35),  2)</f>
        <v>0</v>
      </c>
      <c r="L35" s="34"/>
    </row>
    <row r="36" spans="2:12" s="1" customFormat="1" ht="14.45" customHeight="1">
      <c r="B36" s="34"/>
      <c r="E36" s="28" t="s">
        <v>53</v>
      </c>
      <c r="F36" s="84">
        <f>ROUND((SUM(BF91:BF161)),  2)</f>
        <v>0</v>
      </c>
      <c r="I36" s="96">
        <v>0.15</v>
      </c>
      <c r="J36" s="84">
        <f>ROUND(((SUM(BF91:BF161))*I36),  2)</f>
        <v>0</v>
      </c>
      <c r="L36" s="34"/>
    </row>
    <row r="37" spans="2:12" s="1" customFormat="1" ht="14.45" hidden="1" customHeight="1">
      <c r="B37" s="34"/>
      <c r="E37" s="28" t="s">
        <v>54</v>
      </c>
      <c r="F37" s="84">
        <f>ROUND((SUM(BG91:BG161)),  2)</f>
        <v>0</v>
      </c>
      <c r="I37" s="96">
        <v>0.21</v>
      </c>
      <c r="J37" s="84">
        <f>0</f>
        <v>0</v>
      </c>
      <c r="L37" s="34"/>
    </row>
    <row r="38" spans="2:12" s="1" customFormat="1" ht="14.45" hidden="1" customHeight="1">
      <c r="B38" s="34"/>
      <c r="E38" s="28" t="s">
        <v>55</v>
      </c>
      <c r="F38" s="84">
        <f>ROUND((SUM(BH91:BH161)),  2)</f>
        <v>0</v>
      </c>
      <c r="I38" s="96">
        <v>0.15</v>
      </c>
      <c r="J38" s="84">
        <f>0</f>
        <v>0</v>
      </c>
      <c r="L38" s="34"/>
    </row>
    <row r="39" spans="2:12" s="1" customFormat="1" ht="14.45" hidden="1" customHeight="1">
      <c r="B39" s="34"/>
      <c r="E39" s="28" t="s">
        <v>56</v>
      </c>
      <c r="F39" s="84">
        <f>ROUND((SUM(BI91:BI161)),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2006</v>
      </c>
      <c r="F52" s="328"/>
      <c r="G52" s="328"/>
      <c r="H52" s="328"/>
      <c r="L52" s="34"/>
    </row>
    <row r="53" spans="2:47" s="1" customFormat="1" ht="12" customHeight="1">
      <c r="B53" s="34"/>
      <c r="C53" s="28" t="s">
        <v>191</v>
      </c>
      <c r="L53" s="34"/>
    </row>
    <row r="54" spans="2:47" s="1" customFormat="1" ht="16.5" customHeight="1">
      <c r="B54" s="34"/>
      <c r="E54" s="324" t="str">
        <f>E11</f>
        <v>PS03 - Provizorní hrazení</v>
      </c>
      <c r="F54" s="328"/>
      <c r="G54" s="328"/>
      <c r="H54" s="328"/>
      <c r="L54" s="34"/>
    </row>
    <row r="55" spans="2:47" s="1" customFormat="1" ht="6.95" customHeight="1">
      <c r="B55" s="34"/>
      <c r="L55" s="34"/>
    </row>
    <row r="56" spans="2:47" s="1" customFormat="1" ht="12" customHeight="1">
      <c r="B56" s="34"/>
      <c r="C56" s="28" t="s">
        <v>22</v>
      </c>
      <c r="F56" s="26" t="str">
        <f>F14</f>
        <v xml:space="preserve"> </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J91</f>
        <v>0</v>
      </c>
      <c r="L63" s="34"/>
      <c r="AU63" s="18" t="s">
        <v>208</v>
      </c>
    </row>
    <row r="64" spans="2:47" s="8" customFormat="1" ht="24.95" customHeight="1">
      <c r="B64" s="106"/>
      <c r="D64" s="107" t="s">
        <v>2296</v>
      </c>
      <c r="E64" s="108"/>
      <c r="F64" s="108"/>
      <c r="G64" s="108"/>
      <c r="H64" s="108"/>
      <c r="I64" s="108"/>
      <c r="J64" s="109">
        <f>J92</f>
        <v>0</v>
      </c>
      <c r="L64" s="106"/>
    </row>
    <row r="65" spans="2:12" s="8" customFormat="1" ht="24.95" customHeight="1">
      <c r="B65" s="106"/>
      <c r="D65" s="107" t="s">
        <v>2297</v>
      </c>
      <c r="E65" s="108"/>
      <c r="F65" s="108"/>
      <c r="G65" s="108"/>
      <c r="H65" s="108"/>
      <c r="I65" s="108"/>
      <c r="J65" s="109">
        <f>J101</f>
        <v>0</v>
      </c>
      <c r="L65" s="106"/>
    </row>
    <row r="66" spans="2:12" s="8" customFormat="1" ht="24.95" customHeight="1">
      <c r="B66" s="106"/>
      <c r="D66" s="107" t="s">
        <v>2298</v>
      </c>
      <c r="E66" s="108"/>
      <c r="F66" s="108"/>
      <c r="G66" s="108"/>
      <c r="H66" s="108"/>
      <c r="I66" s="108"/>
      <c r="J66" s="109">
        <f>J128</f>
        <v>0</v>
      </c>
      <c r="L66" s="106"/>
    </row>
    <row r="67" spans="2:12" s="8" customFormat="1" ht="24.95" customHeight="1">
      <c r="B67" s="106"/>
      <c r="D67" s="107" t="s">
        <v>2299</v>
      </c>
      <c r="E67" s="108"/>
      <c r="F67" s="108"/>
      <c r="G67" s="108"/>
      <c r="H67" s="108"/>
      <c r="I67" s="108"/>
      <c r="J67" s="109">
        <f>J141</f>
        <v>0</v>
      </c>
      <c r="L67" s="106"/>
    </row>
    <row r="68" spans="2:12" s="8" customFormat="1" ht="24.95" customHeight="1">
      <c r="B68" s="106"/>
      <c r="D68" s="107" t="s">
        <v>2023</v>
      </c>
      <c r="E68" s="108"/>
      <c r="F68" s="108"/>
      <c r="G68" s="108"/>
      <c r="H68" s="108"/>
      <c r="I68" s="108"/>
      <c r="J68" s="109">
        <f>J152</f>
        <v>0</v>
      </c>
      <c r="L68" s="106"/>
    </row>
    <row r="69" spans="2:12" s="8" customFormat="1" ht="24.95" customHeight="1">
      <c r="B69" s="106"/>
      <c r="D69" s="107" t="s">
        <v>2025</v>
      </c>
      <c r="E69" s="108"/>
      <c r="F69" s="108"/>
      <c r="G69" s="108"/>
      <c r="H69" s="108"/>
      <c r="I69" s="108"/>
      <c r="J69" s="109">
        <f>J159</f>
        <v>0</v>
      </c>
      <c r="L69" s="106"/>
    </row>
    <row r="70" spans="2:12" s="1" customFormat="1" ht="21.75" customHeight="1">
      <c r="B70" s="34"/>
      <c r="L70" s="34"/>
    </row>
    <row r="71" spans="2:12" s="1" customFormat="1" ht="6.95" customHeight="1">
      <c r="B71" s="43"/>
      <c r="C71" s="44"/>
      <c r="D71" s="44"/>
      <c r="E71" s="44"/>
      <c r="F71" s="44"/>
      <c r="G71" s="44"/>
      <c r="H71" s="44"/>
      <c r="I71" s="44"/>
      <c r="J71" s="44"/>
      <c r="K71" s="44"/>
      <c r="L71" s="34"/>
    </row>
    <row r="75" spans="2:12" s="1" customFormat="1" ht="6.95" customHeight="1">
      <c r="B75" s="45"/>
      <c r="C75" s="46"/>
      <c r="D75" s="46"/>
      <c r="E75" s="46"/>
      <c r="F75" s="46"/>
      <c r="G75" s="46"/>
      <c r="H75" s="46"/>
      <c r="I75" s="46"/>
      <c r="J75" s="46"/>
      <c r="K75" s="46"/>
      <c r="L75" s="34"/>
    </row>
    <row r="76" spans="2:12" s="1" customFormat="1" ht="24.95" customHeight="1">
      <c r="B76" s="34"/>
      <c r="C76" s="22" t="s">
        <v>224</v>
      </c>
      <c r="L76" s="34"/>
    </row>
    <row r="77" spans="2:12" s="1" customFormat="1" ht="6.95" customHeight="1">
      <c r="B77" s="34"/>
      <c r="L77" s="34"/>
    </row>
    <row r="78" spans="2:12" s="1" customFormat="1" ht="12" customHeight="1">
      <c r="B78" s="34"/>
      <c r="C78" s="28" t="s">
        <v>16</v>
      </c>
      <c r="L78" s="34"/>
    </row>
    <row r="79" spans="2:12" s="1" customFormat="1" ht="16.5" customHeight="1">
      <c r="B79" s="34"/>
      <c r="E79" s="329" t="str">
        <f>E7</f>
        <v>Stavba č. 6963, etapa č. 0008 – Kompenzační opatření, Definitivní uzávěr plavebního kanálu Troja</v>
      </c>
      <c r="F79" s="330"/>
      <c r="G79" s="330"/>
      <c r="H79" s="330"/>
      <c r="L79" s="34"/>
    </row>
    <row r="80" spans="2:12" ht="12" customHeight="1">
      <c r="B80" s="21"/>
      <c r="C80" s="28" t="s">
        <v>183</v>
      </c>
      <c r="L80" s="21"/>
    </row>
    <row r="81" spans="2:65" s="1" customFormat="1" ht="16.5" customHeight="1">
      <c r="B81" s="34"/>
      <c r="E81" s="329" t="s">
        <v>2006</v>
      </c>
      <c r="F81" s="328"/>
      <c r="G81" s="328"/>
      <c r="H81" s="328"/>
      <c r="L81" s="34"/>
    </row>
    <row r="82" spans="2:65" s="1" customFormat="1" ht="12" customHeight="1">
      <c r="B82" s="34"/>
      <c r="C82" s="28" t="s">
        <v>191</v>
      </c>
      <c r="L82" s="34"/>
    </row>
    <row r="83" spans="2:65" s="1" customFormat="1" ht="16.5" customHeight="1">
      <c r="B83" s="34"/>
      <c r="E83" s="324" t="str">
        <f>E11</f>
        <v>PS03 - Provizorní hrazení</v>
      </c>
      <c r="F83" s="328"/>
      <c r="G83" s="328"/>
      <c r="H83" s="328"/>
      <c r="L83" s="34"/>
    </row>
    <row r="84" spans="2:65" s="1" customFormat="1" ht="6.95" customHeight="1">
      <c r="B84" s="34"/>
      <c r="L84" s="34"/>
    </row>
    <row r="85" spans="2:65" s="1" customFormat="1" ht="12" customHeight="1">
      <c r="B85" s="34"/>
      <c r="C85" s="28" t="s">
        <v>22</v>
      </c>
      <c r="F85" s="26" t="str">
        <f>F14</f>
        <v xml:space="preserve"> </v>
      </c>
      <c r="I85" s="28" t="s">
        <v>24</v>
      </c>
      <c r="J85" s="51" t="str">
        <f>IF(J14="","",J14)</f>
        <v>19. 8. 2022</v>
      </c>
      <c r="L85" s="34"/>
    </row>
    <row r="86" spans="2:65" s="1" customFormat="1" ht="6.95" customHeight="1">
      <c r="B86" s="34"/>
      <c r="L86" s="34"/>
    </row>
    <row r="87" spans="2:65" s="1" customFormat="1" ht="25.7" customHeight="1">
      <c r="B87" s="34"/>
      <c r="C87" s="28" t="s">
        <v>30</v>
      </c>
      <c r="F87" s="26" t="str">
        <f>E17</f>
        <v>Hlavní město Praha</v>
      </c>
      <c r="I87" s="28" t="s">
        <v>38</v>
      </c>
      <c r="J87" s="32" t="str">
        <f>E23</f>
        <v>d plus projektová a inženýrská a.s.</v>
      </c>
      <c r="L87" s="34"/>
    </row>
    <row r="88" spans="2:65" s="1" customFormat="1" ht="15.2" customHeight="1">
      <c r="B88" s="34"/>
      <c r="C88" s="28" t="s">
        <v>36</v>
      </c>
      <c r="F88" s="26" t="str">
        <f>IF(E20="","",E20)</f>
        <v>Vyplň údaj</v>
      </c>
      <c r="I88" s="28" t="s">
        <v>43</v>
      </c>
      <c r="J88" s="32" t="str">
        <f>E26</f>
        <v xml:space="preserve"> </v>
      </c>
      <c r="L88" s="34"/>
    </row>
    <row r="89" spans="2:65" s="1" customFormat="1" ht="10.35" customHeight="1">
      <c r="B89" s="34"/>
      <c r="L89" s="34"/>
    </row>
    <row r="90" spans="2:65" s="10" customFormat="1" ht="29.25" customHeight="1">
      <c r="B90" s="114"/>
      <c r="C90" s="115" t="s">
        <v>225</v>
      </c>
      <c r="D90" s="116" t="s">
        <v>66</v>
      </c>
      <c r="E90" s="116" t="s">
        <v>62</v>
      </c>
      <c r="F90" s="116" t="s">
        <v>63</v>
      </c>
      <c r="G90" s="116" t="s">
        <v>226</v>
      </c>
      <c r="H90" s="116" t="s">
        <v>227</v>
      </c>
      <c r="I90" s="116" t="s">
        <v>228</v>
      </c>
      <c r="J90" s="116" t="s">
        <v>207</v>
      </c>
      <c r="K90" s="117" t="s">
        <v>229</v>
      </c>
      <c r="L90" s="114"/>
      <c r="M90" s="58" t="s">
        <v>19</v>
      </c>
      <c r="N90" s="59" t="s">
        <v>51</v>
      </c>
      <c r="O90" s="59" t="s">
        <v>230</v>
      </c>
      <c r="P90" s="59" t="s">
        <v>231</v>
      </c>
      <c r="Q90" s="59" t="s">
        <v>232</v>
      </c>
      <c r="R90" s="59" t="s">
        <v>233</v>
      </c>
      <c r="S90" s="59" t="s">
        <v>234</v>
      </c>
      <c r="T90" s="60" t="s">
        <v>235</v>
      </c>
    </row>
    <row r="91" spans="2:65" s="1" customFormat="1" ht="22.9" customHeight="1">
      <c r="B91" s="34"/>
      <c r="C91" s="63" t="s">
        <v>236</v>
      </c>
      <c r="J91" s="118">
        <f>BK91</f>
        <v>0</v>
      </c>
      <c r="L91" s="34"/>
      <c r="M91" s="61"/>
      <c r="N91" s="52"/>
      <c r="O91" s="52"/>
      <c r="P91" s="119">
        <f>P92+P101+P128+P141+P152+P159</f>
        <v>0</v>
      </c>
      <c r="Q91" s="52"/>
      <c r="R91" s="119">
        <f>R92+R101+R128+R141+R152+R159</f>
        <v>0</v>
      </c>
      <c r="S91" s="52"/>
      <c r="T91" s="120">
        <f>T92+T101+T128+T141+T152+T159</f>
        <v>0</v>
      </c>
      <c r="AT91" s="18" t="s">
        <v>80</v>
      </c>
      <c r="AU91" s="18" t="s">
        <v>208</v>
      </c>
      <c r="BK91" s="121">
        <f>BK92+BK101+BK128+BK141+BK152+BK159</f>
        <v>0</v>
      </c>
    </row>
    <row r="92" spans="2:65" s="11" customFormat="1" ht="25.9" customHeight="1">
      <c r="B92" s="122"/>
      <c r="D92" s="123" t="s">
        <v>80</v>
      </c>
      <c r="E92" s="124" t="s">
        <v>300</v>
      </c>
      <c r="F92" s="124" t="s">
        <v>2300</v>
      </c>
      <c r="I92" s="125"/>
      <c r="J92" s="126">
        <f>BK92</f>
        <v>0</v>
      </c>
      <c r="L92" s="122"/>
      <c r="M92" s="127"/>
      <c r="P92" s="128">
        <f>SUM(P93:P100)</f>
        <v>0</v>
      </c>
      <c r="R92" s="128">
        <f>SUM(R93:R100)</f>
        <v>0</v>
      </c>
      <c r="T92" s="129">
        <f>SUM(T93:T100)</f>
        <v>0</v>
      </c>
      <c r="AR92" s="123" t="s">
        <v>88</v>
      </c>
      <c r="AT92" s="130" t="s">
        <v>80</v>
      </c>
      <c r="AU92" s="130" t="s">
        <v>81</v>
      </c>
      <c r="AY92" s="123" t="s">
        <v>239</v>
      </c>
      <c r="BK92" s="131">
        <f>SUM(BK93:BK100)</f>
        <v>0</v>
      </c>
    </row>
    <row r="93" spans="2:65" s="1" customFormat="1" ht="16.5" customHeight="1">
      <c r="B93" s="34"/>
      <c r="C93" s="180" t="s">
        <v>88</v>
      </c>
      <c r="D93" s="180" t="s">
        <v>373</v>
      </c>
      <c r="E93" s="181" t="s">
        <v>2301</v>
      </c>
      <c r="F93" s="182" t="s">
        <v>2302</v>
      </c>
      <c r="G93" s="183" t="s">
        <v>835</v>
      </c>
      <c r="H93" s="184">
        <v>1400</v>
      </c>
      <c r="I93" s="185"/>
      <c r="J93" s="186">
        <f>ROUND(I93*H93,2)</f>
        <v>0</v>
      </c>
      <c r="K93" s="182" t="s">
        <v>304</v>
      </c>
      <c r="L93" s="187"/>
      <c r="M93" s="188" t="s">
        <v>19</v>
      </c>
      <c r="N93" s="189" t="s">
        <v>52</v>
      </c>
      <c r="P93" s="143">
        <f>O93*H93</f>
        <v>0</v>
      </c>
      <c r="Q93" s="143">
        <v>0</v>
      </c>
      <c r="R93" s="143">
        <f>Q93*H93</f>
        <v>0</v>
      </c>
      <c r="S93" s="143">
        <v>0</v>
      </c>
      <c r="T93" s="144">
        <f>S93*H93</f>
        <v>0</v>
      </c>
      <c r="AR93" s="145" t="s">
        <v>287</v>
      </c>
      <c r="AT93" s="145" t="s">
        <v>373</v>
      </c>
      <c r="AU93" s="145" t="s">
        <v>88</v>
      </c>
      <c r="AY93" s="18" t="s">
        <v>239</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246</v>
      </c>
      <c r="BM93" s="145" t="s">
        <v>2303</v>
      </c>
    </row>
    <row r="94" spans="2:65" s="1" customFormat="1" ht="29.25">
      <c r="B94" s="34"/>
      <c r="D94" s="152" t="s">
        <v>306</v>
      </c>
      <c r="F94" s="166" t="s">
        <v>2304</v>
      </c>
      <c r="I94" s="149"/>
      <c r="L94" s="34"/>
      <c r="M94" s="150"/>
      <c r="T94" s="55"/>
      <c r="AT94" s="18" t="s">
        <v>306</v>
      </c>
      <c r="AU94" s="18" t="s">
        <v>88</v>
      </c>
    </row>
    <row r="95" spans="2:65" s="1" customFormat="1" ht="16.5" customHeight="1">
      <c r="B95" s="34"/>
      <c r="C95" s="180" t="s">
        <v>90</v>
      </c>
      <c r="D95" s="180" t="s">
        <v>373</v>
      </c>
      <c r="E95" s="181" t="s">
        <v>2305</v>
      </c>
      <c r="F95" s="182" t="s">
        <v>2306</v>
      </c>
      <c r="G95" s="183" t="s">
        <v>835</v>
      </c>
      <c r="H95" s="184">
        <v>1950</v>
      </c>
      <c r="I95" s="185"/>
      <c r="J95" s="186">
        <f>ROUND(I95*H95,2)</f>
        <v>0</v>
      </c>
      <c r="K95" s="182" t="s">
        <v>304</v>
      </c>
      <c r="L95" s="187"/>
      <c r="M95" s="188" t="s">
        <v>19</v>
      </c>
      <c r="N95" s="189" t="s">
        <v>52</v>
      </c>
      <c r="P95" s="143">
        <f>O95*H95</f>
        <v>0</v>
      </c>
      <c r="Q95" s="143">
        <v>0</v>
      </c>
      <c r="R95" s="143">
        <f>Q95*H95</f>
        <v>0</v>
      </c>
      <c r="S95" s="143">
        <v>0</v>
      </c>
      <c r="T95" s="144">
        <f>S95*H95</f>
        <v>0</v>
      </c>
      <c r="AR95" s="145" t="s">
        <v>287</v>
      </c>
      <c r="AT95" s="145" t="s">
        <v>373</v>
      </c>
      <c r="AU95" s="145" t="s">
        <v>88</v>
      </c>
      <c r="AY95" s="18" t="s">
        <v>239</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246</v>
      </c>
      <c r="BM95" s="145" t="s">
        <v>2307</v>
      </c>
    </row>
    <row r="96" spans="2:65" s="1" customFormat="1" ht="29.25">
      <c r="B96" s="34"/>
      <c r="D96" s="152" t="s">
        <v>306</v>
      </c>
      <c r="F96" s="166" t="s">
        <v>2308</v>
      </c>
      <c r="I96" s="149"/>
      <c r="L96" s="34"/>
      <c r="M96" s="150"/>
      <c r="T96" s="55"/>
      <c r="AT96" s="18" t="s">
        <v>306</v>
      </c>
      <c r="AU96" s="18" t="s">
        <v>88</v>
      </c>
    </row>
    <row r="97" spans="2:65" s="1" customFormat="1" ht="16.5" customHeight="1">
      <c r="B97" s="34"/>
      <c r="C97" s="180" t="s">
        <v>96</v>
      </c>
      <c r="D97" s="180" t="s">
        <v>373</v>
      </c>
      <c r="E97" s="181" t="s">
        <v>2309</v>
      </c>
      <c r="F97" s="182" t="s">
        <v>2310</v>
      </c>
      <c r="G97" s="183" t="s">
        <v>835</v>
      </c>
      <c r="H97" s="184">
        <v>260</v>
      </c>
      <c r="I97" s="185"/>
      <c r="J97" s="186">
        <f>ROUND(I97*H97,2)</f>
        <v>0</v>
      </c>
      <c r="K97" s="182" t="s">
        <v>304</v>
      </c>
      <c r="L97" s="187"/>
      <c r="M97" s="188" t="s">
        <v>19</v>
      </c>
      <c r="N97" s="189" t="s">
        <v>52</v>
      </c>
      <c r="P97" s="143">
        <f>O97*H97</f>
        <v>0</v>
      </c>
      <c r="Q97" s="143">
        <v>0</v>
      </c>
      <c r="R97" s="143">
        <f>Q97*H97</f>
        <v>0</v>
      </c>
      <c r="S97" s="143">
        <v>0</v>
      </c>
      <c r="T97" s="144">
        <f>S97*H97</f>
        <v>0</v>
      </c>
      <c r="AR97" s="145" t="s">
        <v>287</v>
      </c>
      <c r="AT97" s="145" t="s">
        <v>373</v>
      </c>
      <c r="AU97" s="145" t="s">
        <v>88</v>
      </c>
      <c r="AY97" s="18" t="s">
        <v>239</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246</v>
      </c>
      <c r="BM97" s="145" t="s">
        <v>2311</v>
      </c>
    </row>
    <row r="98" spans="2:65" s="1" customFormat="1" ht="19.5">
      <c r="B98" s="34"/>
      <c r="D98" s="152" t="s">
        <v>306</v>
      </c>
      <c r="F98" s="166" t="s">
        <v>2312</v>
      </c>
      <c r="I98" s="149"/>
      <c r="L98" s="34"/>
      <c r="M98" s="150"/>
      <c r="T98" s="55"/>
      <c r="AT98" s="18" t="s">
        <v>306</v>
      </c>
      <c r="AU98" s="18" t="s">
        <v>88</v>
      </c>
    </row>
    <row r="99" spans="2:65" s="1" customFormat="1" ht="16.5" customHeight="1">
      <c r="B99" s="34"/>
      <c r="C99" s="134" t="s">
        <v>246</v>
      </c>
      <c r="D99" s="134" t="s">
        <v>241</v>
      </c>
      <c r="E99" s="135" t="s">
        <v>2313</v>
      </c>
      <c r="F99" s="136" t="s">
        <v>2314</v>
      </c>
      <c r="G99" s="137" t="s">
        <v>900</v>
      </c>
      <c r="H99" s="138">
        <v>1</v>
      </c>
      <c r="I99" s="139"/>
      <c r="J99" s="140">
        <f>ROUND(I99*H99,2)</f>
        <v>0</v>
      </c>
      <c r="K99" s="136" t="s">
        <v>304</v>
      </c>
      <c r="L99" s="34"/>
      <c r="M99" s="141" t="s">
        <v>19</v>
      </c>
      <c r="N99" s="142" t="s">
        <v>52</v>
      </c>
      <c r="P99" s="143">
        <f>O99*H99</f>
        <v>0</v>
      </c>
      <c r="Q99" s="143">
        <v>0</v>
      </c>
      <c r="R99" s="143">
        <f>Q99*H99</f>
        <v>0</v>
      </c>
      <c r="S99" s="143">
        <v>0</v>
      </c>
      <c r="T99" s="144">
        <f>S99*H99</f>
        <v>0</v>
      </c>
      <c r="AR99" s="145" t="s">
        <v>246</v>
      </c>
      <c r="AT99" s="145" t="s">
        <v>241</v>
      </c>
      <c r="AU99" s="145" t="s">
        <v>88</v>
      </c>
      <c r="AY99" s="18" t="s">
        <v>239</v>
      </c>
      <c r="BE99" s="146">
        <f>IF(N99="základní",J99,0)</f>
        <v>0</v>
      </c>
      <c r="BF99" s="146">
        <f>IF(N99="snížená",J99,0)</f>
        <v>0</v>
      </c>
      <c r="BG99" s="146">
        <f>IF(N99="zákl. přenesená",J99,0)</f>
        <v>0</v>
      </c>
      <c r="BH99" s="146">
        <f>IF(N99="sníž. přenesená",J99,0)</f>
        <v>0</v>
      </c>
      <c r="BI99" s="146">
        <f>IF(N99="nulová",J99,0)</f>
        <v>0</v>
      </c>
      <c r="BJ99" s="18" t="s">
        <v>88</v>
      </c>
      <c r="BK99" s="146">
        <f>ROUND(I99*H99,2)</f>
        <v>0</v>
      </c>
      <c r="BL99" s="18" t="s">
        <v>246</v>
      </c>
      <c r="BM99" s="145" t="s">
        <v>2315</v>
      </c>
    </row>
    <row r="100" spans="2:65" s="1" customFormat="1" ht="19.5">
      <c r="B100" s="34"/>
      <c r="D100" s="152" t="s">
        <v>306</v>
      </c>
      <c r="F100" s="166" t="s">
        <v>2316</v>
      </c>
      <c r="I100" s="149"/>
      <c r="L100" s="34"/>
      <c r="M100" s="150"/>
      <c r="T100" s="55"/>
      <c r="AT100" s="18" t="s">
        <v>306</v>
      </c>
      <c r="AU100" s="18" t="s">
        <v>88</v>
      </c>
    </row>
    <row r="101" spans="2:65" s="11" customFormat="1" ht="25.9" customHeight="1">
      <c r="B101" s="122"/>
      <c r="D101" s="123" t="s">
        <v>80</v>
      </c>
      <c r="E101" s="124" t="s">
        <v>351</v>
      </c>
      <c r="F101" s="124" t="s">
        <v>2317</v>
      </c>
      <c r="I101" s="125"/>
      <c r="J101" s="126">
        <f>BK101</f>
        <v>0</v>
      </c>
      <c r="L101" s="122"/>
      <c r="M101" s="127"/>
      <c r="P101" s="128">
        <f>SUM(P102:P127)</f>
        <v>0</v>
      </c>
      <c r="R101" s="128">
        <f>SUM(R102:R127)</f>
        <v>0</v>
      </c>
      <c r="T101" s="129">
        <f>SUM(T102:T127)</f>
        <v>0</v>
      </c>
      <c r="AR101" s="123" t="s">
        <v>88</v>
      </c>
      <c r="AT101" s="130" t="s">
        <v>80</v>
      </c>
      <c r="AU101" s="130" t="s">
        <v>81</v>
      </c>
      <c r="AY101" s="123" t="s">
        <v>239</v>
      </c>
      <c r="BK101" s="131">
        <f>SUM(BK102:BK127)</f>
        <v>0</v>
      </c>
    </row>
    <row r="102" spans="2:65" s="1" customFormat="1" ht="16.5" customHeight="1">
      <c r="B102" s="34"/>
      <c r="C102" s="180" t="s">
        <v>268</v>
      </c>
      <c r="D102" s="180" t="s">
        <v>373</v>
      </c>
      <c r="E102" s="181" t="s">
        <v>2318</v>
      </c>
      <c r="F102" s="182" t="s">
        <v>2319</v>
      </c>
      <c r="G102" s="183" t="s">
        <v>835</v>
      </c>
      <c r="H102" s="184">
        <v>350</v>
      </c>
      <c r="I102" s="185"/>
      <c r="J102" s="186">
        <f>ROUND(I102*H102,2)</f>
        <v>0</v>
      </c>
      <c r="K102" s="182" t="s">
        <v>304</v>
      </c>
      <c r="L102" s="187"/>
      <c r="M102" s="188" t="s">
        <v>19</v>
      </c>
      <c r="N102" s="189" t="s">
        <v>52</v>
      </c>
      <c r="P102" s="143">
        <f>O102*H102</f>
        <v>0</v>
      </c>
      <c r="Q102" s="143">
        <v>0</v>
      </c>
      <c r="R102" s="143">
        <f>Q102*H102</f>
        <v>0</v>
      </c>
      <c r="S102" s="143">
        <v>0</v>
      </c>
      <c r="T102" s="144">
        <f>S102*H102</f>
        <v>0</v>
      </c>
      <c r="AR102" s="145" t="s">
        <v>287</v>
      </c>
      <c r="AT102" s="145" t="s">
        <v>373</v>
      </c>
      <c r="AU102" s="145" t="s">
        <v>88</v>
      </c>
      <c r="AY102" s="18" t="s">
        <v>239</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246</v>
      </c>
      <c r="BM102" s="145" t="s">
        <v>2320</v>
      </c>
    </row>
    <row r="103" spans="2:65" s="1" customFormat="1" ht="19.5">
      <c r="B103" s="34"/>
      <c r="D103" s="152" t="s">
        <v>306</v>
      </c>
      <c r="F103" s="166" t="s">
        <v>2321</v>
      </c>
      <c r="I103" s="149"/>
      <c r="L103" s="34"/>
      <c r="M103" s="150"/>
      <c r="T103" s="55"/>
      <c r="AT103" s="18" t="s">
        <v>306</v>
      </c>
      <c r="AU103" s="18" t="s">
        <v>88</v>
      </c>
    </row>
    <row r="104" spans="2:65" s="1" customFormat="1" ht="16.5" customHeight="1">
      <c r="B104" s="34"/>
      <c r="C104" s="180" t="s">
        <v>274</v>
      </c>
      <c r="D104" s="180" t="s">
        <v>373</v>
      </c>
      <c r="E104" s="181" t="s">
        <v>2322</v>
      </c>
      <c r="F104" s="182" t="s">
        <v>2323</v>
      </c>
      <c r="G104" s="183" t="s">
        <v>835</v>
      </c>
      <c r="H104" s="184">
        <v>1295</v>
      </c>
      <c r="I104" s="185"/>
      <c r="J104" s="186">
        <f>ROUND(I104*H104,2)</f>
        <v>0</v>
      </c>
      <c r="K104" s="182" t="s">
        <v>304</v>
      </c>
      <c r="L104" s="187"/>
      <c r="M104" s="188" t="s">
        <v>19</v>
      </c>
      <c r="N104" s="189" t="s">
        <v>52</v>
      </c>
      <c r="P104" s="143">
        <f>O104*H104</f>
        <v>0</v>
      </c>
      <c r="Q104" s="143">
        <v>0</v>
      </c>
      <c r="R104" s="143">
        <f>Q104*H104</f>
        <v>0</v>
      </c>
      <c r="S104" s="143">
        <v>0</v>
      </c>
      <c r="T104" s="144">
        <f>S104*H104</f>
        <v>0</v>
      </c>
      <c r="AR104" s="145" t="s">
        <v>287</v>
      </c>
      <c r="AT104" s="145" t="s">
        <v>373</v>
      </c>
      <c r="AU104" s="145" t="s">
        <v>88</v>
      </c>
      <c r="AY104" s="18" t="s">
        <v>239</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246</v>
      </c>
      <c r="BM104" s="145" t="s">
        <v>2324</v>
      </c>
    </row>
    <row r="105" spans="2:65" s="1" customFormat="1" ht="19.5">
      <c r="B105" s="34"/>
      <c r="D105" s="152" t="s">
        <v>306</v>
      </c>
      <c r="F105" s="166" t="s">
        <v>2325</v>
      </c>
      <c r="I105" s="149"/>
      <c r="L105" s="34"/>
      <c r="M105" s="150"/>
      <c r="T105" s="55"/>
      <c r="AT105" s="18" t="s">
        <v>306</v>
      </c>
      <c r="AU105" s="18" t="s">
        <v>88</v>
      </c>
    </row>
    <row r="106" spans="2:65" s="1" customFormat="1" ht="16.5" customHeight="1">
      <c r="B106" s="34"/>
      <c r="C106" s="180" t="s">
        <v>281</v>
      </c>
      <c r="D106" s="180" t="s">
        <v>373</v>
      </c>
      <c r="E106" s="181" t="s">
        <v>2326</v>
      </c>
      <c r="F106" s="182" t="s">
        <v>2327</v>
      </c>
      <c r="G106" s="183" t="s">
        <v>835</v>
      </c>
      <c r="H106" s="184">
        <v>1260</v>
      </c>
      <c r="I106" s="185"/>
      <c r="J106" s="186">
        <f>ROUND(I106*H106,2)</f>
        <v>0</v>
      </c>
      <c r="K106" s="182" t="s">
        <v>304</v>
      </c>
      <c r="L106" s="187"/>
      <c r="M106" s="188" t="s">
        <v>19</v>
      </c>
      <c r="N106" s="189" t="s">
        <v>52</v>
      </c>
      <c r="P106" s="143">
        <f>O106*H106</f>
        <v>0</v>
      </c>
      <c r="Q106" s="143">
        <v>0</v>
      </c>
      <c r="R106" s="143">
        <f>Q106*H106</f>
        <v>0</v>
      </c>
      <c r="S106" s="143">
        <v>0</v>
      </c>
      <c r="T106" s="144">
        <f>S106*H106</f>
        <v>0</v>
      </c>
      <c r="AR106" s="145" t="s">
        <v>287</v>
      </c>
      <c r="AT106" s="145" t="s">
        <v>373</v>
      </c>
      <c r="AU106" s="145" t="s">
        <v>88</v>
      </c>
      <c r="AY106" s="18" t="s">
        <v>239</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246</v>
      </c>
      <c r="BM106" s="145" t="s">
        <v>2328</v>
      </c>
    </row>
    <row r="107" spans="2:65" s="1" customFormat="1" ht="19.5">
      <c r="B107" s="34"/>
      <c r="D107" s="152" t="s">
        <v>306</v>
      </c>
      <c r="F107" s="166" t="s">
        <v>2329</v>
      </c>
      <c r="I107" s="149"/>
      <c r="L107" s="34"/>
      <c r="M107" s="150"/>
      <c r="T107" s="55"/>
      <c r="AT107" s="18" t="s">
        <v>306</v>
      </c>
      <c r="AU107" s="18" t="s">
        <v>88</v>
      </c>
    </row>
    <row r="108" spans="2:65" s="1" customFormat="1" ht="16.5" customHeight="1">
      <c r="B108" s="34"/>
      <c r="C108" s="180" t="s">
        <v>287</v>
      </c>
      <c r="D108" s="180" t="s">
        <v>373</v>
      </c>
      <c r="E108" s="181" t="s">
        <v>2330</v>
      </c>
      <c r="F108" s="182" t="s">
        <v>2331</v>
      </c>
      <c r="G108" s="183" t="s">
        <v>835</v>
      </c>
      <c r="H108" s="184">
        <v>700</v>
      </c>
      <c r="I108" s="185"/>
      <c r="J108" s="186">
        <f>ROUND(I108*H108,2)</f>
        <v>0</v>
      </c>
      <c r="K108" s="182" t="s">
        <v>304</v>
      </c>
      <c r="L108" s="187"/>
      <c r="M108" s="188" t="s">
        <v>19</v>
      </c>
      <c r="N108" s="189" t="s">
        <v>52</v>
      </c>
      <c r="P108" s="143">
        <f>O108*H108</f>
        <v>0</v>
      </c>
      <c r="Q108" s="143">
        <v>0</v>
      </c>
      <c r="R108" s="143">
        <f>Q108*H108</f>
        <v>0</v>
      </c>
      <c r="S108" s="143">
        <v>0</v>
      </c>
      <c r="T108" s="144">
        <f>S108*H108</f>
        <v>0</v>
      </c>
      <c r="AR108" s="145" t="s">
        <v>287</v>
      </c>
      <c r="AT108" s="145" t="s">
        <v>373</v>
      </c>
      <c r="AU108" s="145" t="s">
        <v>88</v>
      </c>
      <c r="AY108" s="18" t="s">
        <v>239</v>
      </c>
      <c r="BE108" s="146">
        <f>IF(N108="základní",J108,0)</f>
        <v>0</v>
      </c>
      <c r="BF108" s="146">
        <f>IF(N108="snížená",J108,0)</f>
        <v>0</v>
      </c>
      <c r="BG108" s="146">
        <f>IF(N108="zákl. přenesená",J108,0)</f>
        <v>0</v>
      </c>
      <c r="BH108" s="146">
        <f>IF(N108="sníž. přenesená",J108,0)</f>
        <v>0</v>
      </c>
      <c r="BI108" s="146">
        <f>IF(N108="nulová",J108,0)</f>
        <v>0</v>
      </c>
      <c r="BJ108" s="18" t="s">
        <v>88</v>
      </c>
      <c r="BK108" s="146">
        <f>ROUND(I108*H108,2)</f>
        <v>0</v>
      </c>
      <c r="BL108" s="18" t="s">
        <v>246</v>
      </c>
      <c r="BM108" s="145" t="s">
        <v>2332</v>
      </c>
    </row>
    <row r="109" spans="2:65" s="1" customFormat="1" ht="19.5">
      <c r="B109" s="34"/>
      <c r="D109" s="152" t="s">
        <v>306</v>
      </c>
      <c r="F109" s="166" t="s">
        <v>2333</v>
      </c>
      <c r="I109" s="149"/>
      <c r="L109" s="34"/>
      <c r="M109" s="150"/>
      <c r="T109" s="55"/>
      <c r="AT109" s="18" t="s">
        <v>306</v>
      </c>
      <c r="AU109" s="18" t="s">
        <v>88</v>
      </c>
    </row>
    <row r="110" spans="2:65" s="1" customFormat="1" ht="16.5" customHeight="1">
      <c r="B110" s="34"/>
      <c r="C110" s="180" t="s">
        <v>294</v>
      </c>
      <c r="D110" s="180" t="s">
        <v>373</v>
      </c>
      <c r="E110" s="181" t="s">
        <v>2334</v>
      </c>
      <c r="F110" s="182" t="s">
        <v>2335</v>
      </c>
      <c r="G110" s="183" t="s">
        <v>835</v>
      </c>
      <c r="H110" s="184">
        <v>580</v>
      </c>
      <c r="I110" s="185"/>
      <c r="J110" s="186">
        <f>ROUND(I110*H110,2)</f>
        <v>0</v>
      </c>
      <c r="K110" s="182" t="s">
        <v>304</v>
      </c>
      <c r="L110" s="187"/>
      <c r="M110" s="188" t="s">
        <v>19</v>
      </c>
      <c r="N110" s="189" t="s">
        <v>52</v>
      </c>
      <c r="P110" s="143">
        <f>O110*H110</f>
        <v>0</v>
      </c>
      <c r="Q110" s="143">
        <v>0</v>
      </c>
      <c r="R110" s="143">
        <f>Q110*H110</f>
        <v>0</v>
      </c>
      <c r="S110" s="143">
        <v>0</v>
      </c>
      <c r="T110" s="144">
        <f>S110*H110</f>
        <v>0</v>
      </c>
      <c r="AR110" s="145" t="s">
        <v>287</v>
      </c>
      <c r="AT110" s="145" t="s">
        <v>373</v>
      </c>
      <c r="AU110" s="145" t="s">
        <v>88</v>
      </c>
      <c r="AY110" s="18" t="s">
        <v>239</v>
      </c>
      <c r="BE110" s="146">
        <f>IF(N110="základní",J110,0)</f>
        <v>0</v>
      </c>
      <c r="BF110" s="146">
        <f>IF(N110="snížená",J110,0)</f>
        <v>0</v>
      </c>
      <c r="BG110" s="146">
        <f>IF(N110="zákl. přenesená",J110,0)</f>
        <v>0</v>
      </c>
      <c r="BH110" s="146">
        <f>IF(N110="sníž. přenesená",J110,0)</f>
        <v>0</v>
      </c>
      <c r="BI110" s="146">
        <f>IF(N110="nulová",J110,0)</f>
        <v>0</v>
      </c>
      <c r="BJ110" s="18" t="s">
        <v>88</v>
      </c>
      <c r="BK110" s="146">
        <f>ROUND(I110*H110,2)</f>
        <v>0</v>
      </c>
      <c r="BL110" s="18" t="s">
        <v>246</v>
      </c>
      <c r="BM110" s="145" t="s">
        <v>2336</v>
      </c>
    </row>
    <row r="111" spans="2:65" s="1" customFormat="1" ht="19.5">
      <c r="B111" s="34"/>
      <c r="D111" s="152" t="s">
        <v>306</v>
      </c>
      <c r="F111" s="166" t="s">
        <v>2337</v>
      </c>
      <c r="I111" s="149"/>
      <c r="L111" s="34"/>
      <c r="M111" s="150"/>
      <c r="T111" s="55"/>
      <c r="AT111" s="18" t="s">
        <v>306</v>
      </c>
      <c r="AU111" s="18" t="s">
        <v>88</v>
      </c>
    </row>
    <row r="112" spans="2:65" s="1" customFormat="1" ht="16.5" customHeight="1">
      <c r="B112" s="34"/>
      <c r="C112" s="180" t="s">
        <v>300</v>
      </c>
      <c r="D112" s="180" t="s">
        <v>373</v>
      </c>
      <c r="E112" s="181" t="s">
        <v>2338</v>
      </c>
      <c r="F112" s="182" t="s">
        <v>2339</v>
      </c>
      <c r="G112" s="183" t="s">
        <v>835</v>
      </c>
      <c r="H112" s="184">
        <v>80</v>
      </c>
      <c r="I112" s="185"/>
      <c r="J112" s="186">
        <f>ROUND(I112*H112,2)</f>
        <v>0</v>
      </c>
      <c r="K112" s="182" t="s">
        <v>304</v>
      </c>
      <c r="L112" s="187"/>
      <c r="M112" s="188" t="s">
        <v>19</v>
      </c>
      <c r="N112" s="189" t="s">
        <v>52</v>
      </c>
      <c r="P112" s="143">
        <f>O112*H112</f>
        <v>0</v>
      </c>
      <c r="Q112" s="143">
        <v>0</v>
      </c>
      <c r="R112" s="143">
        <f>Q112*H112</f>
        <v>0</v>
      </c>
      <c r="S112" s="143">
        <v>0</v>
      </c>
      <c r="T112" s="144">
        <f>S112*H112</f>
        <v>0</v>
      </c>
      <c r="AR112" s="145" t="s">
        <v>287</v>
      </c>
      <c r="AT112" s="145" t="s">
        <v>373</v>
      </c>
      <c r="AU112" s="145" t="s">
        <v>88</v>
      </c>
      <c r="AY112" s="18" t="s">
        <v>239</v>
      </c>
      <c r="BE112" s="146">
        <f>IF(N112="základní",J112,0)</f>
        <v>0</v>
      </c>
      <c r="BF112" s="146">
        <f>IF(N112="snížená",J112,0)</f>
        <v>0</v>
      </c>
      <c r="BG112" s="146">
        <f>IF(N112="zákl. přenesená",J112,0)</f>
        <v>0</v>
      </c>
      <c r="BH112" s="146">
        <f>IF(N112="sníž. přenesená",J112,0)</f>
        <v>0</v>
      </c>
      <c r="BI112" s="146">
        <f>IF(N112="nulová",J112,0)</f>
        <v>0</v>
      </c>
      <c r="BJ112" s="18" t="s">
        <v>88</v>
      </c>
      <c r="BK112" s="146">
        <f>ROUND(I112*H112,2)</f>
        <v>0</v>
      </c>
      <c r="BL112" s="18" t="s">
        <v>246</v>
      </c>
      <c r="BM112" s="145" t="s">
        <v>2340</v>
      </c>
    </row>
    <row r="113" spans="2:65" s="1" customFormat="1" ht="19.5">
      <c r="B113" s="34"/>
      <c r="D113" s="152" t="s">
        <v>306</v>
      </c>
      <c r="F113" s="166" t="s">
        <v>2341</v>
      </c>
      <c r="I113" s="149"/>
      <c r="L113" s="34"/>
      <c r="M113" s="150"/>
      <c r="T113" s="55"/>
      <c r="AT113" s="18" t="s">
        <v>306</v>
      </c>
      <c r="AU113" s="18" t="s">
        <v>88</v>
      </c>
    </row>
    <row r="114" spans="2:65" s="1" customFormat="1" ht="16.5" customHeight="1">
      <c r="B114" s="34"/>
      <c r="C114" s="180" t="s">
        <v>308</v>
      </c>
      <c r="D114" s="180" t="s">
        <v>373</v>
      </c>
      <c r="E114" s="181" t="s">
        <v>2342</v>
      </c>
      <c r="F114" s="182" t="s">
        <v>2343</v>
      </c>
      <c r="G114" s="183" t="s">
        <v>835</v>
      </c>
      <c r="H114" s="184">
        <v>130</v>
      </c>
      <c r="I114" s="185"/>
      <c r="J114" s="186">
        <f>ROUND(I114*H114,2)</f>
        <v>0</v>
      </c>
      <c r="K114" s="182" t="s">
        <v>304</v>
      </c>
      <c r="L114" s="187"/>
      <c r="M114" s="188" t="s">
        <v>19</v>
      </c>
      <c r="N114" s="189" t="s">
        <v>52</v>
      </c>
      <c r="P114" s="143">
        <f>O114*H114</f>
        <v>0</v>
      </c>
      <c r="Q114" s="143">
        <v>0</v>
      </c>
      <c r="R114" s="143">
        <f>Q114*H114</f>
        <v>0</v>
      </c>
      <c r="S114" s="143">
        <v>0</v>
      </c>
      <c r="T114" s="144">
        <f>S114*H114</f>
        <v>0</v>
      </c>
      <c r="AR114" s="145" t="s">
        <v>287</v>
      </c>
      <c r="AT114" s="145" t="s">
        <v>373</v>
      </c>
      <c r="AU114" s="145" t="s">
        <v>88</v>
      </c>
      <c r="AY114" s="18" t="s">
        <v>239</v>
      </c>
      <c r="BE114" s="146">
        <f>IF(N114="základní",J114,0)</f>
        <v>0</v>
      </c>
      <c r="BF114" s="146">
        <f>IF(N114="snížená",J114,0)</f>
        <v>0</v>
      </c>
      <c r="BG114" s="146">
        <f>IF(N114="zákl. přenesená",J114,0)</f>
        <v>0</v>
      </c>
      <c r="BH114" s="146">
        <f>IF(N114="sníž. přenesená",J114,0)</f>
        <v>0</v>
      </c>
      <c r="BI114" s="146">
        <f>IF(N114="nulová",J114,0)</f>
        <v>0</v>
      </c>
      <c r="BJ114" s="18" t="s">
        <v>88</v>
      </c>
      <c r="BK114" s="146">
        <f>ROUND(I114*H114,2)</f>
        <v>0</v>
      </c>
      <c r="BL114" s="18" t="s">
        <v>246</v>
      </c>
      <c r="BM114" s="145" t="s">
        <v>2344</v>
      </c>
    </row>
    <row r="115" spans="2:65" s="1" customFormat="1" ht="19.5">
      <c r="B115" s="34"/>
      <c r="D115" s="152" t="s">
        <v>306</v>
      </c>
      <c r="F115" s="166" t="s">
        <v>2345</v>
      </c>
      <c r="I115" s="149"/>
      <c r="L115" s="34"/>
      <c r="M115" s="150"/>
      <c r="T115" s="55"/>
      <c r="AT115" s="18" t="s">
        <v>306</v>
      </c>
      <c r="AU115" s="18" t="s">
        <v>88</v>
      </c>
    </row>
    <row r="116" spans="2:65" s="1" customFormat="1" ht="16.5" customHeight="1">
      <c r="B116" s="34"/>
      <c r="C116" s="134" t="s">
        <v>314</v>
      </c>
      <c r="D116" s="134" t="s">
        <v>241</v>
      </c>
      <c r="E116" s="135" t="s">
        <v>2346</v>
      </c>
      <c r="F116" s="136" t="s">
        <v>2347</v>
      </c>
      <c r="G116" s="137" t="s">
        <v>178</v>
      </c>
      <c r="H116" s="138">
        <v>2.1</v>
      </c>
      <c r="I116" s="139"/>
      <c r="J116" s="140">
        <f>ROUND(I116*H116,2)</f>
        <v>0</v>
      </c>
      <c r="K116" s="136" t="s">
        <v>304</v>
      </c>
      <c r="L116" s="34"/>
      <c r="M116" s="141" t="s">
        <v>19</v>
      </c>
      <c r="N116" s="142" t="s">
        <v>52</v>
      </c>
      <c r="P116" s="143">
        <f>O116*H116</f>
        <v>0</v>
      </c>
      <c r="Q116" s="143">
        <v>0</v>
      </c>
      <c r="R116" s="143">
        <f>Q116*H116</f>
        <v>0</v>
      </c>
      <c r="S116" s="143">
        <v>0</v>
      </c>
      <c r="T116" s="144">
        <f>S116*H116</f>
        <v>0</v>
      </c>
      <c r="AR116" s="145" t="s">
        <v>246</v>
      </c>
      <c r="AT116" s="145" t="s">
        <v>241</v>
      </c>
      <c r="AU116" s="145" t="s">
        <v>88</v>
      </c>
      <c r="AY116" s="18" t="s">
        <v>239</v>
      </c>
      <c r="BE116" s="146">
        <f>IF(N116="základní",J116,0)</f>
        <v>0</v>
      </c>
      <c r="BF116" s="146">
        <f>IF(N116="snížená",J116,0)</f>
        <v>0</v>
      </c>
      <c r="BG116" s="146">
        <f>IF(N116="zákl. přenesená",J116,0)</f>
        <v>0</v>
      </c>
      <c r="BH116" s="146">
        <f>IF(N116="sníž. přenesená",J116,0)</f>
        <v>0</v>
      </c>
      <c r="BI116" s="146">
        <f>IF(N116="nulová",J116,0)</f>
        <v>0</v>
      </c>
      <c r="BJ116" s="18" t="s">
        <v>88</v>
      </c>
      <c r="BK116" s="146">
        <f>ROUND(I116*H116,2)</f>
        <v>0</v>
      </c>
      <c r="BL116" s="18" t="s">
        <v>246</v>
      </c>
      <c r="BM116" s="145" t="s">
        <v>2348</v>
      </c>
    </row>
    <row r="117" spans="2:65" s="1" customFormat="1" ht="29.25">
      <c r="B117" s="34"/>
      <c r="D117" s="152" t="s">
        <v>306</v>
      </c>
      <c r="F117" s="166" t="s">
        <v>2349</v>
      </c>
      <c r="I117" s="149"/>
      <c r="L117" s="34"/>
      <c r="M117" s="150"/>
      <c r="T117" s="55"/>
      <c r="AT117" s="18" t="s">
        <v>306</v>
      </c>
      <c r="AU117" s="18" t="s">
        <v>88</v>
      </c>
    </row>
    <row r="118" spans="2:65" s="1" customFormat="1" ht="16.5" customHeight="1">
      <c r="B118" s="34"/>
      <c r="C118" s="134" t="s">
        <v>326</v>
      </c>
      <c r="D118" s="134" t="s">
        <v>241</v>
      </c>
      <c r="E118" s="135" t="s">
        <v>2350</v>
      </c>
      <c r="F118" s="136" t="s">
        <v>2351</v>
      </c>
      <c r="G118" s="137" t="s">
        <v>900</v>
      </c>
      <c r="H118" s="138">
        <v>2</v>
      </c>
      <c r="I118" s="139"/>
      <c r="J118" s="140">
        <f>ROUND(I118*H118,2)</f>
        <v>0</v>
      </c>
      <c r="K118" s="136" t="s">
        <v>304</v>
      </c>
      <c r="L118" s="34"/>
      <c r="M118" s="141" t="s">
        <v>19</v>
      </c>
      <c r="N118" s="142" t="s">
        <v>52</v>
      </c>
      <c r="P118" s="143">
        <f>O118*H118</f>
        <v>0</v>
      </c>
      <c r="Q118" s="143">
        <v>0</v>
      </c>
      <c r="R118" s="143">
        <f>Q118*H118</f>
        <v>0</v>
      </c>
      <c r="S118" s="143">
        <v>0</v>
      </c>
      <c r="T118" s="144">
        <f>S118*H118</f>
        <v>0</v>
      </c>
      <c r="AR118" s="145" t="s">
        <v>246</v>
      </c>
      <c r="AT118" s="145" t="s">
        <v>241</v>
      </c>
      <c r="AU118" s="145" t="s">
        <v>88</v>
      </c>
      <c r="AY118" s="18" t="s">
        <v>239</v>
      </c>
      <c r="BE118" s="146">
        <f>IF(N118="základní",J118,0)</f>
        <v>0</v>
      </c>
      <c r="BF118" s="146">
        <f>IF(N118="snížená",J118,0)</f>
        <v>0</v>
      </c>
      <c r="BG118" s="146">
        <f>IF(N118="zákl. přenesená",J118,0)</f>
        <v>0</v>
      </c>
      <c r="BH118" s="146">
        <f>IF(N118="sníž. přenesená",J118,0)</f>
        <v>0</v>
      </c>
      <c r="BI118" s="146">
        <f>IF(N118="nulová",J118,0)</f>
        <v>0</v>
      </c>
      <c r="BJ118" s="18" t="s">
        <v>88</v>
      </c>
      <c r="BK118" s="146">
        <f>ROUND(I118*H118,2)</f>
        <v>0</v>
      </c>
      <c r="BL118" s="18" t="s">
        <v>246</v>
      </c>
      <c r="BM118" s="145" t="s">
        <v>2352</v>
      </c>
    </row>
    <row r="119" spans="2:65" s="1" customFormat="1" ht="39">
      <c r="B119" s="34"/>
      <c r="D119" s="152" t="s">
        <v>306</v>
      </c>
      <c r="F119" s="166" t="s">
        <v>2353</v>
      </c>
      <c r="I119" s="149"/>
      <c r="L119" s="34"/>
      <c r="M119" s="150"/>
      <c r="T119" s="55"/>
      <c r="AT119" s="18" t="s">
        <v>306</v>
      </c>
      <c r="AU119" s="18" t="s">
        <v>88</v>
      </c>
    </row>
    <row r="120" spans="2:65" s="1" customFormat="1" ht="16.5" customHeight="1">
      <c r="B120" s="34"/>
      <c r="C120" s="134" t="s">
        <v>333</v>
      </c>
      <c r="D120" s="134" t="s">
        <v>241</v>
      </c>
      <c r="E120" s="135" t="s">
        <v>2354</v>
      </c>
      <c r="F120" s="136" t="s">
        <v>2355</v>
      </c>
      <c r="G120" s="137" t="s">
        <v>178</v>
      </c>
      <c r="H120" s="138">
        <v>2</v>
      </c>
      <c r="I120" s="139"/>
      <c r="J120" s="140">
        <f>ROUND(I120*H120,2)</f>
        <v>0</v>
      </c>
      <c r="K120" s="136" t="s">
        <v>304</v>
      </c>
      <c r="L120" s="34"/>
      <c r="M120" s="141" t="s">
        <v>19</v>
      </c>
      <c r="N120" s="142" t="s">
        <v>52</v>
      </c>
      <c r="P120" s="143">
        <f>O120*H120</f>
        <v>0</v>
      </c>
      <c r="Q120" s="143">
        <v>0</v>
      </c>
      <c r="R120" s="143">
        <f>Q120*H120</f>
        <v>0</v>
      </c>
      <c r="S120" s="143">
        <v>0</v>
      </c>
      <c r="T120" s="144">
        <f>S120*H120</f>
        <v>0</v>
      </c>
      <c r="AR120" s="145" t="s">
        <v>246</v>
      </c>
      <c r="AT120" s="145" t="s">
        <v>241</v>
      </c>
      <c r="AU120" s="145" t="s">
        <v>88</v>
      </c>
      <c r="AY120" s="18" t="s">
        <v>239</v>
      </c>
      <c r="BE120" s="146">
        <f>IF(N120="základní",J120,0)</f>
        <v>0</v>
      </c>
      <c r="BF120" s="146">
        <f>IF(N120="snížená",J120,0)</f>
        <v>0</v>
      </c>
      <c r="BG120" s="146">
        <f>IF(N120="zákl. přenesená",J120,0)</f>
        <v>0</v>
      </c>
      <c r="BH120" s="146">
        <f>IF(N120="sníž. přenesená",J120,0)</f>
        <v>0</v>
      </c>
      <c r="BI120" s="146">
        <f>IF(N120="nulová",J120,0)</f>
        <v>0</v>
      </c>
      <c r="BJ120" s="18" t="s">
        <v>88</v>
      </c>
      <c r="BK120" s="146">
        <f>ROUND(I120*H120,2)</f>
        <v>0</v>
      </c>
      <c r="BL120" s="18" t="s">
        <v>246</v>
      </c>
      <c r="BM120" s="145" t="s">
        <v>2356</v>
      </c>
    </row>
    <row r="121" spans="2:65" s="1" customFormat="1" ht="29.25">
      <c r="B121" s="34"/>
      <c r="D121" s="152" t="s">
        <v>306</v>
      </c>
      <c r="F121" s="166" t="s">
        <v>2357</v>
      </c>
      <c r="I121" s="149"/>
      <c r="L121" s="34"/>
      <c r="M121" s="150"/>
      <c r="T121" s="55"/>
      <c r="AT121" s="18" t="s">
        <v>306</v>
      </c>
      <c r="AU121" s="18" t="s">
        <v>88</v>
      </c>
    </row>
    <row r="122" spans="2:65" s="1" customFormat="1" ht="16.5" customHeight="1">
      <c r="B122" s="34"/>
      <c r="C122" s="134" t="s">
        <v>8</v>
      </c>
      <c r="D122" s="134" t="s">
        <v>241</v>
      </c>
      <c r="E122" s="135" t="s">
        <v>2358</v>
      </c>
      <c r="F122" s="136" t="s">
        <v>2359</v>
      </c>
      <c r="G122" s="137" t="s">
        <v>900</v>
      </c>
      <c r="H122" s="138">
        <v>2</v>
      </c>
      <c r="I122" s="139"/>
      <c r="J122" s="140">
        <f>ROUND(I122*H122,2)</f>
        <v>0</v>
      </c>
      <c r="K122" s="136" t="s">
        <v>304</v>
      </c>
      <c r="L122" s="34"/>
      <c r="M122" s="141" t="s">
        <v>19</v>
      </c>
      <c r="N122" s="142" t="s">
        <v>52</v>
      </c>
      <c r="P122" s="143">
        <f>O122*H122</f>
        <v>0</v>
      </c>
      <c r="Q122" s="143">
        <v>0</v>
      </c>
      <c r="R122" s="143">
        <f>Q122*H122</f>
        <v>0</v>
      </c>
      <c r="S122" s="143">
        <v>0</v>
      </c>
      <c r="T122" s="144">
        <f>S122*H122</f>
        <v>0</v>
      </c>
      <c r="AR122" s="145" t="s">
        <v>246</v>
      </c>
      <c r="AT122" s="145" t="s">
        <v>241</v>
      </c>
      <c r="AU122" s="145" t="s">
        <v>88</v>
      </c>
      <c r="AY122" s="18" t="s">
        <v>239</v>
      </c>
      <c r="BE122" s="146">
        <f>IF(N122="základní",J122,0)</f>
        <v>0</v>
      </c>
      <c r="BF122" s="146">
        <f>IF(N122="snížená",J122,0)</f>
        <v>0</v>
      </c>
      <c r="BG122" s="146">
        <f>IF(N122="zákl. přenesená",J122,0)</f>
        <v>0</v>
      </c>
      <c r="BH122" s="146">
        <f>IF(N122="sníž. přenesená",J122,0)</f>
        <v>0</v>
      </c>
      <c r="BI122" s="146">
        <f>IF(N122="nulová",J122,0)</f>
        <v>0</v>
      </c>
      <c r="BJ122" s="18" t="s">
        <v>88</v>
      </c>
      <c r="BK122" s="146">
        <f>ROUND(I122*H122,2)</f>
        <v>0</v>
      </c>
      <c r="BL122" s="18" t="s">
        <v>246</v>
      </c>
      <c r="BM122" s="145" t="s">
        <v>2360</v>
      </c>
    </row>
    <row r="123" spans="2:65" s="1" customFormat="1" ht="29.25">
      <c r="B123" s="34"/>
      <c r="D123" s="152" t="s">
        <v>306</v>
      </c>
      <c r="F123" s="166" t="s">
        <v>2361</v>
      </c>
      <c r="I123" s="149"/>
      <c r="L123" s="34"/>
      <c r="M123" s="150"/>
      <c r="T123" s="55"/>
      <c r="AT123" s="18" t="s">
        <v>306</v>
      </c>
      <c r="AU123" s="18" t="s">
        <v>88</v>
      </c>
    </row>
    <row r="124" spans="2:65" s="1" customFormat="1" ht="16.5" customHeight="1">
      <c r="B124" s="34"/>
      <c r="C124" s="134" t="s">
        <v>344</v>
      </c>
      <c r="D124" s="134" t="s">
        <v>241</v>
      </c>
      <c r="E124" s="135" t="s">
        <v>2362</v>
      </c>
      <c r="F124" s="136" t="s">
        <v>2363</v>
      </c>
      <c r="G124" s="137" t="s">
        <v>900</v>
      </c>
      <c r="H124" s="138">
        <v>1</v>
      </c>
      <c r="I124" s="139"/>
      <c r="J124" s="140">
        <f>ROUND(I124*H124,2)</f>
        <v>0</v>
      </c>
      <c r="K124" s="136" t="s">
        <v>304</v>
      </c>
      <c r="L124" s="34"/>
      <c r="M124" s="141" t="s">
        <v>19</v>
      </c>
      <c r="N124" s="142" t="s">
        <v>52</v>
      </c>
      <c r="P124" s="143">
        <f>O124*H124</f>
        <v>0</v>
      </c>
      <c r="Q124" s="143">
        <v>0</v>
      </c>
      <c r="R124" s="143">
        <f>Q124*H124</f>
        <v>0</v>
      </c>
      <c r="S124" s="143">
        <v>0</v>
      </c>
      <c r="T124" s="144">
        <f>S124*H124</f>
        <v>0</v>
      </c>
      <c r="AR124" s="145" t="s">
        <v>246</v>
      </c>
      <c r="AT124" s="145" t="s">
        <v>241</v>
      </c>
      <c r="AU124" s="145" t="s">
        <v>88</v>
      </c>
      <c r="AY124" s="18" t="s">
        <v>239</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246</v>
      </c>
      <c r="BM124" s="145" t="s">
        <v>2364</v>
      </c>
    </row>
    <row r="125" spans="2:65" s="1" customFormat="1" ht="39">
      <c r="B125" s="34"/>
      <c r="D125" s="152" t="s">
        <v>306</v>
      </c>
      <c r="F125" s="166" t="s">
        <v>2365</v>
      </c>
      <c r="I125" s="149"/>
      <c r="L125" s="34"/>
      <c r="M125" s="150"/>
      <c r="T125" s="55"/>
      <c r="AT125" s="18" t="s">
        <v>306</v>
      </c>
      <c r="AU125" s="18" t="s">
        <v>88</v>
      </c>
    </row>
    <row r="126" spans="2:65" s="1" customFormat="1" ht="16.5" customHeight="1">
      <c r="B126" s="34"/>
      <c r="C126" s="134" t="s">
        <v>351</v>
      </c>
      <c r="D126" s="134" t="s">
        <v>241</v>
      </c>
      <c r="E126" s="135" t="s">
        <v>2366</v>
      </c>
      <c r="F126" s="136" t="s">
        <v>2367</v>
      </c>
      <c r="G126" s="137" t="s">
        <v>900</v>
      </c>
      <c r="H126" s="138">
        <v>1</v>
      </c>
      <c r="I126" s="139"/>
      <c r="J126" s="140">
        <f>ROUND(I126*H126,2)</f>
        <v>0</v>
      </c>
      <c r="K126" s="136" t="s">
        <v>304</v>
      </c>
      <c r="L126" s="34"/>
      <c r="M126" s="141" t="s">
        <v>19</v>
      </c>
      <c r="N126" s="142" t="s">
        <v>52</v>
      </c>
      <c r="P126" s="143">
        <f>O126*H126</f>
        <v>0</v>
      </c>
      <c r="Q126" s="143">
        <v>0</v>
      </c>
      <c r="R126" s="143">
        <f>Q126*H126</f>
        <v>0</v>
      </c>
      <c r="S126" s="143">
        <v>0</v>
      </c>
      <c r="T126" s="144">
        <f>S126*H126</f>
        <v>0</v>
      </c>
      <c r="AR126" s="145" t="s">
        <v>246</v>
      </c>
      <c r="AT126" s="145" t="s">
        <v>241</v>
      </c>
      <c r="AU126" s="145" t="s">
        <v>88</v>
      </c>
      <c r="AY126" s="18" t="s">
        <v>239</v>
      </c>
      <c r="BE126" s="146">
        <f>IF(N126="základní",J126,0)</f>
        <v>0</v>
      </c>
      <c r="BF126" s="146">
        <f>IF(N126="snížená",J126,0)</f>
        <v>0</v>
      </c>
      <c r="BG126" s="146">
        <f>IF(N126="zákl. přenesená",J126,0)</f>
        <v>0</v>
      </c>
      <c r="BH126" s="146">
        <f>IF(N126="sníž. přenesená",J126,0)</f>
        <v>0</v>
      </c>
      <c r="BI126" s="146">
        <f>IF(N126="nulová",J126,0)</f>
        <v>0</v>
      </c>
      <c r="BJ126" s="18" t="s">
        <v>88</v>
      </c>
      <c r="BK126" s="146">
        <f>ROUND(I126*H126,2)</f>
        <v>0</v>
      </c>
      <c r="BL126" s="18" t="s">
        <v>246</v>
      </c>
      <c r="BM126" s="145" t="s">
        <v>2368</v>
      </c>
    </row>
    <row r="127" spans="2:65" s="1" customFormat="1" ht="39">
      <c r="B127" s="34"/>
      <c r="D127" s="152" t="s">
        <v>306</v>
      </c>
      <c r="F127" s="166" t="s">
        <v>2369</v>
      </c>
      <c r="I127" s="149"/>
      <c r="L127" s="34"/>
      <c r="M127" s="150"/>
      <c r="T127" s="55"/>
      <c r="AT127" s="18" t="s">
        <v>306</v>
      </c>
      <c r="AU127" s="18" t="s">
        <v>88</v>
      </c>
    </row>
    <row r="128" spans="2:65" s="11" customFormat="1" ht="25.9" customHeight="1">
      <c r="B128" s="122"/>
      <c r="D128" s="123" t="s">
        <v>80</v>
      </c>
      <c r="E128" s="124" t="s">
        <v>356</v>
      </c>
      <c r="F128" s="124" t="s">
        <v>2370</v>
      </c>
      <c r="I128" s="125"/>
      <c r="J128" s="126">
        <f>BK128</f>
        <v>0</v>
      </c>
      <c r="L128" s="122"/>
      <c r="M128" s="127"/>
      <c r="P128" s="128">
        <f>SUM(P129:P140)</f>
        <v>0</v>
      </c>
      <c r="R128" s="128">
        <f>SUM(R129:R140)</f>
        <v>0</v>
      </c>
      <c r="T128" s="129">
        <f>SUM(T129:T140)</f>
        <v>0</v>
      </c>
      <c r="AR128" s="123" t="s">
        <v>88</v>
      </c>
      <c r="AT128" s="130" t="s">
        <v>80</v>
      </c>
      <c r="AU128" s="130" t="s">
        <v>81</v>
      </c>
      <c r="AY128" s="123" t="s">
        <v>239</v>
      </c>
      <c r="BK128" s="131">
        <f>SUM(BK129:BK140)</f>
        <v>0</v>
      </c>
    </row>
    <row r="129" spans="2:65" s="1" customFormat="1" ht="16.5" customHeight="1">
      <c r="B129" s="34"/>
      <c r="C129" s="180" t="s">
        <v>356</v>
      </c>
      <c r="D129" s="180" t="s">
        <v>373</v>
      </c>
      <c r="E129" s="181" t="s">
        <v>2371</v>
      </c>
      <c r="F129" s="182" t="s">
        <v>2372</v>
      </c>
      <c r="G129" s="183" t="s">
        <v>835</v>
      </c>
      <c r="H129" s="184">
        <v>1700</v>
      </c>
      <c r="I129" s="185"/>
      <c r="J129" s="186">
        <f>ROUND(I129*H129,2)</f>
        <v>0</v>
      </c>
      <c r="K129" s="182" t="s">
        <v>304</v>
      </c>
      <c r="L129" s="187"/>
      <c r="M129" s="188" t="s">
        <v>19</v>
      </c>
      <c r="N129" s="189" t="s">
        <v>52</v>
      </c>
      <c r="P129" s="143">
        <f>O129*H129</f>
        <v>0</v>
      </c>
      <c r="Q129" s="143">
        <v>0</v>
      </c>
      <c r="R129" s="143">
        <f>Q129*H129</f>
        <v>0</v>
      </c>
      <c r="S129" s="143">
        <v>0</v>
      </c>
      <c r="T129" s="144">
        <f>S129*H129</f>
        <v>0</v>
      </c>
      <c r="AR129" s="145" t="s">
        <v>287</v>
      </c>
      <c r="AT129" s="145" t="s">
        <v>373</v>
      </c>
      <c r="AU129" s="145" t="s">
        <v>88</v>
      </c>
      <c r="AY129" s="18" t="s">
        <v>239</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246</v>
      </c>
      <c r="BM129" s="145" t="s">
        <v>2373</v>
      </c>
    </row>
    <row r="130" spans="2:65" s="1" customFormat="1" ht="19.5">
      <c r="B130" s="34"/>
      <c r="D130" s="152" t="s">
        <v>306</v>
      </c>
      <c r="F130" s="166" t="s">
        <v>2374</v>
      </c>
      <c r="I130" s="149"/>
      <c r="L130" s="34"/>
      <c r="M130" s="150"/>
      <c r="T130" s="55"/>
      <c r="AT130" s="18" t="s">
        <v>306</v>
      </c>
      <c r="AU130" s="18" t="s">
        <v>88</v>
      </c>
    </row>
    <row r="131" spans="2:65" s="1" customFormat="1" ht="16.5" customHeight="1">
      <c r="B131" s="34"/>
      <c r="C131" s="180" t="s">
        <v>361</v>
      </c>
      <c r="D131" s="180" t="s">
        <v>373</v>
      </c>
      <c r="E131" s="181" t="s">
        <v>2375</v>
      </c>
      <c r="F131" s="182" t="s">
        <v>2376</v>
      </c>
      <c r="G131" s="183" t="s">
        <v>835</v>
      </c>
      <c r="H131" s="184">
        <v>680</v>
      </c>
      <c r="I131" s="185"/>
      <c r="J131" s="186">
        <f>ROUND(I131*H131,2)</f>
        <v>0</v>
      </c>
      <c r="K131" s="182" t="s">
        <v>304</v>
      </c>
      <c r="L131" s="187"/>
      <c r="M131" s="188" t="s">
        <v>19</v>
      </c>
      <c r="N131" s="189" t="s">
        <v>52</v>
      </c>
      <c r="P131" s="143">
        <f>O131*H131</f>
        <v>0</v>
      </c>
      <c r="Q131" s="143">
        <v>0</v>
      </c>
      <c r="R131" s="143">
        <f>Q131*H131</f>
        <v>0</v>
      </c>
      <c r="S131" s="143">
        <v>0</v>
      </c>
      <c r="T131" s="144">
        <f>S131*H131</f>
        <v>0</v>
      </c>
      <c r="AR131" s="145" t="s">
        <v>287</v>
      </c>
      <c r="AT131" s="145" t="s">
        <v>373</v>
      </c>
      <c r="AU131" s="145" t="s">
        <v>88</v>
      </c>
      <c r="AY131" s="18" t="s">
        <v>239</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246</v>
      </c>
      <c r="BM131" s="145" t="s">
        <v>2377</v>
      </c>
    </row>
    <row r="132" spans="2:65" s="1" customFormat="1" ht="19.5">
      <c r="B132" s="34"/>
      <c r="D132" s="152" t="s">
        <v>306</v>
      </c>
      <c r="F132" s="166" t="s">
        <v>2378</v>
      </c>
      <c r="I132" s="149"/>
      <c r="L132" s="34"/>
      <c r="M132" s="150"/>
      <c r="T132" s="55"/>
      <c r="AT132" s="18" t="s">
        <v>306</v>
      </c>
      <c r="AU132" s="18" t="s">
        <v>88</v>
      </c>
    </row>
    <row r="133" spans="2:65" s="1" customFormat="1" ht="16.5" customHeight="1">
      <c r="B133" s="34"/>
      <c r="C133" s="180" t="s">
        <v>372</v>
      </c>
      <c r="D133" s="180" t="s">
        <v>373</v>
      </c>
      <c r="E133" s="181" t="s">
        <v>2379</v>
      </c>
      <c r="F133" s="182" t="s">
        <v>2380</v>
      </c>
      <c r="G133" s="183" t="s">
        <v>835</v>
      </c>
      <c r="H133" s="184">
        <v>105</v>
      </c>
      <c r="I133" s="185"/>
      <c r="J133" s="186">
        <f>ROUND(I133*H133,2)</f>
        <v>0</v>
      </c>
      <c r="K133" s="182" t="s">
        <v>304</v>
      </c>
      <c r="L133" s="187"/>
      <c r="M133" s="188" t="s">
        <v>19</v>
      </c>
      <c r="N133" s="189" t="s">
        <v>52</v>
      </c>
      <c r="P133" s="143">
        <f>O133*H133</f>
        <v>0</v>
      </c>
      <c r="Q133" s="143">
        <v>0</v>
      </c>
      <c r="R133" s="143">
        <f>Q133*H133</f>
        <v>0</v>
      </c>
      <c r="S133" s="143">
        <v>0</v>
      </c>
      <c r="T133" s="144">
        <f>S133*H133</f>
        <v>0</v>
      </c>
      <c r="AR133" s="145" t="s">
        <v>287</v>
      </c>
      <c r="AT133" s="145" t="s">
        <v>373</v>
      </c>
      <c r="AU133" s="145" t="s">
        <v>88</v>
      </c>
      <c r="AY133" s="18" t="s">
        <v>239</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246</v>
      </c>
      <c r="BM133" s="145" t="s">
        <v>2381</v>
      </c>
    </row>
    <row r="134" spans="2:65" s="1" customFormat="1" ht="29.25">
      <c r="B134" s="34"/>
      <c r="D134" s="152" t="s">
        <v>306</v>
      </c>
      <c r="F134" s="166" t="s">
        <v>2382</v>
      </c>
      <c r="I134" s="149"/>
      <c r="L134" s="34"/>
      <c r="M134" s="150"/>
      <c r="T134" s="55"/>
      <c r="AT134" s="18" t="s">
        <v>306</v>
      </c>
      <c r="AU134" s="18" t="s">
        <v>88</v>
      </c>
    </row>
    <row r="135" spans="2:65" s="1" customFormat="1" ht="16.5" customHeight="1">
      <c r="B135" s="34"/>
      <c r="C135" s="180" t="s">
        <v>7</v>
      </c>
      <c r="D135" s="180" t="s">
        <v>373</v>
      </c>
      <c r="E135" s="181" t="s">
        <v>2383</v>
      </c>
      <c r="F135" s="182" t="s">
        <v>2384</v>
      </c>
      <c r="G135" s="183" t="s">
        <v>835</v>
      </c>
      <c r="H135" s="184">
        <v>220</v>
      </c>
      <c r="I135" s="185"/>
      <c r="J135" s="186">
        <f>ROUND(I135*H135,2)</f>
        <v>0</v>
      </c>
      <c r="K135" s="182" t="s">
        <v>304</v>
      </c>
      <c r="L135" s="187"/>
      <c r="M135" s="188" t="s">
        <v>19</v>
      </c>
      <c r="N135" s="189" t="s">
        <v>52</v>
      </c>
      <c r="P135" s="143">
        <f>O135*H135</f>
        <v>0</v>
      </c>
      <c r="Q135" s="143">
        <v>0</v>
      </c>
      <c r="R135" s="143">
        <f>Q135*H135</f>
        <v>0</v>
      </c>
      <c r="S135" s="143">
        <v>0</v>
      </c>
      <c r="T135" s="144">
        <f>S135*H135</f>
        <v>0</v>
      </c>
      <c r="AR135" s="145" t="s">
        <v>287</v>
      </c>
      <c r="AT135" s="145" t="s">
        <v>373</v>
      </c>
      <c r="AU135" s="145" t="s">
        <v>88</v>
      </c>
      <c r="AY135" s="18" t="s">
        <v>239</v>
      </c>
      <c r="BE135" s="146">
        <f>IF(N135="základní",J135,0)</f>
        <v>0</v>
      </c>
      <c r="BF135" s="146">
        <f>IF(N135="snížená",J135,0)</f>
        <v>0</v>
      </c>
      <c r="BG135" s="146">
        <f>IF(N135="zákl. přenesená",J135,0)</f>
        <v>0</v>
      </c>
      <c r="BH135" s="146">
        <f>IF(N135="sníž. přenesená",J135,0)</f>
        <v>0</v>
      </c>
      <c r="BI135" s="146">
        <f>IF(N135="nulová",J135,0)</f>
        <v>0</v>
      </c>
      <c r="BJ135" s="18" t="s">
        <v>88</v>
      </c>
      <c r="BK135" s="146">
        <f>ROUND(I135*H135,2)</f>
        <v>0</v>
      </c>
      <c r="BL135" s="18" t="s">
        <v>246</v>
      </c>
      <c r="BM135" s="145" t="s">
        <v>2385</v>
      </c>
    </row>
    <row r="136" spans="2:65" s="1" customFormat="1" ht="19.5">
      <c r="B136" s="34"/>
      <c r="D136" s="152" t="s">
        <v>306</v>
      </c>
      <c r="F136" s="166" t="s">
        <v>2386</v>
      </c>
      <c r="I136" s="149"/>
      <c r="L136" s="34"/>
      <c r="M136" s="150"/>
      <c r="T136" s="55"/>
      <c r="AT136" s="18" t="s">
        <v>306</v>
      </c>
      <c r="AU136" s="18" t="s">
        <v>88</v>
      </c>
    </row>
    <row r="137" spans="2:65" s="1" customFormat="1" ht="16.5" customHeight="1">
      <c r="B137" s="34"/>
      <c r="C137" s="180" t="s">
        <v>385</v>
      </c>
      <c r="D137" s="180" t="s">
        <v>373</v>
      </c>
      <c r="E137" s="181" t="s">
        <v>2387</v>
      </c>
      <c r="F137" s="182" t="s">
        <v>2388</v>
      </c>
      <c r="G137" s="183" t="s">
        <v>835</v>
      </c>
      <c r="H137" s="184">
        <v>240</v>
      </c>
      <c r="I137" s="185"/>
      <c r="J137" s="186">
        <f>ROUND(I137*H137,2)</f>
        <v>0</v>
      </c>
      <c r="K137" s="182" t="s">
        <v>304</v>
      </c>
      <c r="L137" s="187"/>
      <c r="M137" s="188" t="s">
        <v>19</v>
      </c>
      <c r="N137" s="189" t="s">
        <v>52</v>
      </c>
      <c r="P137" s="143">
        <f>O137*H137</f>
        <v>0</v>
      </c>
      <c r="Q137" s="143">
        <v>0</v>
      </c>
      <c r="R137" s="143">
        <f>Q137*H137</f>
        <v>0</v>
      </c>
      <c r="S137" s="143">
        <v>0</v>
      </c>
      <c r="T137" s="144">
        <f>S137*H137</f>
        <v>0</v>
      </c>
      <c r="AR137" s="145" t="s">
        <v>287</v>
      </c>
      <c r="AT137" s="145" t="s">
        <v>373</v>
      </c>
      <c r="AU137" s="145" t="s">
        <v>88</v>
      </c>
      <c r="AY137" s="18" t="s">
        <v>239</v>
      </c>
      <c r="BE137" s="146">
        <f>IF(N137="základní",J137,0)</f>
        <v>0</v>
      </c>
      <c r="BF137" s="146">
        <f>IF(N137="snížená",J137,0)</f>
        <v>0</v>
      </c>
      <c r="BG137" s="146">
        <f>IF(N137="zákl. přenesená",J137,0)</f>
        <v>0</v>
      </c>
      <c r="BH137" s="146">
        <f>IF(N137="sníž. přenesená",J137,0)</f>
        <v>0</v>
      </c>
      <c r="BI137" s="146">
        <f>IF(N137="nulová",J137,0)</f>
        <v>0</v>
      </c>
      <c r="BJ137" s="18" t="s">
        <v>88</v>
      </c>
      <c r="BK137" s="146">
        <f>ROUND(I137*H137,2)</f>
        <v>0</v>
      </c>
      <c r="BL137" s="18" t="s">
        <v>246</v>
      </c>
      <c r="BM137" s="145" t="s">
        <v>2389</v>
      </c>
    </row>
    <row r="138" spans="2:65" s="1" customFormat="1" ht="19.5">
      <c r="B138" s="34"/>
      <c r="D138" s="152" t="s">
        <v>306</v>
      </c>
      <c r="F138" s="166" t="s">
        <v>2390</v>
      </c>
      <c r="I138" s="149"/>
      <c r="L138" s="34"/>
      <c r="M138" s="150"/>
      <c r="T138" s="55"/>
      <c r="AT138" s="18" t="s">
        <v>306</v>
      </c>
      <c r="AU138" s="18" t="s">
        <v>88</v>
      </c>
    </row>
    <row r="139" spans="2:65" s="1" customFormat="1" ht="16.5" customHeight="1">
      <c r="B139" s="34"/>
      <c r="C139" s="180" t="s">
        <v>389</v>
      </c>
      <c r="D139" s="180" t="s">
        <v>373</v>
      </c>
      <c r="E139" s="181" t="s">
        <v>2391</v>
      </c>
      <c r="F139" s="182" t="s">
        <v>2392</v>
      </c>
      <c r="G139" s="183" t="s">
        <v>835</v>
      </c>
      <c r="H139" s="184">
        <v>130</v>
      </c>
      <c r="I139" s="185"/>
      <c r="J139" s="186">
        <f>ROUND(I139*H139,2)</f>
        <v>0</v>
      </c>
      <c r="K139" s="182" t="s">
        <v>304</v>
      </c>
      <c r="L139" s="187"/>
      <c r="M139" s="188" t="s">
        <v>19</v>
      </c>
      <c r="N139" s="189" t="s">
        <v>52</v>
      </c>
      <c r="P139" s="143">
        <f>O139*H139</f>
        <v>0</v>
      </c>
      <c r="Q139" s="143">
        <v>0</v>
      </c>
      <c r="R139" s="143">
        <f>Q139*H139</f>
        <v>0</v>
      </c>
      <c r="S139" s="143">
        <v>0</v>
      </c>
      <c r="T139" s="144">
        <f>S139*H139</f>
        <v>0</v>
      </c>
      <c r="AR139" s="145" t="s">
        <v>287</v>
      </c>
      <c r="AT139" s="145" t="s">
        <v>373</v>
      </c>
      <c r="AU139" s="145" t="s">
        <v>88</v>
      </c>
      <c r="AY139" s="18" t="s">
        <v>239</v>
      </c>
      <c r="BE139" s="146">
        <f>IF(N139="základní",J139,0)</f>
        <v>0</v>
      </c>
      <c r="BF139" s="146">
        <f>IF(N139="snížená",J139,0)</f>
        <v>0</v>
      </c>
      <c r="BG139" s="146">
        <f>IF(N139="zákl. přenesená",J139,0)</f>
        <v>0</v>
      </c>
      <c r="BH139" s="146">
        <f>IF(N139="sníž. přenesená",J139,0)</f>
        <v>0</v>
      </c>
      <c r="BI139" s="146">
        <f>IF(N139="nulová",J139,0)</f>
        <v>0</v>
      </c>
      <c r="BJ139" s="18" t="s">
        <v>88</v>
      </c>
      <c r="BK139" s="146">
        <f>ROUND(I139*H139,2)</f>
        <v>0</v>
      </c>
      <c r="BL139" s="18" t="s">
        <v>246</v>
      </c>
      <c r="BM139" s="145" t="s">
        <v>2393</v>
      </c>
    </row>
    <row r="140" spans="2:65" s="1" customFormat="1" ht="29.25">
      <c r="B140" s="34"/>
      <c r="D140" s="152" t="s">
        <v>306</v>
      </c>
      <c r="F140" s="166" t="s">
        <v>2394</v>
      </c>
      <c r="I140" s="149"/>
      <c r="L140" s="34"/>
      <c r="M140" s="150"/>
      <c r="T140" s="55"/>
      <c r="AT140" s="18" t="s">
        <v>306</v>
      </c>
      <c r="AU140" s="18" t="s">
        <v>88</v>
      </c>
    </row>
    <row r="141" spans="2:65" s="11" customFormat="1" ht="25.9" customHeight="1">
      <c r="B141" s="122"/>
      <c r="D141" s="123" t="s">
        <v>80</v>
      </c>
      <c r="E141" s="124" t="s">
        <v>361</v>
      </c>
      <c r="F141" s="124" t="s">
        <v>2395</v>
      </c>
      <c r="I141" s="125"/>
      <c r="J141" s="126">
        <f>BK141</f>
        <v>0</v>
      </c>
      <c r="L141" s="122"/>
      <c r="M141" s="127"/>
      <c r="P141" s="128">
        <f>SUM(P142:P151)</f>
        <v>0</v>
      </c>
      <c r="R141" s="128">
        <f>SUM(R142:R151)</f>
        <v>0</v>
      </c>
      <c r="T141" s="129">
        <f>SUM(T142:T151)</f>
        <v>0</v>
      </c>
      <c r="AR141" s="123" t="s">
        <v>88</v>
      </c>
      <c r="AT141" s="130" t="s">
        <v>80</v>
      </c>
      <c r="AU141" s="130" t="s">
        <v>81</v>
      </c>
      <c r="AY141" s="123" t="s">
        <v>239</v>
      </c>
      <c r="BK141" s="131">
        <f>SUM(BK142:BK151)</f>
        <v>0</v>
      </c>
    </row>
    <row r="142" spans="2:65" s="1" customFormat="1" ht="16.5" customHeight="1">
      <c r="B142" s="34"/>
      <c r="C142" s="134" t="s">
        <v>394</v>
      </c>
      <c r="D142" s="134" t="s">
        <v>241</v>
      </c>
      <c r="E142" s="135" t="s">
        <v>2396</v>
      </c>
      <c r="F142" s="136" t="s">
        <v>2397</v>
      </c>
      <c r="G142" s="137" t="s">
        <v>2398</v>
      </c>
      <c r="H142" s="138">
        <v>2</v>
      </c>
      <c r="I142" s="139"/>
      <c r="J142" s="140">
        <f>ROUND(I142*H142,2)</f>
        <v>0</v>
      </c>
      <c r="K142" s="136" t="s">
        <v>304</v>
      </c>
      <c r="L142" s="34"/>
      <c r="M142" s="141" t="s">
        <v>19</v>
      </c>
      <c r="N142" s="142" t="s">
        <v>52</v>
      </c>
      <c r="P142" s="143">
        <f>O142*H142</f>
        <v>0</v>
      </c>
      <c r="Q142" s="143">
        <v>0</v>
      </c>
      <c r="R142" s="143">
        <f>Q142*H142</f>
        <v>0</v>
      </c>
      <c r="S142" s="143">
        <v>0</v>
      </c>
      <c r="T142" s="144">
        <f>S142*H142</f>
        <v>0</v>
      </c>
      <c r="AR142" s="145" t="s">
        <v>246</v>
      </c>
      <c r="AT142" s="145" t="s">
        <v>241</v>
      </c>
      <c r="AU142" s="145" t="s">
        <v>88</v>
      </c>
      <c r="AY142" s="18" t="s">
        <v>239</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246</v>
      </c>
      <c r="BM142" s="145" t="s">
        <v>2399</v>
      </c>
    </row>
    <row r="143" spans="2:65" s="1" customFormat="1" ht="19.5">
      <c r="B143" s="34"/>
      <c r="D143" s="152" t="s">
        <v>306</v>
      </c>
      <c r="F143" s="166" t="s">
        <v>2400</v>
      </c>
      <c r="I143" s="149"/>
      <c r="L143" s="34"/>
      <c r="M143" s="150"/>
      <c r="T143" s="55"/>
      <c r="AT143" s="18" t="s">
        <v>306</v>
      </c>
      <c r="AU143" s="18" t="s">
        <v>88</v>
      </c>
    </row>
    <row r="144" spans="2:65" s="1" customFormat="1" ht="16.5" customHeight="1">
      <c r="B144" s="34"/>
      <c r="C144" s="134" t="s">
        <v>398</v>
      </c>
      <c r="D144" s="134" t="s">
        <v>241</v>
      </c>
      <c r="E144" s="135" t="s">
        <v>2401</v>
      </c>
      <c r="F144" s="136" t="s">
        <v>2402</v>
      </c>
      <c r="G144" s="137" t="s">
        <v>900</v>
      </c>
      <c r="H144" s="138">
        <v>1</v>
      </c>
      <c r="I144" s="139"/>
      <c r="J144" s="140">
        <f>ROUND(I144*H144,2)</f>
        <v>0</v>
      </c>
      <c r="K144" s="136" t="s">
        <v>304</v>
      </c>
      <c r="L144" s="34"/>
      <c r="M144" s="141" t="s">
        <v>19</v>
      </c>
      <c r="N144" s="142" t="s">
        <v>52</v>
      </c>
      <c r="P144" s="143">
        <f>O144*H144</f>
        <v>0</v>
      </c>
      <c r="Q144" s="143">
        <v>0</v>
      </c>
      <c r="R144" s="143">
        <f>Q144*H144</f>
        <v>0</v>
      </c>
      <c r="S144" s="143">
        <v>0</v>
      </c>
      <c r="T144" s="144">
        <f>S144*H144</f>
        <v>0</v>
      </c>
      <c r="AR144" s="145" t="s">
        <v>246</v>
      </c>
      <c r="AT144" s="145" t="s">
        <v>241</v>
      </c>
      <c r="AU144" s="145" t="s">
        <v>88</v>
      </c>
      <c r="AY144" s="18" t="s">
        <v>239</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246</v>
      </c>
      <c r="BM144" s="145" t="s">
        <v>2403</v>
      </c>
    </row>
    <row r="145" spans="2:65" s="1" customFormat="1" ht="39">
      <c r="B145" s="34"/>
      <c r="D145" s="152" t="s">
        <v>306</v>
      </c>
      <c r="F145" s="166" t="s">
        <v>2404</v>
      </c>
      <c r="I145" s="149"/>
      <c r="L145" s="34"/>
      <c r="M145" s="150"/>
      <c r="T145" s="55"/>
      <c r="AT145" s="18" t="s">
        <v>306</v>
      </c>
      <c r="AU145" s="18" t="s">
        <v>88</v>
      </c>
    </row>
    <row r="146" spans="2:65" s="1" customFormat="1" ht="16.5" customHeight="1">
      <c r="B146" s="34"/>
      <c r="C146" s="134" t="s">
        <v>404</v>
      </c>
      <c r="D146" s="134" t="s">
        <v>241</v>
      </c>
      <c r="E146" s="135" t="s">
        <v>2405</v>
      </c>
      <c r="F146" s="136" t="s">
        <v>2406</v>
      </c>
      <c r="G146" s="137" t="s">
        <v>900</v>
      </c>
      <c r="H146" s="138">
        <v>1</v>
      </c>
      <c r="I146" s="139"/>
      <c r="J146" s="140">
        <f>ROUND(I146*H146,2)</f>
        <v>0</v>
      </c>
      <c r="K146" s="136" t="s">
        <v>304</v>
      </c>
      <c r="L146" s="34"/>
      <c r="M146" s="141" t="s">
        <v>19</v>
      </c>
      <c r="N146" s="142" t="s">
        <v>52</v>
      </c>
      <c r="P146" s="143">
        <f>O146*H146</f>
        <v>0</v>
      </c>
      <c r="Q146" s="143">
        <v>0</v>
      </c>
      <c r="R146" s="143">
        <f>Q146*H146</f>
        <v>0</v>
      </c>
      <c r="S146" s="143">
        <v>0</v>
      </c>
      <c r="T146" s="144">
        <f>S146*H146</f>
        <v>0</v>
      </c>
      <c r="AR146" s="145" t="s">
        <v>246</v>
      </c>
      <c r="AT146" s="145" t="s">
        <v>241</v>
      </c>
      <c r="AU146" s="145" t="s">
        <v>88</v>
      </c>
      <c r="AY146" s="18" t="s">
        <v>239</v>
      </c>
      <c r="BE146" s="146">
        <f>IF(N146="základní",J146,0)</f>
        <v>0</v>
      </c>
      <c r="BF146" s="146">
        <f>IF(N146="snížená",J146,0)</f>
        <v>0</v>
      </c>
      <c r="BG146" s="146">
        <f>IF(N146="zákl. přenesená",J146,0)</f>
        <v>0</v>
      </c>
      <c r="BH146" s="146">
        <f>IF(N146="sníž. přenesená",J146,0)</f>
        <v>0</v>
      </c>
      <c r="BI146" s="146">
        <f>IF(N146="nulová",J146,0)</f>
        <v>0</v>
      </c>
      <c r="BJ146" s="18" t="s">
        <v>88</v>
      </c>
      <c r="BK146" s="146">
        <f>ROUND(I146*H146,2)</f>
        <v>0</v>
      </c>
      <c r="BL146" s="18" t="s">
        <v>246</v>
      </c>
      <c r="BM146" s="145" t="s">
        <v>2407</v>
      </c>
    </row>
    <row r="147" spans="2:65" s="1" customFormat="1" ht="19.5">
      <c r="B147" s="34"/>
      <c r="D147" s="152" t="s">
        <v>306</v>
      </c>
      <c r="F147" s="166" t="s">
        <v>2408</v>
      </c>
      <c r="I147" s="149"/>
      <c r="L147" s="34"/>
      <c r="M147" s="150"/>
      <c r="T147" s="55"/>
      <c r="AT147" s="18" t="s">
        <v>306</v>
      </c>
      <c r="AU147" s="18" t="s">
        <v>88</v>
      </c>
    </row>
    <row r="148" spans="2:65" s="1" customFormat="1" ht="16.5" customHeight="1">
      <c r="B148" s="34"/>
      <c r="C148" s="134" t="s">
        <v>410</v>
      </c>
      <c r="D148" s="134" t="s">
        <v>241</v>
      </c>
      <c r="E148" s="135" t="s">
        <v>2409</v>
      </c>
      <c r="F148" s="136" t="s">
        <v>2410</v>
      </c>
      <c r="G148" s="137" t="s">
        <v>900</v>
      </c>
      <c r="H148" s="138">
        <v>10</v>
      </c>
      <c r="I148" s="139"/>
      <c r="J148" s="140">
        <f>ROUND(I148*H148,2)</f>
        <v>0</v>
      </c>
      <c r="K148" s="136" t="s">
        <v>304</v>
      </c>
      <c r="L148" s="34"/>
      <c r="M148" s="141" t="s">
        <v>19</v>
      </c>
      <c r="N148" s="142" t="s">
        <v>52</v>
      </c>
      <c r="P148" s="143">
        <f>O148*H148</f>
        <v>0</v>
      </c>
      <c r="Q148" s="143">
        <v>0</v>
      </c>
      <c r="R148" s="143">
        <f>Q148*H148</f>
        <v>0</v>
      </c>
      <c r="S148" s="143">
        <v>0</v>
      </c>
      <c r="T148" s="144">
        <f>S148*H148</f>
        <v>0</v>
      </c>
      <c r="AR148" s="145" t="s">
        <v>246</v>
      </c>
      <c r="AT148" s="145" t="s">
        <v>241</v>
      </c>
      <c r="AU148" s="145" t="s">
        <v>88</v>
      </c>
      <c r="AY148" s="18" t="s">
        <v>239</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246</v>
      </c>
      <c r="BM148" s="145" t="s">
        <v>2411</v>
      </c>
    </row>
    <row r="149" spans="2:65" s="1" customFormat="1" ht="19.5">
      <c r="B149" s="34"/>
      <c r="D149" s="152" t="s">
        <v>306</v>
      </c>
      <c r="F149" s="166" t="s">
        <v>2412</v>
      </c>
      <c r="I149" s="149"/>
      <c r="L149" s="34"/>
      <c r="M149" s="150"/>
      <c r="T149" s="55"/>
      <c r="AT149" s="18" t="s">
        <v>306</v>
      </c>
      <c r="AU149" s="18" t="s">
        <v>88</v>
      </c>
    </row>
    <row r="150" spans="2:65" s="1" customFormat="1" ht="16.5" customHeight="1">
      <c r="B150" s="34"/>
      <c r="C150" s="134" t="s">
        <v>415</v>
      </c>
      <c r="D150" s="134" t="s">
        <v>241</v>
      </c>
      <c r="E150" s="135" t="s">
        <v>2413</v>
      </c>
      <c r="F150" s="136" t="s">
        <v>2414</v>
      </c>
      <c r="G150" s="137" t="s">
        <v>2398</v>
      </c>
      <c r="H150" s="138">
        <v>1</v>
      </c>
      <c r="I150" s="139"/>
      <c r="J150" s="140">
        <f>ROUND(I150*H150,2)</f>
        <v>0</v>
      </c>
      <c r="K150" s="136" t="s">
        <v>304</v>
      </c>
      <c r="L150" s="34"/>
      <c r="M150" s="141" t="s">
        <v>19</v>
      </c>
      <c r="N150" s="142" t="s">
        <v>52</v>
      </c>
      <c r="P150" s="143">
        <f>O150*H150</f>
        <v>0</v>
      </c>
      <c r="Q150" s="143">
        <v>0</v>
      </c>
      <c r="R150" s="143">
        <f>Q150*H150</f>
        <v>0</v>
      </c>
      <c r="S150" s="143">
        <v>0</v>
      </c>
      <c r="T150" s="144">
        <f>S150*H150</f>
        <v>0</v>
      </c>
      <c r="AR150" s="145" t="s">
        <v>246</v>
      </c>
      <c r="AT150" s="145" t="s">
        <v>241</v>
      </c>
      <c r="AU150" s="145" t="s">
        <v>88</v>
      </c>
      <c r="AY150" s="18" t="s">
        <v>239</v>
      </c>
      <c r="BE150" s="146">
        <f>IF(N150="základní",J150,0)</f>
        <v>0</v>
      </c>
      <c r="BF150" s="146">
        <f>IF(N150="snížená",J150,0)</f>
        <v>0</v>
      </c>
      <c r="BG150" s="146">
        <f>IF(N150="zákl. přenesená",J150,0)</f>
        <v>0</v>
      </c>
      <c r="BH150" s="146">
        <f>IF(N150="sníž. přenesená",J150,0)</f>
        <v>0</v>
      </c>
      <c r="BI150" s="146">
        <f>IF(N150="nulová",J150,0)</f>
        <v>0</v>
      </c>
      <c r="BJ150" s="18" t="s">
        <v>88</v>
      </c>
      <c r="BK150" s="146">
        <f>ROUND(I150*H150,2)</f>
        <v>0</v>
      </c>
      <c r="BL150" s="18" t="s">
        <v>246</v>
      </c>
      <c r="BM150" s="145" t="s">
        <v>2415</v>
      </c>
    </row>
    <row r="151" spans="2:65" s="1" customFormat="1" ht="19.5">
      <c r="B151" s="34"/>
      <c r="D151" s="152" t="s">
        <v>306</v>
      </c>
      <c r="F151" s="166" t="s">
        <v>2416</v>
      </c>
      <c r="I151" s="149"/>
      <c r="L151" s="34"/>
      <c r="M151" s="150"/>
      <c r="T151" s="55"/>
      <c r="AT151" s="18" t="s">
        <v>306</v>
      </c>
      <c r="AU151" s="18" t="s">
        <v>88</v>
      </c>
    </row>
    <row r="152" spans="2:65" s="11" customFormat="1" ht="25.9" customHeight="1">
      <c r="B152" s="122"/>
      <c r="D152" s="123" t="s">
        <v>80</v>
      </c>
      <c r="E152" s="124" t="s">
        <v>372</v>
      </c>
      <c r="F152" s="124" t="s">
        <v>2267</v>
      </c>
      <c r="I152" s="125"/>
      <c r="J152" s="126">
        <f>BK152</f>
        <v>0</v>
      </c>
      <c r="L152" s="122"/>
      <c r="M152" s="127"/>
      <c r="P152" s="128">
        <f>SUM(P153:P158)</f>
        <v>0</v>
      </c>
      <c r="R152" s="128">
        <f>SUM(R153:R158)</f>
        <v>0</v>
      </c>
      <c r="T152" s="129">
        <f>SUM(T153:T158)</f>
        <v>0</v>
      </c>
      <c r="AR152" s="123" t="s">
        <v>88</v>
      </c>
      <c r="AT152" s="130" t="s">
        <v>80</v>
      </c>
      <c r="AU152" s="130" t="s">
        <v>81</v>
      </c>
      <c r="AY152" s="123" t="s">
        <v>239</v>
      </c>
      <c r="BK152" s="131">
        <f>SUM(BK153:BK158)</f>
        <v>0</v>
      </c>
    </row>
    <row r="153" spans="2:65" s="1" customFormat="1" ht="16.5" customHeight="1">
      <c r="B153" s="34"/>
      <c r="C153" s="134" t="s">
        <v>420</v>
      </c>
      <c r="D153" s="134" t="s">
        <v>241</v>
      </c>
      <c r="E153" s="135" t="s">
        <v>2268</v>
      </c>
      <c r="F153" s="136" t="s">
        <v>2269</v>
      </c>
      <c r="G153" s="137" t="s">
        <v>2270</v>
      </c>
      <c r="H153" s="138">
        <v>160</v>
      </c>
      <c r="I153" s="139"/>
      <c r="J153" s="140">
        <f>ROUND(I153*H153,2)</f>
        <v>0</v>
      </c>
      <c r="K153" s="136" t="s">
        <v>304</v>
      </c>
      <c r="L153" s="34"/>
      <c r="M153" s="141" t="s">
        <v>19</v>
      </c>
      <c r="N153" s="142" t="s">
        <v>52</v>
      </c>
      <c r="P153" s="143">
        <f>O153*H153</f>
        <v>0</v>
      </c>
      <c r="Q153" s="143">
        <v>0</v>
      </c>
      <c r="R153" s="143">
        <f>Q153*H153</f>
        <v>0</v>
      </c>
      <c r="S153" s="143">
        <v>0</v>
      </c>
      <c r="T153" s="144">
        <f>S153*H153</f>
        <v>0</v>
      </c>
      <c r="AR153" s="145" t="s">
        <v>246</v>
      </c>
      <c r="AT153" s="145" t="s">
        <v>241</v>
      </c>
      <c r="AU153" s="145" t="s">
        <v>88</v>
      </c>
      <c r="AY153" s="18" t="s">
        <v>239</v>
      </c>
      <c r="BE153" s="146">
        <f>IF(N153="základní",J153,0)</f>
        <v>0</v>
      </c>
      <c r="BF153" s="146">
        <f>IF(N153="snížená",J153,0)</f>
        <v>0</v>
      </c>
      <c r="BG153" s="146">
        <f>IF(N153="zákl. přenesená",J153,0)</f>
        <v>0</v>
      </c>
      <c r="BH153" s="146">
        <f>IF(N153="sníž. přenesená",J153,0)</f>
        <v>0</v>
      </c>
      <c r="BI153" s="146">
        <f>IF(N153="nulová",J153,0)</f>
        <v>0</v>
      </c>
      <c r="BJ153" s="18" t="s">
        <v>88</v>
      </c>
      <c r="BK153" s="146">
        <f>ROUND(I153*H153,2)</f>
        <v>0</v>
      </c>
      <c r="BL153" s="18" t="s">
        <v>246</v>
      </c>
      <c r="BM153" s="145" t="s">
        <v>2417</v>
      </c>
    </row>
    <row r="154" spans="2:65" s="1" customFormat="1" ht="48.75">
      <c r="B154" s="34"/>
      <c r="D154" s="152" t="s">
        <v>306</v>
      </c>
      <c r="F154" s="166" t="s">
        <v>2418</v>
      </c>
      <c r="I154" s="149"/>
      <c r="L154" s="34"/>
      <c r="M154" s="150"/>
      <c r="T154" s="55"/>
      <c r="AT154" s="18" t="s">
        <v>306</v>
      </c>
      <c r="AU154" s="18" t="s">
        <v>88</v>
      </c>
    </row>
    <row r="155" spans="2:65" s="1" customFormat="1" ht="16.5" customHeight="1">
      <c r="B155" s="34"/>
      <c r="C155" s="134" t="s">
        <v>426</v>
      </c>
      <c r="D155" s="134" t="s">
        <v>241</v>
      </c>
      <c r="E155" s="135" t="s">
        <v>2273</v>
      </c>
      <c r="F155" s="136" t="s">
        <v>2274</v>
      </c>
      <c r="G155" s="137" t="s">
        <v>2270</v>
      </c>
      <c r="H155" s="138">
        <v>160</v>
      </c>
      <c r="I155" s="139"/>
      <c r="J155" s="140">
        <f>ROUND(I155*H155,2)</f>
        <v>0</v>
      </c>
      <c r="K155" s="136" t="s">
        <v>304</v>
      </c>
      <c r="L155" s="34"/>
      <c r="M155" s="141" t="s">
        <v>19</v>
      </c>
      <c r="N155" s="142" t="s">
        <v>52</v>
      </c>
      <c r="P155" s="143">
        <f>O155*H155</f>
        <v>0</v>
      </c>
      <c r="Q155" s="143">
        <v>0</v>
      </c>
      <c r="R155" s="143">
        <f>Q155*H155</f>
        <v>0</v>
      </c>
      <c r="S155" s="143">
        <v>0</v>
      </c>
      <c r="T155" s="144">
        <f>S155*H155</f>
        <v>0</v>
      </c>
      <c r="AR155" s="145" t="s">
        <v>246</v>
      </c>
      <c r="AT155" s="145" t="s">
        <v>241</v>
      </c>
      <c r="AU155" s="145" t="s">
        <v>88</v>
      </c>
      <c r="AY155" s="18" t="s">
        <v>239</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246</v>
      </c>
      <c r="BM155" s="145" t="s">
        <v>2419</v>
      </c>
    </row>
    <row r="156" spans="2:65" s="1" customFormat="1" ht="39">
      <c r="B156" s="34"/>
      <c r="D156" s="152" t="s">
        <v>306</v>
      </c>
      <c r="F156" s="166" t="s">
        <v>2420</v>
      </c>
      <c r="I156" s="149"/>
      <c r="L156" s="34"/>
      <c r="M156" s="150"/>
      <c r="T156" s="55"/>
      <c r="AT156" s="18" t="s">
        <v>306</v>
      </c>
      <c r="AU156" s="18" t="s">
        <v>88</v>
      </c>
    </row>
    <row r="157" spans="2:65" s="1" customFormat="1" ht="16.5" customHeight="1">
      <c r="B157" s="34"/>
      <c r="C157" s="134" t="s">
        <v>432</v>
      </c>
      <c r="D157" s="134" t="s">
        <v>241</v>
      </c>
      <c r="E157" s="135" t="s">
        <v>2277</v>
      </c>
      <c r="F157" s="136" t="s">
        <v>2278</v>
      </c>
      <c r="G157" s="137" t="s">
        <v>2270</v>
      </c>
      <c r="H157" s="138">
        <v>160</v>
      </c>
      <c r="I157" s="139"/>
      <c r="J157" s="140">
        <f>ROUND(I157*H157,2)</f>
        <v>0</v>
      </c>
      <c r="K157" s="136" t="s">
        <v>304</v>
      </c>
      <c r="L157" s="34"/>
      <c r="M157" s="141" t="s">
        <v>19</v>
      </c>
      <c r="N157" s="142" t="s">
        <v>52</v>
      </c>
      <c r="P157" s="143">
        <f>O157*H157</f>
        <v>0</v>
      </c>
      <c r="Q157" s="143">
        <v>0</v>
      </c>
      <c r="R157" s="143">
        <f>Q157*H157</f>
        <v>0</v>
      </c>
      <c r="S157" s="143">
        <v>0</v>
      </c>
      <c r="T157" s="144">
        <f>S157*H157</f>
        <v>0</v>
      </c>
      <c r="AR157" s="145" t="s">
        <v>246</v>
      </c>
      <c r="AT157" s="145" t="s">
        <v>241</v>
      </c>
      <c r="AU157" s="145" t="s">
        <v>88</v>
      </c>
      <c r="AY157" s="18" t="s">
        <v>239</v>
      </c>
      <c r="BE157" s="146">
        <f>IF(N157="základní",J157,0)</f>
        <v>0</v>
      </c>
      <c r="BF157" s="146">
        <f>IF(N157="snížená",J157,0)</f>
        <v>0</v>
      </c>
      <c r="BG157" s="146">
        <f>IF(N157="zákl. přenesená",J157,0)</f>
        <v>0</v>
      </c>
      <c r="BH157" s="146">
        <f>IF(N157="sníž. přenesená",J157,0)</f>
        <v>0</v>
      </c>
      <c r="BI157" s="146">
        <f>IF(N157="nulová",J157,0)</f>
        <v>0</v>
      </c>
      <c r="BJ157" s="18" t="s">
        <v>88</v>
      </c>
      <c r="BK157" s="146">
        <f>ROUND(I157*H157,2)</f>
        <v>0</v>
      </c>
      <c r="BL157" s="18" t="s">
        <v>246</v>
      </c>
      <c r="BM157" s="145" t="s">
        <v>2421</v>
      </c>
    </row>
    <row r="158" spans="2:65" s="1" customFormat="1" ht="39">
      <c r="B158" s="34"/>
      <c r="D158" s="152" t="s">
        <v>306</v>
      </c>
      <c r="F158" s="166" t="s">
        <v>2422</v>
      </c>
      <c r="I158" s="149"/>
      <c r="L158" s="34"/>
      <c r="M158" s="150"/>
      <c r="T158" s="55"/>
      <c r="AT158" s="18" t="s">
        <v>306</v>
      </c>
      <c r="AU158" s="18" t="s">
        <v>88</v>
      </c>
    </row>
    <row r="159" spans="2:65" s="11" customFormat="1" ht="25.9" customHeight="1">
      <c r="B159" s="122"/>
      <c r="D159" s="123" t="s">
        <v>80</v>
      </c>
      <c r="E159" s="124" t="s">
        <v>2289</v>
      </c>
      <c r="F159" s="124" t="s">
        <v>2290</v>
      </c>
      <c r="I159" s="125"/>
      <c r="J159" s="126">
        <f>BK159</f>
        <v>0</v>
      </c>
      <c r="L159" s="122"/>
      <c r="M159" s="127"/>
      <c r="P159" s="128">
        <f>SUM(P160:P161)</f>
        <v>0</v>
      </c>
      <c r="R159" s="128">
        <f>SUM(R160:R161)</f>
        <v>0</v>
      </c>
      <c r="T159" s="129">
        <f>SUM(T160:T161)</f>
        <v>0</v>
      </c>
      <c r="AR159" s="123" t="s">
        <v>88</v>
      </c>
      <c r="AT159" s="130" t="s">
        <v>80</v>
      </c>
      <c r="AU159" s="130" t="s">
        <v>81</v>
      </c>
      <c r="AY159" s="123" t="s">
        <v>239</v>
      </c>
      <c r="BK159" s="131">
        <f>SUM(BK160:BK161)</f>
        <v>0</v>
      </c>
    </row>
    <row r="160" spans="2:65" s="1" customFormat="1" ht="16.5" customHeight="1">
      <c r="B160" s="34"/>
      <c r="C160" s="134" t="s">
        <v>436</v>
      </c>
      <c r="D160" s="134" t="s">
        <v>241</v>
      </c>
      <c r="E160" s="135" t="s">
        <v>2291</v>
      </c>
      <c r="F160" s="136" t="s">
        <v>2292</v>
      </c>
      <c r="G160" s="137" t="s">
        <v>900</v>
      </c>
      <c r="H160" s="138">
        <v>1</v>
      </c>
      <c r="I160" s="139"/>
      <c r="J160" s="140">
        <f>ROUND(I160*H160,2)</f>
        <v>0</v>
      </c>
      <c r="K160" s="136" t="s">
        <v>304</v>
      </c>
      <c r="L160" s="34"/>
      <c r="M160" s="141" t="s">
        <v>19</v>
      </c>
      <c r="N160" s="142" t="s">
        <v>52</v>
      </c>
      <c r="P160" s="143">
        <f>O160*H160</f>
        <v>0</v>
      </c>
      <c r="Q160" s="143">
        <v>0</v>
      </c>
      <c r="R160" s="143">
        <f>Q160*H160</f>
        <v>0</v>
      </c>
      <c r="S160" s="143">
        <v>0</v>
      </c>
      <c r="T160" s="144">
        <f>S160*H160</f>
        <v>0</v>
      </c>
      <c r="AR160" s="145" t="s">
        <v>246</v>
      </c>
      <c r="AT160" s="145" t="s">
        <v>241</v>
      </c>
      <c r="AU160" s="145" t="s">
        <v>88</v>
      </c>
      <c r="AY160" s="18" t="s">
        <v>239</v>
      </c>
      <c r="BE160" s="146">
        <f>IF(N160="základní",J160,0)</f>
        <v>0</v>
      </c>
      <c r="BF160" s="146">
        <f>IF(N160="snížená",J160,0)</f>
        <v>0</v>
      </c>
      <c r="BG160" s="146">
        <f>IF(N160="zákl. přenesená",J160,0)</f>
        <v>0</v>
      </c>
      <c r="BH160" s="146">
        <f>IF(N160="sníž. přenesená",J160,0)</f>
        <v>0</v>
      </c>
      <c r="BI160" s="146">
        <f>IF(N160="nulová",J160,0)</f>
        <v>0</v>
      </c>
      <c r="BJ160" s="18" t="s">
        <v>88</v>
      </c>
      <c r="BK160" s="146">
        <f>ROUND(I160*H160,2)</f>
        <v>0</v>
      </c>
      <c r="BL160" s="18" t="s">
        <v>246</v>
      </c>
      <c r="BM160" s="145" t="s">
        <v>2423</v>
      </c>
    </row>
    <row r="161" spans="2:47" s="1" customFormat="1" ht="29.25">
      <c r="B161" s="34"/>
      <c r="D161" s="152" t="s">
        <v>306</v>
      </c>
      <c r="F161" s="166" t="s">
        <v>2424</v>
      </c>
      <c r="I161" s="149"/>
      <c r="L161" s="34"/>
      <c r="M161" s="191"/>
      <c r="N161" s="192"/>
      <c r="O161" s="192"/>
      <c r="P161" s="192"/>
      <c r="Q161" s="192"/>
      <c r="R161" s="192"/>
      <c r="S161" s="192"/>
      <c r="T161" s="193"/>
      <c r="AT161" s="18" t="s">
        <v>306</v>
      </c>
      <c r="AU161" s="18" t="s">
        <v>88</v>
      </c>
    </row>
    <row r="162" spans="2:47" s="1" customFormat="1" ht="6.95" customHeight="1">
      <c r="B162" s="43"/>
      <c r="C162" s="44"/>
      <c r="D162" s="44"/>
      <c r="E162" s="44"/>
      <c r="F162" s="44"/>
      <c r="G162" s="44"/>
      <c r="H162" s="44"/>
      <c r="I162" s="44"/>
      <c r="J162" s="44"/>
      <c r="K162" s="44"/>
      <c r="L162" s="34"/>
    </row>
  </sheetData>
  <sheetProtection algorithmName="SHA-512" hashValue="xIeAWq9lOC2rACM29MTrk3hllKHf7K3qcY3hMxg0TW7yP2nPBZNhcMMSFPUQO4oXwXNxRKvz0hZf5bES2WGlHA==" saltValue="m26vCZ62VFq1DXKZ7yMJJJNt/3q6YoLxUM4+yGHnBzzvx0esqjQn3z87AzZEHYwcreUiT2TH+o9ev09m+h/K7w==" spinCount="100000" sheet="1" objects="1" scenarios="1" formatColumns="0" formatRows="0" autoFilter="0"/>
  <autoFilter ref="C90:K161" xr:uid="{00000000-0009-0000-0000-000010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9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149</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ht="12" customHeight="1">
      <c r="B8" s="21"/>
      <c r="D8" s="28" t="s">
        <v>183</v>
      </c>
      <c r="L8" s="21"/>
    </row>
    <row r="9" spans="2:46" s="1" customFormat="1" ht="16.5" customHeight="1">
      <c r="B9" s="34"/>
      <c r="E9" s="329" t="s">
        <v>2006</v>
      </c>
      <c r="F9" s="328"/>
      <c r="G9" s="328"/>
      <c r="H9" s="328"/>
      <c r="L9" s="34"/>
    </row>
    <row r="10" spans="2:46" s="1" customFormat="1" ht="12" customHeight="1">
      <c r="B10" s="34"/>
      <c r="D10" s="28" t="s">
        <v>191</v>
      </c>
      <c r="L10" s="34"/>
    </row>
    <row r="11" spans="2:46" s="1" customFormat="1" ht="16.5" customHeight="1">
      <c r="B11" s="34"/>
      <c r="E11" s="324" t="s">
        <v>2425</v>
      </c>
      <c r="F11" s="328"/>
      <c r="G11" s="328"/>
      <c r="H11" s="328"/>
      <c r="L11" s="34"/>
    </row>
    <row r="12" spans="2:46" s="1" customFormat="1" ht="11.25">
      <c r="B12" s="34"/>
      <c r="L12" s="34"/>
    </row>
    <row r="13" spans="2:46" s="1" customFormat="1" ht="12" customHeight="1">
      <c r="B13" s="34"/>
      <c r="D13" s="28" t="s">
        <v>18</v>
      </c>
      <c r="F13" s="26" t="s">
        <v>19</v>
      </c>
      <c r="I13" s="28" t="s">
        <v>20</v>
      </c>
      <c r="J13" s="26" t="s">
        <v>19</v>
      </c>
      <c r="L13" s="34"/>
    </row>
    <row r="14" spans="2:46" s="1" customFormat="1" ht="12" customHeight="1">
      <c r="B14" s="34"/>
      <c r="D14" s="28" t="s">
        <v>22</v>
      </c>
      <c r="F14" s="26" t="s">
        <v>44</v>
      </c>
      <c r="I14" s="28" t="s">
        <v>24</v>
      </c>
      <c r="J14" s="51" t="str">
        <f>'Rekapitulace stavby'!AN8</f>
        <v>19. 8. 2022</v>
      </c>
      <c r="L14" s="34"/>
    </row>
    <row r="15" spans="2:46" s="1" customFormat="1" ht="10.9" customHeight="1">
      <c r="B15" s="34"/>
      <c r="L15" s="34"/>
    </row>
    <row r="16" spans="2:46" s="1" customFormat="1" ht="12" customHeight="1">
      <c r="B16" s="34"/>
      <c r="D16" s="28" t="s">
        <v>30</v>
      </c>
      <c r="I16" s="28" t="s">
        <v>31</v>
      </c>
      <c r="J16" s="26" t="str">
        <f>IF('Rekapitulace stavby'!AN10="","",'Rekapitulace stavby'!AN10)</f>
        <v>00064581</v>
      </c>
      <c r="L16" s="34"/>
    </row>
    <row r="17" spans="2:12" s="1" customFormat="1" ht="18" customHeight="1">
      <c r="B17" s="34"/>
      <c r="E17" s="26" t="str">
        <f>IF('Rekapitulace stavby'!E11="","",'Rekapitulace stavby'!E11)</f>
        <v>Hlavní město Praha</v>
      </c>
      <c r="I17" s="28" t="s">
        <v>34</v>
      </c>
      <c r="J17" s="26" t="str">
        <f>IF('Rekapitulace stavby'!AN11="","",'Rekapitulace stavby'!AN11)</f>
        <v>CZ00064581</v>
      </c>
      <c r="L17" s="34"/>
    </row>
    <row r="18" spans="2:12" s="1" customFormat="1" ht="6.95" customHeight="1">
      <c r="B18" s="34"/>
      <c r="L18" s="34"/>
    </row>
    <row r="19" spans="2:12" s="1" customFormat="1" ht="12" customHeight="1">
      <c r="B19" s="34"/>
      <c r="D19" s="28" t="s">
        <v>36</v>
      </c>
      <c r="I19" s="28" t="s">
        <v>31</v>
      </c>
      <c r="J19" s="29" t="str">
        <f>'Rekapitulace stavby'!AN13</f>
        <v>Vyplň údaj</v>
      </c>
      <c r="L19" s="34"/>
    </row>
    <row r="20" spans="2:12" s="1" customFormat="1" ht="18" customHeight="1">
      <c r="B20" s="34"/>
      <c r="E20" s="331" t="str">
        <f>'Rekapitulace stavby'!E14</f>
        <v>Vyplň údaj</v>
      </c>
      <c r="F20" s="297"/>
      <c r="G20" s="297"/>
      <c r="H20" s="297"/>
      <c r="I20" s="28" t="s">
        <v>34</v>
      </c>
      <c r="J20" s="29" t="str">
        <f>'Rekapitulace stavby'!AN14</f>
        <v>Vyplň údaj</v>
      </c>
      <c r="L20" s="34"/>
    </row>
    <row r="21" spans="2:12" s="1" customFormat="1" ht="6.95" customHeight="1">
      <c r="B21" s="34"/>
      <c r="L21" s="34"/>
    </row>
    <row r="22" spans="2:12" s="1" customFormat="1" ht="12" customHeight="1">
      <c r="B22" s="34"/>
      <c r="D22" s="28" t="s">
        <v>38</v>
      </c>
      <c r="I22" s="28" t="s">
        <v>31</v>
      </c>
      <c r="J22" s="26" t="str">
        <f>IF('Rekapitulace stavby'!AN16="","",'Rekapitulace stavby'!AN16)</f>
        <v>26760312</v>
      </c>
      <c r="L22" s="34"/>
    </row>
    <row r="23" spans="2:12" s="1" customFormat="1" ht="18" customHeight="1">
      <c r="B23" s="34"/>
      <c r="E23" s="26" t="str">
        <f>IF('Rekapitulace stavby'!E17="","",'Rekapitulace stavby'!E17)</f>
        <v>d plus projektová a inženýrská a.s.</v>
      </c>
      <c r="I23" s="28" t="s">
        <v>34</v>
      </c>
      <c r="J23" s="26" t="str">
        <f>IF('Rekapitulace stavby'!AN17="","",'Rekapitulace stavby'!AN17)</f>
        <v>CZ26760312</v>
      </c>
      <c r="L23" s="34"/>
    </row>
    <row r="24" spans="2:12" s="1" customFormat="1" ht="6.95" customHeight="1">
      <c r="B24" s="34"/>
      <c r="L24" s="34"/>
    </row>
    <row r="25" spans="2:12" s="1" customFormat="1" ht="12" customHeight="1">
      <c r="B25" s="34"/>
      <c r="D25" s="28" t="s">
        <v>43</v>
      </c>
      <c r="I25" s="28" t="s">
        <v>31</v>
      </c>
      <c r="J25" s="26" t="str">
        <f>IF('Rekapitulace stavby'!AN19="","",'Rekapitulace stavby'!AN19)</f>
        <v/>
      </c>
      <c r="L25" s="34"/>
    </row>
    <row r="26" spans="2:12" s="1" customFormat="1" ht="18" customHeight="1">
      <c r="B26" s="34"/>
      <c r="E26" s="26" t="str">
        <f>IF('Rekapitulace stavby'!E20="","",'Rekapitulace stavby'!E20)</f>
        <v xml:space="preserve"> </v>
      </c>
      <c r="I26" s="28" t="s">
        <v>34</v>
      </c>
      <c r="J26" s="26" t="str">
        <f>IF('Rekapitulace stavby'!AN20="","",'Rekapitulace stavby'!AN20)</f>
        <v/>
      </c>
      <c r="L26" s="34"/>
    </row>
    <row r="27" spans="2:12" s="1" customFormat="1" ht="6.95" customHeight="1">
      <c r="B27" s="34"/>
      <c r="L27" s="34"/>
    </row>
    <row r="28" spans="2:12" s="1" customFormat="1" ht="12" customHeight="1">
      <c r="B28" s="34"/>
      <c r="D28" s="28" t="s">
        <v>45</v>
      </c>
      <c r="L28" s="34"/>
    </row>
    <row r="29" spans="2:12" s="7" customFormat="1" ht="16.5" customHeight="1">
      <c r="B29" s="94"/>
      <c r="E29" s="301" t="s">
        <v>19</v>
      </c>
      <c r="F29" s="301"/>
      <c r="G29" s="301"/>
      <c r="H29" s="301"/>
      <c r="L29" s="94"/>
    </row>
    <row r="30" spans="2:12" s="1" customFormat="1" ht="6.95" customHeight="1">
      <c r="B30" s="34"/>
      <c r="L30" s="34"/>
    </row>
    <row r="31" spans="2:12" s="1" customFormat="1" ht="6.95" customHeight="1">
      <c r="B31" s="34"/>
      <c r="D31" s="52"/>
      <c r="E31" s="52"/>
      <c r="F31" s="52"/>
      <c r="G31" s="52"/>
      <c r="H31" s="52"/>
      <c r="I31" s="52"/>
      <c r="J31" s="52"/>
      <c r="K31" s="52"/>
      <c r="L31" s="34"/>
    </row>
    <row r="32" spans="2:12" s="1" customFormat="1" ht="25.35" customHeight="1">
      <c r="B32" s="34"/>
      <c r="D32" s="95" t="s">
        <v>47</v>
      </c>
      <c r="J32" s="65">
        <f>ROUND(J86, 2)</f>
        <v>0</v>
      </c>
      <c r="L32" s="34"/>
    </row>
    <row r="33" spans="2:12" s="1" customFormat="1" ht="6.95" customHeight="1">
      <c r="B33" s="34"/>
      <c r="D33" s="52"/>
      <c r="E33" s="52"/>
      <c r="F33" s="52"/>
      <c r="G33" s="52"/>
      <c r="H33" s="52"/>
      <c r="I33" s="52"/>
      <c r="J33" s="52"/>
      <c r="K33" s="52"/>
      <c r="L33" s="34"/>
    </row>
    <row r="34" spans="2:12" s="1" customFormat="1" ht="14.45" customHeight="1">
      <c r="B34" s="34"/>
      <c r="F34" s="37" t="s">
        <v>49</v>
      </c>
      <c r="I34" s="37" t="s">
        <v>48</v>
      </c>
      <c r="J34" s="37" t="s">
        <v>50</v>
      </c>
      <c r="L34" s="34"/>
    </row>
    <row r="35" spans="2:12" s="1" customFormat="1" ht="14.45" customHeight="1">
      <c r="B35" s="34"/>
      <c r="D35" s="54" t="s">
        <v>51</v>
      </c>
      <c r="E35" s="28" t="s">
        <v>52</v>
      </c>
      <c r="F35" s="84">
        <f>ROUND((SUM(BE86:BE97)),  2)</f>
        <v>0</v>
      </c>
      <c r="I35" s="96">
        <v>0.21</v>
      </c>
      <c r="J35" s="84">
        <f>ROUND(((SUM(BE86:BE97))*I35),  2)</f>
        <v>0</v>
      </c>
      <c r="L35" s="34"/>
    </row>
    <row r="36" spans="2:12" s="1" customFormat="1" ht="14.45" customHeight="1">
      <c r="B36" s="34"/>
      <c r="E36" s="28" t="s">
        <v>53</v>
      </c>
      <c r="F36" s="84">
        <f>ROUND((SUM(BF86:BF97)),  2)</f>
        <v>0</v>
      </c>
      <c r="I36" s="96">
        <v>0.15</v>
      </c>
      <c r="J36" s="84">
        <f>ROUND(((SUM(BF86:BF97))*I36),  2)</f>
        <v>0</v>
      </c>
      <c r="L36" s="34"/>
    </row>
    <row r="37" spans="2:12" s="1" customFormat="1" ht="14.45" hidden="1" customHeight="1">
      <c r="B37" s="34"/>
      <c r="E37" s="28" t="s">
        <v>54</v>
      </c>
      <c r="F37" s="84">
        <f>ROUND((SUM(BG86:BG97)),  2)</f>
        <v>0</v>
      </c>
      <c r="I37" s="96">
        <v>0.21</v>
      </c>
      <c r="J37" s="84">
        <f>0</f>
        <v>0</v>
      </c>
      <c r="L37" s="34"/>
    </row>
    <row r="38" spans="2:12" s="1" customFormat="1" ht="14.45" hidden="1" customHeight="1">
      <c r="B38" s="34"/>
      <c r="E38" s="28" t="s">
        <v>55</v>
      </c>
      <c r="F38" s="84">
        <f>ROUND((SUM(BH86:BH97)),  2)</f>
        <v>0</v>
      </c>
      <c r="I38" s="96">
        <v>0.15</v>
      </c>
      <c r="J38" s="84">
        <f>0</f>
        <v>0</v>
      </c>
      <c r="L38" s="34"/>
    </row>
    <row r="39" spans="2:12" s="1" customFormat="1" ht="14.45" hidden="1" customHeight="1">
      <c r="B39" s="34"/>
      <c r="E39" s="28" t="s">
        <v>56</v>
      </c>
      <c r="F39" s="84">
        <f>ROUND((SUM(BI86:BI97)),  2)</f>
        <v>0</v>
      </c>
      <c r="I39" s="96">
        <v>0</v>
      </c>
      <c r="J39" s="84">
        <f>0</f>
        <v>0</v>
      </c>
      <c r="L39" s="34"/>
    </row>
    <row r="40" spans="2:12" s="1" customFormat="1" ht="6.95" customHeight="1">
      <c r="B40" s="34"/>
      <c r="L40" s="34"/>
    </row>
    <row r="41" spans="2:12" s="1" customFormat="1" ht="25.35" customHeight="1">
      <c r="B41" s="34"/>
      <c r="C41" s="97"/>
      <c r="D41" s="98" t="s">
        <v>57</v>
      </c>
      <c r="E41" s="56"/>
      <c r="F41" s="56"/>
      <c r="G41" s="99" t="s">
        <v>58</v>
      </c>
      <c r="H41" s="100" t="s">
        <v>59</v>
      </c>
      <c r="I41" s="56"/>
      <c r="J41" s="101">
        <f>SUM(J32:J39)</f>
        <v>0</v>
      </c>
      <c r="K41" s="102"/>
      <c r="L41" s="34"/>
    </row>
    <row r="42" spans="2:12" s="1" customFormat="1" ht="14.45" customHeight="1">
      <c r="B42" s="43"/>
      <c r="C42" s="44"/>
      <c r="D42" s="44"/>
      <c r="E42" s="44"/>
      <c r="F42" s="44"/>
      <c r="G42" s="44"/>
      <c r="H42" s="44"/>
      <c r="I42" s="44"/>
      <c r="J42" s="44"/>
      <c r="K42" s="44"/>
      <c r="L42" s="34"/>
    </row>
    <row r="46" spans="2:12" s="1" customFormat="1" ht="6.95" customHeight="1">
      <c r="B46" s="45"/>
      <c r="C46" s="46"/>
      <c r="D46" s="46"/>
      <c r="E46" s="46"/>
      <c r="F46" s="46"/>
      <c r="G46" s="46"/>
      <c r="H46" s="46"/>
      <c r="I46" s="46"/>
      <c r="J46" s="46"/>
      <c r="K46" s="46"/>
      <c r="L46" s="34"/>
    </row>
    <row r="47" spans="2:12" s="1" customFormat="1" ht="24.95" customHeight="1">
      <c r="B47" s="34"/>
      <c r="C47" s="22" t="s">
        <v>205</v>
      </c>
      <c r="L47" s="34"/>
    </row>
    <row r="48" spans="2:12" s="1" customFormat="1" ht="6.95" customHeight="1">
      <c r="B48" s="34"/>
      <c r="L48" s="34"/>
    </row>
    <row r="49" spans="2:47" s="1" customFormat="1" ht="12" customHeight="1">
      <c r="B49" s="34"/>
      <c r="C49" s="28" t="s">
        <v>16</v>
      </c>
      <c r="L49" s="34"/>
    </row>
    <row r="50" spans="2:47" s="1" customFormat="1" ht="16.5" customHeight="1">
      <c r="B50" s="34"/>
      <c r="E50" s="329" t="str">
        <f>E7</f>
        <v>Stavba č. 6963, etapa č. 0008 – Kompenzační opatření, Definitivní uzávěr plavebního kanálu Troja</v>
      </c>
      <c r="F50" s="330"/>
      <c r="G50" s="330"/>
      <c r="H50" s="330"/>
      <c r="L50" s="34"/>
    </row>
    <row r="51" spans="2:47" ht="12" customHeight="1">
      <c r="B51" s="21"/>
      <c r="C51" s="28" t="s">
        <v>183</v>
      </c>
      <c r="L51" s="21"/>
    </row>
    <row r="52" spans="2:47" s="1" customFormat="1" ht="16.5" customHeight="1">
      <c r="B52" s="34"/>
      <c r="E52" s="329" t="s">
        <v>2006</v>
      </c>
      <c r="F52" s="328"/>
      <c r="G52" s="328"/>
      <c r="H52" s="328"/>
      <c r="L52" s="34"/>
    </row>
    <row r="53" spans="2:47" s="1" customFormat="1" ht="12" customHeight="1">
      <c r="B53" s="34"/>
      <c r="C53" s="28" t="s">
        <v>191</v>
      </c>
      <c r="L53" s="34"/>
    </row>
    <row r="54" spans="2:47" s="1" customFormat="1" ht="16.5" customHeight="1">
      <c r="B54" s="34"/>
      <c r="E54" s="324" t="str">
        <f>E11</f>
        <v>PS05 - Elektrotechnologická část</v>
      </c>
      <c r="F54" s="328"/>
      <c r="G54" s="328"/>
      <c r="H54" s="328"/>
      <c r="L54" s="34"/>
    </row>
    <row r="55" spans="2:47" s="1" customFormat="1" ht="6.95" customHeight="1">
      <c r="B55" s="34"/>
      <c r="L55" s="34"/>
    </row>
    <row r="56" spans="2:47" s="1" customFormat="1" ht="12" customHeight="1">
      <c r="B56" s="34"/>
      <c r="C56" s="28" t="s">
        <v>22</v>
      </c>
      <c r="F56" s="26" t="str">
        <f>F14</f>
        <v xml:space="preserve"> </v>
      </c>
      <c r="I56" s="28" t="s">
        <v>24</v>
      </c>
      <c r="J56" s="51" t="str">
        <f>IF(J14="","",J14)</f>
        <v>19. 8. 2022</v>
      </c>
      <c r="L56" s="34"/>
    </row>
    <row r="57" spans="2:47" s="1" customFormat="1" ht="6.95" customHeight="1">
      <c r="B57" s="34"/>
      <c r="L57" s="34"/>
    </row>
    <row r="58" spans="2:47" s="1" customFormat="1" ht="25.7" customHeight="1">
      <c r="B58" s="34"/>
      <c r="C58" s="28" t="s">
        <v>30</v>
      </c>
      <c r="F58" s="26" t="str">
        <f>E17</f>
        <v>Hlavní město Praha</v>
      </c>
      <c r="I58" s="28" t="s">
        <v>38</v>
      </c>
      <c r="J58" s="32" t="str">
        <f>E23</f>
        <v>d plus projektová a inženýrská a.s.</v>
      </c>
      <c r="L58" s="34"/>
    </row>
    <row r="59" spans="2:47" s="1" customFormat="1" ht="15.2" customHeight="1">
      <c r="B59" s="34"/>
      <c r="C59" s="28" t="s">
        <v>36</v>
      </c>
      <c r="F59" s="26" t="str">
        <f>IF(E20="","",E20)</f>
        <v>Vyplň údaj</v>
      </c>
      <c r="I59" s="28" t="s">
        <v>43</v>
      </c>
      <c r="J59" s="32" t="str">
        <f>E26</f>
        <v xml:space="preserve"> </v>
      </c>
      <c r="L59" s="34"/>
    </row>
    <row r="60" spans="2:47" s="1" customFormat="1" ht="10.35" customHeight="1">
      <c r="B60" s="34"/>
      <c r="L60" s="34"/>
    </row>
    <row r="61" spans="2:47" s="1" customFormat="1" ht="29.25" customHeight="1">
      <c r="B61" s="34"/>
      <c r="C61" s="103" t="s">
        <v>206</v>
      </c>
      <c r="D61" s="97"/>
      <c r="E61" s="97"/>
      <c r="F61" s="97"/>
      <c r="G61" s="97"/>
      <c r="H61" s="97"/>
      <c r="I61" s="97"/>
      <c r="J61" s="104" t="s">
        <v>207</v>
      </c>
      <c r="K61" s="97"/>
      <c r="L61" s="34"/>
    </row>
    <row r="62" spans="2:47" s="1" customFormat="1" ht="10.35" customHeight="1">
      <c r="B62" s="34"/>
      <c r="L62" s="34"/>
    </row>
    <row r="63" spans="2:47" s="1" customFormat="1" ht="22.9" customHeight="1">
      <c r="B63" s="34"/>
      <c r="C63" s="105" t="s">
        <v>79</v>
      </c>
      <c r="J63" s="65">
        <f>J86</f>
        <v>0</v>
      </c>
      <c r="L63" s="34"/>
      <c r="AU63" s="18" t="s">
        <v>208</v>
      </c>
    </row>
    <row r="64" spans="2:47" s="8" customFormat="1" ht="24.95" customHeight="1">
      <c r="B64" s="106"/>
      <c r="D64" s="107" t="s">
        <v>2426</v>
      </c>
      <c r="E64" s="108"/>
      <c r="F64" s="108"/>
      <c r="G64" s="108"/>
      <c r="H64" s="108"/>
      <c r="I64" s="108"/>
      <c r="J64" s="109">
        <f>J87</f>
        <v>0</v>
      </c>
      <c r="L64" s="106"/>
    </row>
    <row r="65" spans="2:12" s="1" customFormat="1" ht="21.75" customHeight="1">
      <c r="B65" s="34"/>
      <c r="L65" s="34"/>
    </row>
    <row r="66" spans="2:12" s="1" customFormat="1" ht="6.95" customHeight="1">
      <c r="B66" s="43"/>
      <c r="C66" s="44"/>
      <c r="D66" s="44"/>
      <c r="E66" s="44"/>
      <c r="F66" s="44"/>
      <c r="G66" s="44"/>
      <c r="H66" s="44"/>
      <c r="I66" s="44"/>
      <c r="J66" s="44"/>
      <c r="K66" s="44"/>
      <c r="L66" s="34"/>
    </row>
    <row r="70" spans="2:12" s="1" customFormat="1" ht="6.95" customHeight="1">
      <c r="B70" s="45"/>
      <c r="C70" s="46"/>
      <c r="D70" s="46"/>
      <c r="E70" s="46"/>
      <c r="F70" s="46"/>
      <c r="G70" s="46"/>
      <c r="H70" s="46"/>
      <c r="I70" s="46"/>
      <c r="J70" s="46"/>
      <c r="K70" s="46"/>
      <c r="L70" s="34"/>
    </row>
    <row r="71" spans="2:12" s="1" customFormat="1" ht="24.95" customHeight="1">
      <c r="B71" s="34"/>
      <c r="C71" s="22" t="s">
        <v>224</v>
      </c>
      <c r="L71" s="34"/>
    </row>
    <row r="72" spans="2:12" s="1" customFormat="1" ht="6.95" customHeight="1">
      <c r="B72" s="34"/>
      <c r="L72" s="34"/>
    </row>
    <row r="73" spans="2:12" s="1" customFormat="1" ht="12" customHeight="1">
      <c r="B73" s="34"/>
      <c r="C73" s="28" t="s">
        <v>16</v>
      </c>
      <c r="L73" s="34"/>
    </row>
    <row r="74" spans="2:12" s="1" customFormat="1" ht="16.5" customHeight="1">
      <c r="B74" s="34"/>
      <c r="E74" s="329" t="str">
        <f>E7</f>
        <v>Stavba č. 6963, etapa č. 0008 – Kompenzační opatření, Definitivní uzávěr plavebního kanálu Troja</v>
      </c>
      <c r="F74" s="330"/>
      <c r="G74" s="330"/>
      <c r="H74" s="330"/>
      <c r="L74" s="34"/>
    </row>
    <row r="75" spans="2:12" ht="12" customHeight="1">
      <c r="B75" s="21"/>
      <c r="C75" s="28" t="s">
        <v>183</v>
      </c>
      <c r="L75" s="21"/>
    </row>
    <row r="76" spans="2:12" s="1" customFormat="1" ht="16.5" customHeight="1">
      <c r="B76" s="34"/>
      <c r="E76" s="329" t="s">
        <v>2006</v>
      </c>
      <c r="F76" s="328"/>
      <c r="G76" s="328"/>
      <c r="H76" s="328"/>
      <c r="L76" s="34"/>
    </row>
    <row r="77" spans="2:12" s="1" customFormat="1" ht="12" customHeight="1">
      <c r="B77" s="34"/>
      <c r="C77" s="28" t="s">
        <v>191</v>
      </c>
      <c r="L77" s="34"/>
    </row>
    <row r="78" spans="2:12" s="1" customFormat="1" ht="16.5" customHeight="1">
      <c r="B78" s="34"/>
      <c r="E78" s="324" t="str">
        <f>E11</f>
        <v>PS05 - Elektrotechnologická část</v>
      </c>
      <c r="F78" s="328"/>
      <c r="G78" s="328"/>
      <c r="H78" s="328"/>
      <c r="L78" s="34"/>
    </row>
    <row r="79" spans="2:12" s="1" customFormat="1" ht="6.95" customHeight="1">
      <c r="B79" s="34"/>
      <c r="L79" s="34"/>
    </row>
    <row r="80" spans="2:12" s="1" customFormat="1" ht="12" customHeight="1">
      <c r="B80" s="34"/>
      <c r="C80" s="28" t="s">
        <v>22</v>
      </c>
      <c r="F80" s="26" t="str">
        <f>F14</f>
        <v xml:space="preserve"> </v>
      </c>
      <c r="I80" s="28" t="s">
        <v>24</v>
      </c>
      <c r="J80" s="51" t="str">
        <f>IF(J14="","",J14)</f>
        <v>19. 8. 2022</v>
      </c>
      <c r="L80" s="34"/>
    </row>
    <row r="81" spans="2:65" s="1" customFormat="1" ht="6.95" customHeight="1">
      <c r="B81" s="34"/>
      <c r="L81" s="34"/>
    </row>
    <row r="82" spans="2:65" s="1" customFormat="1" ht="25.7" customHeight="1">
      <c r="B82" s="34"/>
      <c r="C82" s="28" t="s">
        <v>30</v>
      </c>
      <c r="F82" s="26" t="str">
        <f>E17</f>
        <v>Hlavní město Praha</v>
      </c>
      <c r="I82" s="28" t="s">
        <v>38</v>
      </c>
      <c r="J82" s="32" t="str">
        <f>E23</f>
        <v>d plus projektová a inženýrská a.s.</v>
      </c>
      <c r="L82" s="34"/>
    </row>
    <row r="83" spans="2:65" s="1" customFormat="1" ht="15.2" customHeight="1">
      <c r="B83" s="34"/>
      <c r="C83" s="28" t="s">
        <v>36</v>
      </c>
      <c r="F83" s="26" t="str">
        <f>IF(E20="","",E20)</f>
        <v>Vyplň údaj</v>
      </c>
      <c r="I83" s="28" t="s">
        <v>43</v>
      </c>
      <c r="J83" s="32" t="str">
        <f>E26</f>
        <v xml:space="preserve"> </v>
      </c>
      <c r="L83" s="34"/>
    </row>
    <row r="84" spans="2:65" s="1" customFormat="1" ht="10.35" customHeight="1">
      <c r="B84" s="34"/>
      <c r="L84" s="34"/>
    </row>
    <row r="85" spans="2:65" s="10" customFormat="1" ht="29.25" customHeight="1">
      <c r="B85" s="114"/>
      <c r="C85" s="115" t="s">
        <v>225</v>
      </c>
      <c r="D85" s="116" t="s">
        <v>66</v>
      </c>
      <c r="E85" s="116" t="s">
        <v>62</v>
      </c>
      <c r="F85" s="116" t="s">
        <v>63</v>
      </c>
      <c r="G85" s="116" t="s">
        <v>226</v>
      </c>
      <c r="H85" s="116" t="s">
        <v>227</v>
      </c>
      <c r="I85" s="116" t="s">
        <v>228</v>
      </c>
      <c r="J85" s="116" t="s">
        <v>207</v>
      </c>
      <c r="K85" s="117" t="s">
        <v>229</v>
      </c>
      <c r="L85" s="114"/>
      <c r="M85" s="58" t="s">
        <v>19</v>
      </c>
      <c r="N85" s="59" t="s">
        <v>51</v>
      </c>
      <c r="O85" s="59" t="s">
        <v>230</v>
      </c>
      <c r="P85" s="59" t="s">
        <v>231</v>
      </c>
      <c r="Q85" s="59" t="s">
        <v>232</v>
      </c>
      <c r="R85" s="59" t="s">
        <v>233</v>
      </c>
      <c r="S85" s="59" t="s">
        <v>234</v>
      </c>
      <c r="T85" s="60" t="s">
        <v>235</v>
      </c>
    </row>
    <row r="86" spans="2:65" s="1" customFormat="1" ht="22.9" customHeight="1">
      <c r="B86" s="34"/>
      <c r="C86" s="63" t="s">
        <v>236</v>
      </c>
      <c r="J86" s="118">
        <f>BK86</f>
        <v>0</v>
      </c>
      <c r="L86" s="34"/>
      <c r="M86" s="61"/>
      <c r="N86" s="52"/>
      <c r="O86" s="52"/>
      <c r="P86" s="119">
        <f>P87</f>
        <v>0</v>
      </c>
      <c r="Q86" s="52"/>
      <c r="R86" s="119">
        <f>R87</f>
        <v>0</v>
      </c>
      <c r="S86" s="52"/>
      <c r="T86" s="120">
        <f>T87</f>
        <v>0</v>
      </c>
      <c r="AT86" s="18" t="s">
        <v>80</v>
      </c>
      <c r="AU86" s="18" t="s">
        <v>208</v>
      </c>
      <c r="BK86" s="121">
        <f>BK87</f>
        <v>0</v>
      </c>
    </row>
    <row r="87" spans="2:65" s="11" customFormat="1" ht="25.9" customHeight="1">
      <c r="B87" s="122"/>
      <c r="D87" s="123" t="s">
        <v>80</v>
      </c>
      <c r="E87" s="124" t="s">
        <v>326</v>
      </c>
      <c r="F87" s="124" t="s">
        <v>148</v>
      </c>
      <c r="I87" s="125"/>
      <c r="J87" s="126">
        <f>BK87</f>
        <v>0</v>
      </c>
      <c r="L87" s="122"/>
      <c r="M87" s="127"/>
      <c r="P87" s="128">
        <f>SUM(P88:P97)</f>
        <v>0</v>
      </c>
      <c r="R87" s="128">
        <f>SUM(R88:R97)</f>
        <v>0</v>
      </c>
      <c r="T87" s="129">
        <f>SUM(T88:T97)</f>
        <v>0</v>
      </c>
      <c r="AR87" s="123" t="s">
        <v>88</v>
      </c>
      <c r="AT87" s="130" t="s">
        <v>80</v>
      </c>
      <c r="AU87" s="130" t="s">
        <v>81</v>
      </c>
      <c r="AY87" s="123" t="s">
        <v>239</v>
      </c>
      <c r="BK87" s="131">
        <f>SUM(BK88:BK97)</f>
        <v>0</v>
      </c>
    </row>
    <row r="88" spans="2:65" s="1" customFormat="1" ht="16.5" customHeight="1">
      <c r="B88" s="34"/>
      <c r="C88" s="180" t="s">
        <v>88</v>
      </c>
      <c r="D88" s="180" t="s">
        <v>373</v>
      </c>
      <c r="E88" s="181" t="s">
        <v>2427</v>
      </c>
      <c r="F88" s="182" t="s">
        <v>2428</v>
      </c>
      <c r="G88" s="183" t="s">
        <v>900</v>
      </c>
      <c r="H88" s="184">
        <v>2</v>
      </c>
      <c r="I88" s="185"/>
      <c r="J88" s="186">
        <f>ROUND(I88*H88,2)</f>
        <v>0</v>
      </c>
      <c r="K88" s="182" t="s">
        <v>304</v>
      </c>
      <c r="L88" s="187"/>
      <c r="M88" s="188" t="s">
        <v>19</v>
      </c>
      <c r="N88" s="189" t="s">
        <v>52</v>
      </c>
      <c r="P88" s="143">
        <f>O88*H88</f>
        <v>0</v>
      </c>
      <c r="Q88" s="143">
        <v>0</v>
      </c>
      <c r="R88" s="143">
        <f>Q88*H88</f>
        <v>0</v>
      </c>
      <c r="S88" s="143">
        <v>0</v>
      </c>
      <c r="T88" s="144">
        <f>S88*H88</f>
        <v>0</v>
      </c>
      <c r="AR88" s="145" t="s">
        <v>287</v>
      </c>
      <c r="AT88" s="145" t="s">
        <v>373</v>
      </c>
      <c r="AU88" s="145" t="s">
        <v>88</v>
      </c>
      <c r="AY88" s="18" t="s">
        <v>239</v>
      </c>
      <c r="BE88" s="146">
        <f>IF(N88="základní",J88,0)</f>
        <v>0</v>
      </c>
      <c r="BF88" s="146">
        <f>IF(N88="snížená",J88,0)</f>
        <v>0</v>
      </c>
      <c r="BG88" s="146">
        <f>IF(N88="zákl. přenesená",J88,0)</f>
        <v>0</v>
      </c>
      <c r="BH88" s="146">
        <f>IF(N88="sníž. přenesená",J88,0)</f>
        <v>0</v>
      </c>
      <c r="BI88" s="146">
        <f>IF(N88="nulová",J88,0)</f>
        <v>0</v>
      </c>
      <c r="BJ88" s="18" t="s">
        <v>88</v>
      </c>
      <c r="BK88" s="146">
        <f>ROUND(I88*H88,2)</f>
        <v>0</v>
      </c>
      <c r="BL88" s="18" t="s">
        <v>246</v>
      </c>
      <c r="BM88" s="145" t="s">
        <v>2429</v>
      </c>
    </row>
    <row r="89" spans="2:65" s="1" customFormat="1" ht="19.5">
      <c r="B89" s="34"/>
      <c r="D89" s="152" t="s">
        <v>306</v>
      </c>
      <c r="F89" s="166" t="s">
        <v>2430</v>
      </c>
      <c r="I89" s="149"/>
      <c r="L89" s="34"/>
      <c r="M89" s="150"/>
      <c r="T89" s="55"/>
      <c r="AT89" s="18" t="s">
        <v>306</v>
      </c>
      <c r="AU89" s="18" t="s">
        <v>88</v>
      </c>
    </row>
    <row r="90" spans="2:65" s="1" customFormat="1" ht="16.5" customHeight="1">
      <c r="B90" s="34"/>
      <c r="C90" s="134" t="s">
        <v>90</v>
      </c>
      <c r="D90" s="134" t="s">
        <v>241</v>
      </c>
      <c r="E90" s="135" t="s">
        <v>2431</v>
      </c>
      <c r="F90" s="136" t="s">
        <v>2432</v>
      </c>
      <c r="G90" s="137" t="s">
        <v>900</v>
      </c>
      <c r="H90" s="138">
        <v>2</v>
      </c>
      <c r="I90" s="139"/>
      <c r="J90" s="140">
        <f>ROUND(I90*H90,2)</f>
        <v>0</v>
      </c>
      <c r="K90" s="136" t="s">
        <v>304</v>
      </c>
      <c r="L90" s="34"/>
      <c r="M90" s="141" t="s">
        <v>19</v>
      </c>
      <c r="N90" s="142" t="s">
        <v>52</v>
      </c>
      <c r="P90" s="143">
        <f>O90*H90</f>
        <v>0</v>
      </c>
      <c r="Q90" s="143">
        <v>0</v>
      </c>
      <c r="R90" s="143">
        <f>Q90*H90</f>
        <v>0</v>
      </c>
      <c r="S90" s="143">
        <v>0</v>
      </c>
      <c r="T90" s="144">
        <f>S90*H90</f>
        <v>0</v>
      </c>
      <c r="AR90" s="145" t="s">
        <v>246</v>
      </c>
      <c r="AT90" s="145" t="s">
        <v>241</v>
      </c>
      <c r="AU90" s="145" t="s">
        <v>88</v>
      </c>
      <c r="AY90" s="18" t="s">
        <v>239</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246</v>
      </c>
      <c r="BM90" s="145" t="s">
        <v>2433</v>
      </c>
    </row>
    <row r="91" spans="2:65" s="1" customFormat="1" ht="19.5">
      <c r="B91" s="34"/>
      <c r="D91" s="152" t="s">
        <v>306</v>
      </c>
      <c r="F91" s="166" t="s">
        <v>2434</v>
      </c>
      <c r="I91" s="149"/>
      <c r="L91" s="34"/>
      <c r="M91" s="150"/>
      <c r="T91" s="55"/>
      <c r="AT91" s="18" t="s">
        <v>306</v>
      </c>
      <c r="AU91" s="18" t="s">
        <v>88</v>
      </c>
    </row>
    <row r="92" spans="2:65" s="1" customFormat="1" ht="16.5" customHeight="1">
      <c r="B92" s="34"/>
      <c r="C92" s="134" t="s">
        <v>96</v>
      </c>
      <c r="D92" s="134" t="s">
        <v>241</v>
      </c>
      <c r="E92" s="135" t="s">
        <v>2435</v>
      </c>
      <c r="F92" s="136" t="s">
        <v>2436</v>
      </c>
      <c r="G92" s="137" t="s">
        <v>900</v>
      </c>
      <c r="H92" s="138">
        <v>2</v>
      </c>
      <c r="I92" s="139"/>
      <c r="J92" s="140">
        <f>ROUND(I92*H92,2)</f>
        <v>0</v>
      </c>
      <c r="K92" s="136" t="s">
        <v>304</v>
      </c>
      <c r="L92" s="34"/>
      <c r="M92" s="141" t="s">
        <v>19</v>
      </c>
      <c r="N92" s="142" t="s">
        <v>52</v>
      </c>
      <c r="P92" s="143">
        <f>O92*H92</f>
        <v>0</v>
      </c>
      <c r="Q92" s="143">
        <v>0</v>
      </c>
      <c r="R92" s="143">
        <f>Q92*H92</f>
        <v>0</v>
      </c>
      <c r="S92" s="143">
        <v>0</v>
      </c>
      <c r="T92" s="144">
        <f>S92*H92</f>
        <v>0</v>
      </c>
      <c r="AR92" s="145" t="s">
        <v>246</v>
      </c>
      <c r="AT92" s="145" t="s">
        <v>241</v>
      </c>
      <c r="AU92" s="145" t="s">
        <v>88</v>
      </c>
      <c r="AY92" s="18" t="s">
        <v>239</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246</v>
      </c>
      <c r="BM92" s="145" t="s">
        <v>2437</v>
      </c>
    </row>
    <row r="93" spans="2:65" s="1" customFormat="1" ht="29.25">
      <c r="B93" s="34"/>
      <c r="D93" s="152" t="s">
        <v>306</v>
      </c>
      <c r="F93" s="166" t="s">
        <v>2438</v>
      </c>
      <c r="I93" s="149"/>
      <c r="L93" s="34"/>
      <c r="M93" s="150"/>
      <c r="T93" s="55"/>
      <c r="AT93" s="18" t="s">
        <v>306</v>
      </c>
      <c r="AU93" s="18" t="s">
        <v>88</v>
      </c>
    </row>
    <row r="94" spans="2:65" s="1" customFormat="1" ht="16.5" customHeight="1">
      <c r="B94" s="34"/>
      <c r="C94" s="134" t="s">
        <v>246</v>
      </c>
      <c r="D94" s="134" t="s">
        <v>241</v>
      </c>
      <c r="E94" s="135" t="s">
        <v>2439</v>
      </c>
      <c r="F94" s="136" t="s">
        <v>2440</v>
      </c>
      <c r="G94" s="137" t="s">
        <v>900</v>
      </c>
      <c r="H94" s="138">
        <v>2</v>
      </c>
      <c r="I94" s="139"/>
      <c r="J94" s="140">
        <f>ROUND(I94*H94,2)</f>
        <v>0</v>
      </c>
      <c r="K94" s="136" t="s">
        <v>304</v>
      </c>
      <c r="L94" s="34"/>
      <c r="M94" s="141" t="s">
        <v>19</v>
      </c>
      <c r="N94" s="142" t="s">
        <v>52</v>
      </c>
      <c r="P94" s="143">
        <f>O94*H94</f>
        <v>0</v>
      </c>
      <c r="Q94" s="143">
        <v>0</v>
      </c>
      <c r="R94" s="143">
        <f>Q94*H94</f>
        <v>0</v>
      </c>
      <c r="S94" s="143">
        <v>0</v>
      </c>
      <c r="T94" s="144">
        <f>S94*H94</f>
        <v>0</v>
      </c>
      <c r="AR94" s="145" t="s">
        <v>246</v>
      </c>
      <c r="AT94" s="145" t="s">
        <v>241</v>
      </c>
      <c r="AU94" s="145" t="s">
        <v>88</v>
      </c>
      <c r="AY94" s="18" t="s">
        <v>239</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246</v>
      </c>
      <c r="BM94" s="145" t="s">
        <v>2441</v>
      </c>
    </row>
    <row r="95" spans="2:65" s="1" customFormat="1" ht="29.25">
      <c r="B95" s="34"/>
      <c r="D95" s="152" t="s">
        <v>306</v>
      </c>
      <c r="F95" s="166" t="s">
        <v>2442</v>
      </c>
      <c r="I95" s="149"/>
      <c r="L95" s="34"/>
      <c r="M95" s="150"/>
      <c r="T95" s="55"/>
      <c r="AT95" s="18" t="s">
        <v>306</v>
      </c>
      <c r="AU95" s="18" t="s">
        <v>88</v>
      </c>
    </row>
    <row r="96" spans="2:65" s="1" customFormat="1" ht="16.5" customHeight="1">
      <c r="B96" s="34"/>
      <c r="C96" s="134" t="s">
        <v>268</v>
      </c>
      <c r="D96" s="134" t="s">
        <v>241</v>
      </c>
      <c r="E96" s="135" t="s">
        <v>2443</v>
      </c>
      <c r="F96" s="136" t="s">
        <v>2444</v>
      </c>
      <c r="G96" s="137" t="s">
        <v>900</v>
      </c>
      <c r="H96" s="138">
        <v>2</v>
      </c>
      <c r="I96" s="139"/>
      <c r="J96" s="140">
        <f>ROUND(I96*H96,2)</f>
        <v>0</v>
      </c>
      <c r="K96" s="136" t="s">
        <v>304</v>
      </c>
      <c r="L96" s="34"/>
      <c r="M96" s="141" t="s">
        <v>19</v>
      </c>
      <c r="N96" s="142" t="s">
        <v>52</v>
      </c>
      <c r="P96" s="143">
        <f>O96*H96</f>
        <v>0</v>
      </c>
      <c r="Q96" s="143">
        <v>0</v>
      </c>
      <c r="R96" s="143">
        <f>Q96*H96</f>
        <v>0</v>
      </c>
      <c r="S96" s="143">
        <v>0</v>
      </c>
      <c r="T96" s="144">
        <f>S96*H96</f>
        <v>0</v>
      </c>
      <c r="AR96" s="145" t="s">
        <v>246</v>
      </c>
      <c r="AT96" s="145" t="s">
        <v>241</v>
      </c>
      <c r="AU96" s="145" t="s">
        <v>88</v>
      </c>
      <c r="AY96" s="18" t="s">
        <v>239</v>
      </c>
      <c r="BE96" s="146">
        <f>IF(N96="základní",J96,0)</f>
        <v>0</v>
      </c>
      <c r="BF96" s="146">
        <f>IF(N96="snížená",J96,0)</f>
        <v>0</v>
      </c>
      <c r="BG96" s="146">
        <f>IF(N96="zákl. přenesená",J96,0)</f>
        <v>0</v>
      </c>
      <c r="BH96" s="146">
        <f>IF(N96="sníž. přenesená",J96,0)</f>
        <v>0</v>
      </c>
      <c r="BI96" s="146">
        <f>IF(N96="nulová",J96,0)</f>
        <v>0</v>
      </c>
      <c r="BJ96" s="18" t="s">
        <v>88</v>
      </c>
      <c r="BK96" s="146">
        <f>ROUND(I96*H96,2)</f>
        <v>0</v>
      </c>
      <c r="BL96" s="18" t="s">
        <v>246</v>
      </c>
      <c r="BM96" s="145" t="s">
        <v>2445</v>
      </c>
    </row>
    <row r="97" spans="2:47" s="1" customFormat="1" ht="39">
      <c r="B97" s="34"/>
      <c r="D97" s="152" t="s">
        <v>306</v>
      </c>
      <c r="F97" s="166" t="s">
        <v>2446</v>
      </c>
      <c r="I97" s="149"/>
      <c r="L97" s="34"/>
      <c r="M97" s="191"/>
      <c r="N97" s="192"/>
      <c r="O97" s="192"/>
      <c r="P97" s="192"/>
      <c r="Q97" s="192"/>
      <c r="R97" s="192"/>
      <c r="S97" s="192"/>
      <c r="T97" s="193"/>
      <c r="AT97" s="18" t="s">
        <v>306</v>
      </c>
      <c r="AU97" s="18" t="s">
        <v>88</v>
      </c>
    </row>
    <row r="98" spans="2:47" s="1" customFormat="1" ht="6.95" customHeight="1">
      <c r="B98" s="43"/>
      <c r="C98" s="44"/>
      <c r="D98" s="44"/>
      <c r="E98" s="44"/>
      <c r="F98" s="44"/>
      <c r="G98" s="44"/>
      <c r="H98" s="44"/>
      <c r="I98" s="44"/>
      <c r="J98" s="44"/>
      <c r="K98" s="44"/>
      <c r="L98" s="34"/>
    </row>
  </sheetData>
  <sheetProtection algorithmName="SHA-512" hashValue="ALd3aPFk7uoL0zul/wdChRye4FKooNb1c3kaxnI810HV5VYcK8IL5ftCCsambB4sn/lV9JnAdJLswczPMBtgWA==" saltValue="X5IGE39dYN9ipcRtuNN7W5hyBabOM6FuYZqN/+38Mk/3hMLydNFBgGgdrtis0QsgpbuGqNi26+d5dlVkuX5E7w==" spinCount="100000" sheet="1" objects="1" scenarios="1" formatColumns="0" formatRows="0" autoFilter="0"/>
  <autoFilter ref="C85:K97" xr:uid="{00000000-0009-0000-0000-000011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40"/>
      <c r="M2" s="340"/>
      <c r="N2" s="340"/>
      <c r="O2" s="340"/>
      <c r="P2" s="340"/>
      <c r="Q2" s="340"/>
      <c r="R2" s="340"/>
      <c r="S2" s="340"/>
      <c r="T2" s="340"/>
      <c r="U2" s="340"/>
      <c r="V2" s="340"/>
      <c r="AT2" s="18" t="s">
        <v>152</v>
      </c>
      <c r="AZ2" s="92" t="s">
        <v>1830</v>
      </c>
      <c r="BA2" s="92" t="s">
        <v>1831</v>
      </c>
      <c r="BB2" s="92" t="s">
        <v>167</v>
      </c>
      <c r="BC2" s="92" t="s">
        <v>2447</v>
      </c>
      <c r="BD2" s="92" t="s">
        <v>90</v>
      </c>
    </row>
    <row r="3" spans="2:56" ht="6.95" customHeight="1">
      <c r="B3" s="19"/>
      <c r="C3" s="20"/>
      <c r="D3" s="20"/>
      <c r="E3" s="20"/>
      <c r="F3" s="20"/>
      <c r="G3" s="20"/>
      <c r="H3" s="20"/>
      <c r="I3" s="20"/>
      <c r="J3" s="20"/>
      <c r="K3" s="20"/>
      <c r="L3" s="21"/>
      <c r="AT3" s="18" t="s">
        <v>90</v>
      </c>
      <c r="AZ3" s="92" t="s">
        <v>176</v>
      </c>
      <c r="BA3" s="92" t="s">
        <v>177</v>
      </c>
      <c r="BB3" s="92" t="s">
        <v>178</v>
      </c>
      <c r="BC3" s="92" t="s">
        <v>677</v>
      </c>
      <c r="BD3" s="92" t="s">
        <v>90</v>
      </c>
    </row>
    <row r="4" spans="2:56" ht="24.95" customHeight="1">
      <c r="B4" s="21"/>
      <c r="D4" s="22" t="s">
        <v>169</v>
      </c>
      <c r="L4" s="21"/>
      <c r="M4" s="93" t="s">
        <v>10</v>
      </c>
      <c r="AT4" s="18" t="s">
        <v>4</v>
      </c>
    </row>
    <row r="5" spans="2:56" ht="6.95" customHeight="1">
      <c r="B5" s="21"/>
      <c r="L5" s="21"/>
    </row>
    <row r="6" spans="2:56" ht="12" customHeight="1">
      <c r="B6" s="21"/>
      <c r="D6" s="28" t="s">
        <v>16</v>
      </c>
      <c r="L6" s="21"/>
    </row>
    <row r="7" spans="2:56" ht="16.5" customHeight="1">
      <c r="B7" s="21"/>
      <c r="E7" s="329" t="str">
        <f>'Rekapitulace stavby'!K6</f>
        <v>Stavba č. 6963, etapa č. 0008 – Kompenzační opatření, Definitivní uzávěr plavebního kanálu Troja</v>
      </c>
      <c r="F7" s="330"/>
      <c r="G7" s="330"/>
      <c r="H7" s="330"/>
      <c r="L7" s="21"/>
    </row>
    <row r="8" spans="2:56" s="1" customFormat="1" ht="12" customHeight="1">
      <c r="B8" s="34"/>
      <c r="D8" s="28" t="s">
        <v>183</v>
      </c>
      <c r="L8" s="34"/>
    </row>
    <row r="9" spans="2:56" s="1" customFormat="1" ht="16.5" customHeight="1">
      <c r="B9" s="34"/>
      <c r="E9" s="324" t="s">
        <v>2448</v>
      </c>
      <c r="F9" s="328"/>
      <c r="G9" s="328"/>
      <c r="H9" s="328"/>
      <c r="L9" s="34"/>
    </row>
    <row r="10" spans="2:56" s="1" customFormat="1" ht="11.25">
      <c r="B10" s="34"/>
      <c r="L10" s="34"/>
    </row>
    <row r="11" spans="2:56" s="1" customFormat="1" ht="12" customHeight="1">
      <c r="B11" s="34"/>
      <c r="D11" s="28" t="s">
        <v>18</v>
      </c>
      <c r="F11" s="26" t="s">
        <v>19</v>
      </c>
      <c r="I11" s="28" t="s">
        <v>20</v>
      </c>
      <c r="J11" s="26" t="s">
        <v>19</v>
      </c>
      <c r="L11" s="34"/>
    </row>
    <row r="12" spans="2:56" s="1" customFormat="1" ht="12" customHeight="1">
      <c r="B12" s="34"/>
      <c r="D12" s="28" t="s">
        <v>22</v>
      </c>
      <c r="F12" s="26" t="s">
        <v>23</v>
      </c>
      <c r="I12" s="28" t="s">
        <v>24</v>
      </c>
      <c r="J12" s="51" t="str">
        <f>'Rekapitulace stavby'!AN8</f>
        <v>19. 8. 2022</v>
      </c>
      <c r="L12" s="34"/>
    </row>
    <row r="13" spans="2:56" s="1" customFormat="1" ht="10.9" customHeight="1">
      <c r="B13" s="34"/>
      <c r="L13" s="34"/>
    </row>
    <row r="14" spans="2:56" s="1" customFormat="1" ht="12" customHeight="1">
      <c r="B14" s="34"/>
      <c r="D14" s="28" t="s">
        <v>30</v>
      </c>
      <c r="I14" s="28" t="s">
        <v>31</v>
      </c>
      <c r="J14" s="26" t="s">
        <v>32</v>
      </c>
      <c r="L14" s="34"/>
    </row>
    <row r="15" spans="2:56" s="1" customFormat="1" ht="18" customHeight="1">
      <c r="B15" s="34"/>
      <c r="E15" s="26" t="s">
        <v>33</v>
      </c>
      <c r="I15" s="28" t="s">
        <v>34</v>
      </c>
      <c r="J15" s="26" t="s">
        <v>35</v>
      </c>
      <c r="L15" s="34"/>
    </row>
    <row r="16" spans="2:5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1" t="str">
        <f>'Rekapitulace stavby'!E14</f>
        <v>Vyplň údaj</v>
      </c>
      <c r="F18" s="297"/>
      <c r="G18" s="297"/>
      <c r="H18" s="297"/>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45</v>
      </c>
      <c r="L26" s="34"/>
    </row>
    <row r="27" spans="2:12" s="7" customFormat="1" ht="16.5" customHeight="1">
      <c r="B27" s="94"/>
      <c r="E27" s="301" t="s">
        <v>19</v>
      </c>
      <c r="F27" s="301"/>
      <c r="G27" s="301"/>
      <c r="H27" s="301"/>
      <c r="L27" s="94"/>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5" t="s">
        <v>47</v>
      </c>
      <c r="J30" s="65">
        <f>ROUND(J87, 2)</f>
        <v>0</v>
      </c>
      <c r="L30" s="34"/>
    </row>
    <row r="31" spans="2:12" s="1" customFormat="1" ht="6.95" customHeight="1">
      <c r="B31" s="34"/>
      <c r="D31" s="52"/>
      <c r="E31" s="52"/>
      <c r="F31" s="52"/>
      <c r="G31" s="52"/>
      <c r="H31" s="52"/>
      <c r="I31" s="52"/>
      <c r="J31" s="52"/>
      <c r="K31" s="52"/>
      <c r="L31" s="34"/>
    </row>
    <row r="32" spans="2:12" s="1" customFormat="1" ht="14.45" customHeight="1">
      <c r="B32" s="34"/>
      <c r="F32" s="37" t="s">
        <v>49</v>
      </c>
      <c r="I32" s="37" t="s">
        <v>48</v>
      </c>
      <c r="J32" s="37" t="s">
        <v>50</v>
      </c>
      <c r="L32" s="34"/>
    </row>
    <row r="33" spans="2:12" s="1" customFormat="1" ht="14.45" customHeight="1">
      <c r="B33" s="34"/>
      <c r="D33" s="54" t="s">
        <v>51</v>
      </c>
      <c r="E33" s="28" t="s">
        <v>52</v>
      </c>
      <c r="F33" s="84">
        <f>ROUND((SUM(BE87:BE175)),  2)</f>
        <v>0</v>
      </c>
      <c r="I33" s="96">
        <v>0.21</v>
      </c>
      <c r="J33" s="84">
        <f>ROUND(((SUM(BE87:BE175))*I33),  2)</f>
        <v>0</v>
      </c>
      <c r="L33" s="34"/>
    </row>
    <row r="34" spans="2:12" s="1" customFormat="1" ht="14.45" customHeight="1">
      <c r="B34" s="34"/>
      <c r="E34" s="28" t="s">
        <v>53</v>
      </c>
      <c r="F34" s="84">
        <f>ROUND((SUM(BF87:BF175)),  2)</f>
        <v>0</v>
      </c>
      <c r="I34" s="96">
        <v>0.15</v>
      </c>
      <c r="J34" s="84">
        <f>ROUND(((SUM(BF87:BF175))*I34),  2)</f>
        <v>0</v>
      </c>
      <c r="L34" s="34"/>
    </row>
    <row r="35" spans="2:12" s="1" customFormat="1" ht="14.45" hidden="1" customHeight="1">
      <c r="B35" s="34"/>
      <c r="E35" s="28" t="s">
        <v>54</v>
      </c>
      <c r="F35" s="84">
        <f>ROUND((SUM(BG87:BG175)),  2)</f>
        <v>0</v>
      </c>
      <c r="I35" s="96">
        <v>0.21</v>
      </c>
      <c r="J35" s="84">
        <f>0</f>
        <v>0</v>
      </c>
      <c r="L35" s="34"/>
    </row>
    <row r="36" spans="2:12" s="1" customFormat="1" ht="14.45" hidden="1" customHeight="1">
      <c r="B36" s="34"/>
      <c r="E36" s="28" t="s">
        <v>55</v>
      </c>
      <c r="F36" s="84">
        <f>ROUND((SUM(BH87:BH175)),  2)</f>
        <v>0</v>
      </c>
      <c r="I36" s="96">
        <v>0.15</v>
      </c>
      <c r="J36" s="84">
        <f>0</f>
        <v>0</v>
      </c>
      <c r="L36" s="34"/>
    </row>
    <row r="37" spans="2:12" s="1" customFormat="1" ht="14.45" hidden="1" customHeight="1">
      <c r="B37" s="34"/>
      <c r="E37" s="28" t="s">
        <v>56</v>
      </c>
      <c r="F37" s="84">
        <f>ROUND((SUM(BI87:BI175)),  2)</f>
        <v>0</v>
      </c>
      <c r="I37" s="96">
        <v>0</v>
      </c>
      <c r="J37" s="84">
        <f>0</f>
        <v>0</v>
      </c>
      <c r="L37" s="34"/>
    </row>
    <row r="38" spans="2:12" s="1" customFormat="1" ht="6.95" customHeight="1">
      <c r="B38" s="34"/>
      <c r="L38" s="34"/>
    </row>
    <row r="39" spans="2:12" s="1" customFormat="1" ht="25.35" customHeight="1">
      <c r="B39" s="34"/>
      <c r="C39" s="97"/>
      <c r="D39" s="98" t="s">
        <v>57</v>
      </c>
      <c r="E39" s="56"/>
      <c r="F39" s="56"/>
      <c r="G39" s="99" t="s">
        <v>58</v>
      </c>
      <c r="H39" s="100" t="s">
        <v>59</v>
      </c>
      <c r="I39" s="56"/>
      <c r="J39" s="101">
        <f>SUM(J30:J37)</f>
        <v>0</v>
      </c>
      <c r="K39" s="102"/>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205</v>
      </c>
      <c r="L45" s="34"/>
    </row>
    <row r="46" spans="2:12" s="1" customFormat="1" ht="6.95" customHeight="1">
      <c r="B46" s="34"/>
      <c r="L46" s="34"/>
    </row>
    <row r="47" spans="2:12" s="1" customFormat="1" ht="12" customHeight="1">
      <c r="B47" s="34"/>
      <c r="C47" s="28" t="s">
        <v>16</v>
      </c>
      <c r="L47" s="34"/>
    </row>
    <row r="48" spans="2:12" s="1" customFormat="1" ht="16.5" customHeight="1">
      <c r="B48" s="34"/>
      <c r="E48" s="329" t="str">
        <f>E7</f>
        <v>Stavba č. 6963, etapa č. 0008 – Kompenzační opatření, Definitivní uzávěr plavebního kanálu Troja</v>
      </c>
      <c r="F48" s="330"/>
      <c r="G48" s="330"/>
      <c r="H48" s="330"/>
      <c r="L48" s="34"/>
    </row>
    <row r="49" spans="2:47" s="1" customFormat="1" ht="12" customHeight="1">
      <c r="B49" s="34"/>
      <c r="C49" s="28" t="s">
        <v>183</v>
      </c>
      <c r="L49" s="34"/>
    </row>
    <row r="50" spans="2:47" s="1" customFormat="1" ht="16.5" customHeight="1">
      <c r="B50" s="34"/>
      <c r="E50" s="324" t="str">
        <f>E9</f>
        <v>Z - ZOV</v>
      </c>
      <c r="F50" s="328"/>
      <c r="G50" s="328"/>
      <c r="H50" s="328"/>
      <c r="L50" s="34"/>
    </row>
    <row r="51" spans="2:47" s="1" customFormat="1" ht="6.95" customHeight="1">
      <c r="B51" s="34"/>
      <c r="L51" s="34"/>
    </row>
    <row r="52" spans="2:47" s="1" customFormat="1" ht="12" customHeight="1">
      <c r="B52" s="34"/>
      <c r="C52" s="28" t="s">
        <v>22</v>
      </c>
      <c r="F52" s="26" t="str">
        <f>F12</f>
        <v>Praha</v>
      </c>
      <c r="I52" s="28" t="s">
        <v>24</v>
      </c>
      <c r="J52" s="51" t="str">
        <f>IF(J12="","",J12)</f>
        <v>19. 8. 2022</v>
      </c>
      <c r="L52" s="34"/>
    </row>
    <row r="53" spans="2:47" s="1" customFormat="1" ht="6.95" customHeight="1">
      <c r="B53" s="34"/>
      <c r="L53" s="34"/>
    </row>
    <row r="54" spans="2:47" s="1" customFormat="1" ht="25.7" customHeight="1">
      <c r="B54" s="34"/>
      <c r="C54" s="28" t="s">
        <v>30</v>
      </c>
      <c r="F54" s="26" t="str">
        <f>E15</f>
        <v>Hlavní město Praha</v>
      </c>
      <c r="I54" s="28" t="s">
        <v>38</v>
      </c>
      <c r="J54" s="32" t="str">
        <f>E21</f>
        <v>d plus projektová a inženýrská a.s.</v>
      </c>
      <c r="L54" s="34"/>
    </row>
    <row r="55" spans="2:47" s="1" customFormat="1" ht="15.2" customHeight="1">
      <c r="B55" s="34"/>
      <c r="C55" s="28" t="s">
        <v>36</v>
      </c>
      <c r="F55" s="26" t="str">
        <f>IF(E18="","",E18)</f>
        <v>Vyplň údaj</v>
      </c>
      <c r="I55" s="28" t="s">
        <v>43</v>
      </c>
      <c r="J55" s="32" t="str">
        <f>E24</f>
        <v xml:space="preserve"> </v>
      </c>
      <c r="L55" s="34"/>
    </row>
    <row r="56" spans="2:47" s="1" customFormat="1" ht="10.35" customHeight="1">
      <c r="B56" s="34"/>
      <c r="L56" s="34"/>
    </row>
    <row r="57" spans="2:47" s="1" customFormat="1" ht="29.25" customHeight="1">
      <c r="B57" s="34"/>
      <c r="C57" s="103" t="s">
        <v>206</v>
      </c>
      <c r="D57" s="97"/>
      <c r="E57" s="97"/>
      <c r="F57" s="97"/>
      <c r="G57" s="97"/>
      <c r="H57" s="97"/>
      <c r="I57" s="97"/>
      <c r="J57" s="104" t="s">
        <v>207</v>
      </c>
      <c r="K57" s="97"/>
      <c r="L57" s="34"/>
    </row>
    <row r="58" spans="2:47" s="1" customFormat="1" ht="10.35" customHeight="1">
      <c r="B58" s="34"/>
      <c r="L58" s="34"/>
    </row>
    <row r="59" spans="2:47" s="1" customFormat="1" ht="22.9" customHeight="1">
      <c r="B59" s="34"/>
      <c r="C59" s="105" t="s">
        <v>79</v>
      </c>
      <c r="J59" s="65">
        <f>J87</f>
        <v>0</v>
      </c>
      <c r="L59" s="34"/>
      <c r="AU59" s="18" t="s">
        <v>208</v>
      </c>
    </row>
    <row r="60" spans="2:47" s="8" customFormat="1" ht="24.95" customHeight="1">
      <c r="B60" s="106"/>
      <c r="D60" s="107" t="s">
        <v>209</v>
      </c>
      <c r="E60" s="108"/>
      <c r="F60" s="108"/>
      <c r="G60" s="108"/>
      <c r="H60" s="108"/>
      <c r="I60" s="108"/>
      <c r="J60" s="109">
        <f>J88</f>
        <v>0</v>
      </c>
      <c r="L60" s="106"/>
    </row>
    <row r="61" spans="2:47" s="9" customFormat="1" ht="19.899999999999999" customHeight="1">
      <c r="B61" s="110"/>
      <c r="D61" s="111" t="s">
        <v>210</v>
      </c>
      <c r="E61" s="112"/>
      <c r="F61" s="112"/>
      <c r="G61" s="112"/>
      <c r="H61" s="112"/>
      <c r="I61" s="112"/>
      <c r="J61" s="113">
        <f>J89</f>
        <v>0</v>
      </c>
      <c r="L61" s="110"/>
    </row>
    <row r="62" spans="2:47" s="9" customFormat="1" ht="19.899999999999999" customHeight="1">
      <c r="B62" s="110"/>
      <c r="D62" s="111" t="s">
        <v>211</v>
      </c>
      <c r="E62" s="112"/>
      <c r="F62" s="112"/>
      <c r="G62" s="112"/>
      <c r="H62" s="112"/>
      <c r="I62" s="112"/>
      <c r="J62" s="113">
        <f>J132</f>
        <v>0</v>
      </c>
      <c r="L62" s="110"/>
    </row>
    <row r="63" spans="2:47" s="9" customFormat="1" ht="19.899999999999999" customHeight="1">
      <c r="B63" s="110"/>
      <c r="D63" s="111" t="s">
        <v>214</v>
      </c>
      <c r="E63" s="112"/>
      <c r="F63" s="112"/>
      <c r="G63" s="112"/>
      <c r="H63" s="112"/>
      <c r="I63" s="112"/>
      <c r="J63" s="113">
        <f>J143</f>
        <v>0</v>
      </c>
      <c r="L63" s="110"/>
    </row>
    <row r="64" spans="2:47" s="9" customFormat="1" ht="19.899999999999999" customHeight="1">
      <c r="B64" s="110"/>
      <c r="D64" s="111" t="s">
        <v>215</v>
      </c>
      <c r="E64" s="112"/>
      <c r="F64" s="112"/>
      <c r="G64" s="112"/>
      <c r="H64" s="112"/>
      <c r="I64" s="112"/>
      <c r="J64" s="113">
        <f>J147</f>
        <v>0</v>
      </c>
      <c r="L64" s="110"/>
    </row>
    <row r="65" spans="2:12" s="9" customFormat="1" ht="19.899999999999999" customHeight="1">
      <c r="B65" s="110"/>
      <c r="D65" s="111" t="s">
        <v>217</v>
      </c>
      <c r="E65" s="112"/>
      <c r="F65" s="112"/>
      <c r="G65" s="112"/>
      <c r="H65" s="112"/>
      <c r="I65" s="112"/>
      <c r="J65" s="113">
        <f>J154</f>
        <v>0</v>
      </c>
      <c r="L65" s="110"/>
    </row>
    <row r="66" spans="2:12" s="9" customFormat="1" ht="14.85" customHeight="1">
      <c r="B66" s="110"/>
      <c r="D66" s="111" t="s">
        <v>218</v>
      </c>
      <c r="E66" s="112"/>
      <c r="F66" s="112"/>
      <c r="G66" s="112"/>
      <c r="H66" s="112"/>
      <c r="I66" s="112"/>
      <c r="J66" s="113">
        <f>J158</f>
        <v>0</v>
      </c>
      <c r="L66" s="110"/>
    </row>
    <row r="67" spans="2:12" s="9" customFormat="1" ht="19.899999999999999" customHeight="1">
      <c r="B67" s="110"/>
      <c r="D67" s="111" t="s">
        <v>219</v>
      </c>
      <c r="E67" s="112"/>
      <c r="F67" s="112"/>
      <c r="G67" s="112"/>
      <c r="H67" s="112"/>
      <c r="I67" s="112"/>
      <c r="J67" s="113">
        <f>J171</f>
        <v>0</v>
      </c>
      <c r="L67" s="110"/>
    </row>
    <row r="68" spans="2:12" s="1" customFormat="1" ht="21.75" customHeight="1">
      <c r="B68" s="34"/>
      <c r="L68" s="34"/>
    </row>
    <row r="69" spans="2:12" s="1" customFormat="1" ht="6.95" customHeight="1">
      <c r="B69" s="43"/>
      <c r="C69" s="44"/>
      <c r="D69" s="44"/>
      <c r="E69" s="44"/>
      <c r="F69" s="44"/>
      <c r="G69" s="44"/>
      <c r="H69" s="44"/>
      <c r="I69" s="44"/>
      <c r="J69" s="44"/>
      <c r="K69" s="44"/>
      <c r="L69" s="34"/>
    </row>
    <row r="73" spans="2:12" s="1" customFormat="1" ht="6.95" customHeight="1">
      <c r="B73" s="45"/>
      <c r="C73" s="46"/>
      <c r="D73" s="46"/>
      <c r="E73" s="46"/>
      <c r="F73" s="46"/>
      <c r="G73" s="46"/>
      <c r="H73" s="46"/>
      <c r="I73" s="46"/>
      <c r="J73" s="46"/>
      <c r="K73" s="46"/>
      <c r="L73" s="34"/>
    </row>
    <row r="74" spans="2:12" s="1" customFormat="1" ht="24.95" customHeight="1">
      <c r="B74" s="34"/>
      <c r="C74" s="22" t="s">
        <v>224</v>
      </c>
      <c r="L74" s="34"/>
    </row>
    <row r="75" spans="2:12" s="1" customFormat="1" ht="6.95" customHeight="1">
      <c r="B75" s="34"/>
      <c r="L75" s="34"/>
    </row>
    <row r="76" spans="2:12" s="1" customFormat="1" ht="12" customHeight="1">
      <c r="B76" s="34"/>
      <c r="C76" s="28" t="s">
        <v>16</v>
      </c>
      <c r="L76" s="34"/>
    </row>
    <row r="77" spans="2:12" s="1" customFormat="1" ht="16.5" customHeight="1">
      <c r="B77" s="34"/>
      <c r="E77" s="329" t="str">
        <f>E7</f>
        <v>Stavba č. 6963, etapa č. 0008 – Kompenzační opatření, Definitivní uzávěr plavebního kanálu Troja</v>
      </c>
      <c r="F77" s="330"/>
      <c r="G77" s="330"/>
      <c r="H77" s="330"/>
      <c r="L77" s="34"/>
    </row>
    <row r="78" spans="2:12" s="1" customFormat="1" ht="12" customHeight="1">
      <c r="B78" s="34"/>
      <c r="C78" s="28" t="s">
        <v>183</v>
      </c>
      <c r="L78" s="34"/>
    </row>
    <row r="79" spans="2:12" s="1" customFormat="1" ht="16.5" customHeight="1">
      <c r="B79" s="34"/>
      <c r="E79" s="324" t="str">
        <f>E9</f>
        <v>Z - ZOV</v>
      </c>
      <c r="F79" s="328"/>
      <c r="G79" s="328"/>
      <c r="H79" s="328"/>
      <c r="L79" s="34"/>
    </row>
    <row r="80" spans="2:12" s="1" customFormat="1" ht="6.95" customHeight="1">
      <c r="B80" s="34"/>
      <c r="L80" s="34"/>
    </row>
    <row r="81" spans="2:65" s="1" customFormat="1" ht="12" customHeight="1">
      <c r="B81" s="34"/>
      <c r="C81" s="28" t="s">
        <v>22</v>
      </c>
      <c r="F81" s="26" t="str">
        <f>F12</f>
        <v>Praha</v>
      </c>
      <c r="I81" s="28" t="s">
        <v>24</v>
      </c>
      <c r="J81" s="51" t="str">
        <f>IF(J12="","",J12)</f>
        <v>19. 8. 2022</v>
      </c>
      <c r="L81" s="34"/>
    </row>
    <row r="82" spans="2:65" s="1" customFormat="1" ht="6.95" customHeight="1">
      <c r="B82" s="34"/>
      <c r="L82" s="34"/>
    </row>
    <row r="83" spans="2:65" s="1" customFormat="1" ht="25.7" customHeight="1">
      <c r="B83" s="34"/>
      <c r="C83" s="28" t="s">
        <v>30</v>
      </c>
      <c r="F83" s="26" t="str">
        <f>E15</f>
        <v>Hlavní město Praha</v>
      </c>
      <c r="I83" s="28" t="s">
        <v>38</v>
      </c>
      <c r="J83" s="32" t="str">
        <f>E21</f>
        <v>d plus projektová a inženýrská a.s.</v>
      </c>
      <c r="L83" s="34"/>
    </row>
    <row r="84" spans="2:65" s="1" customFormat="1" ht="15.2" customHeight="1">
      <c r="B84" s="34"/>
      <c r="C84" s="28" t="s">
        <v>36</v>
      </c>
      <c r="F84" s="26" t="str">
        <f>IF(E18="","",E18)</f>
        <v>Vyplň údaj</v>
      </c>
      <c r="I84" s="28" t="s">
        <v>43</v>
      </c>
      <c r="J84" s="32" t="str">
        <f>E24</f>
        <v xml:space="preserve"> </v>
      </c>
      <c r="L84" s="34"/>
    </row>
    <row r="85" spans="2:65" s="1" customFormat="1" ht="10.35" customHeight="1">
      <c r="B85" s="34"/>
      <c r="L85" s="34"/>
    </row>
    <row r="86" spans="2:65" s="10" customFormat="1" ht="29.25" customHeight="1">
      <c r="B86" s="114"/>
      <c r="C86" s="115" t="s">
        <v>225</v>
      </c>
      <c r="D86" s="116" t="s">
        <v>66</v>
      </c>
      <c r="E86" s="116" t="s">
        <v>62</v>
      </c>
      <c r="F86" s="116" t="s">
        <v>63</v>
      </c>
      <c r="G86" s="116" t="s">
        <v>226</v>
      </c>
      <c r="H86" s="116" t="s">
        <v>227</v>
      </c>
      <c r="I86" s="116" t="s">
        <v>228</v>
      </c>
      <c r="J86" s="116" t="s">
        <v>207</v>
      </c>
      <c r="K86" s="117" t="s">
        <v>229</v>
      </c>
      <c r="L86" s="114"/>
      <c r="M86" s="58" t="s">
        <v>19</v>
      </c>
      <c r="N86" s="59" t="s">
        <v>51</v>
      </c>
      <c r="O86" s="59" t="s">
        <v>230</v>
      </c>
      <c r="P86" s="59" t="s">
        <v>231</v>
      </c>
      <c r="Q86" s="59" t="s">
        <v>232</v>
      </c>
      <c r="R86" s="59" t="s">
        <v>233</v>
      </c>
      <c r="S86" s="59" t="s">
        <v>234</v>
      </c>
      <c r="T86" s="60" t="s">
        <v>235</v>
      </c>
    </row>
    <row r="87" spans="2:65" s="1" customFormat="1" ht="22.9" customHeight="1">
      <c r="B87" s="34"/>
      <c r="C87" s="63" t="s">
        <v>236</v>
      </c>
      <c r="J87" s="118">
        <f>BK87</f>
        <v>0</v>
      </c>
      <c r="L87" s="34"/>
      <c r="M87" s="61"/>
      <c r="N87" s="52"/>
      <c r="O87" s="52"/>
      <c r="P87" s="119">
        <f>P88</f>
        <v>0</v>
      </c>
      <c r="Q87" s="52"/>
      <c r="R87" s="119">
        <f>R88</f>
        <v>816.97306000000003</v>
      </c>
      <c r="S87" s="52"/>
      <c r="T87" s="120">
        <f>T88</f>
        <v>636.36</v>
      </c>
      <c r="AT87" s="18" t="s">
        <v>80</v>
      </c>
      <c r="AU87" s="18" t="s">
        <v>208</v>
      </c>
      <c r="BK87" s="121">
        <f>BK88</f>
        <v>0</v>
      </c>
    </row>
    <row r="88" spans="2:65" s="11" customFormat="1" ht="25.9" customHeight="1">
      <c r="B88" s="122"/>
      <c r="D88" s="123" t="s">
        <v>80</v>
      </c>
      <c r="E88" s="124" t="s">
        <v>237</v>
      </c>
      <c r="F88" s="124" t="s">
        <v>238</v>
      </c>
      <c r="I88" s="125"/>
      <c r="J88" s="126">
        <f>BK88</f>
        <v>0</v>
      </c>
      <c r="L88" s="122"/>
      <c r="M88" s="127"/>
      <c r="P88" s="128">
        <f>P89+P132+P143+P147+P154+P171</f>
        <v>0</v>
      </c>
      <c r="R88" s="128">
        <f>R89+R132+R143+R147+R154+R171</f>
        <v>816.97306000000003</v>
      </c>
      <c r="T88" s="129">
        <f>T89+T132+T143+T147+T154+T171</f>
        <v>636.36</v>
      </c>
      <c r="AR88" s="123" t="s">
        <v>88</v>
      </c>
      <c r="AT88" s="130" t="s">
        <v>80</v>
      </c>
      <c r="AU88" s="130" t="s">
        <v>81</v>
      </c>
      <c r="AY88" s="123" t="s">
        <v>239</v>
      </c>
      <c r="BK88" s="131">
        <f>BK89+BK132+BK143+BK147+BK154+BK171</f>
        <v>0</v>
      </c>
    </row>
    <row r="89" spans="2:65" s="11" customFormat="1" ht="22.9" customHeight="1">
      <c r="B89" s="122"/>
      <c r="D89" s="123" t="s">
        <v>80</v>
      </c>
      <c r="E89" s="132" t="s">
        <v>88</v>
      </c>
      <c r="F89" s="132" t="s">
        <v>240</v>
      </c>
      <c r="I89" s="125"/>
      <c r="J89" s="133">
        <f>BK89</f>
        <v>0</v>
      </c>
      <c r="L89" s="122"/>
      <c r="M89" s="127"/>
      <c r="P89" s="128">
        <f>SUM(P90:P131)</f>
        <v>0</v>
      </c>
      <c r="R89" s="128">
        <f>SUM(R90:R131)</f>
        <v>113.42326</v>
      </c>
      <c r="T89" s="129">
        <f>SUM(T90:T131)</f>
        <v>624.16</v>
      </c>
      <c r="AR89" s="123" t="s">
        <v>88</v>
      </c>
      <c r="AT89" s="130" t="s">
        <v>80</v>
      </c>
      <c r="AU89" s="130" t="s">
        <v>88</v>
      </c>
      <c r="AY89" s="123" t="s">
        <v>239</v>
      </c>
      <c r="BK89" s="131">
        <f>SUM(BK90:BK131)</f>
        <v>0</v>
      </c>
    </row>
    <row r="90" spans="2:65" s="1" customFormat="1" ht="37.9" customHeight="1">
      <c r="B90" s="34"/>
      <c r="C90" s="134" t="s">
        <v>88</v>
      </c>
      <c r="D90" s="134" t="s">
        <v>241</v>
      </c>
      <c r="E90" s="135" t="s">
        <v>2449</v>
      </c>
      <c r="F90" s="136" t="s">
        <v>2450</v>
      </c>
      <c r="G90" s="137" t="s">
        <v>167</v>
      </c>
      <c r="H90" s="138">
        <v>420</v>
      </c>
      <c r="I90" s="139"/>
      <c r="J90" s="140">
        <f>ROUND(I90*H90,2)</f>
        <v>0</v>
      </c>
      <c r="K90" s="136" t="s">
        <v>245</v>
      </c>
      <c r="L90" s="34"/>
      <c r="M90" s="141" t="s">
        <v>19</v>
      </c>
      <c r="N90" s="142" t="s">
        <v>52</v>
      </c>
      <c r="P90" s="143">
        <f>O90*H90</f>
        <v>0</v>
      </c>
      <c r="Q90" s="143">
        <v>0</v>
      </c>
      <c r="R90" s="143">
        <f>Q90*H90</f>
        <v>0</v>
      </c>
      <c r="S90" s="143">
        <v>0.17</v>
      </c>
      <c r="T90" s="144">
        <f>S90*H90</f>
        <v>71.400000000000006</v>
      </c>
      <c r="AR90" s="145" t="s">
        <v>246</v>
      </c>
      <c r="AT90" s="145" t="s">
        <v>241</v>
      </c>
      <c r="AU90" s="145" t="s">
        <v>90</v>
      </c>
      <c r="AY90" s="18" t="s">
        <v>239</v>
      </c>
      <c r="BE90" s="146">
        <f>IF(N90="základní",J90,0)</f>
        <v>0</v>
      </c>
      <c r="BF90" s="146">
        <f>IF(N90="snížená",J90,0)</f>
        <v>0</v>
      </c>
      <c r="BG90" s="146">
        <f>IF(N90="zákl. přenesená",J90,0)</f>
        <v>0</v>
      </c>
      <c r="BH90" s="146">
        <f>IF(N90="sníž. přenesená",J90,0)</f>
        <v>0</v>
      </c>
      <c r="BI90" s="146">
        <f>IF(N90="nulová",J90,0)</f>
        <v>0</v>
      </c>
      <c r="BJ90" s="18" t="s">
        <v>88</v>
      </c>
      <c r="BK90" s="146">
        <f>ROUND(I90*H90,2)</f>
        <v>0</v>
      </c>
      <c r="BL90" s="18" t="s">
        <v>246</v>
      </c>
      <c r="BM90" s="145" t="s">
        <v>2451</v>
      </c>
    </row>
    <row r="91" spans="2:65" s="1" customFormat="1" ht="11.25">
      <c r="B91" s="34"/>
      <c r="D91" s="147" t="s">
        <v>248</v>
      </c>
      <c r="F91" s="148" t="s">
        <v>2452</v>
      </c>
      <c r="I91" s="149"/>
      <c r="L91" s="34"/>
      <c r="M91" s="150"/>
      <c r="T91" s="55"/>
      <c r="AT91" s="18" t="s">
        <v>248</v>
      </c>
      <c r="AU91" s="18" t="s">
        <v>90</v>
      </c>
    </row>
    <row r="92" spans="2:65" s="12" customFormat="1" ht="11.25">
      <c r="B92" s="151"/>
      <c r="D92" s="152" t="s">
        <v>258</v>
      </c>
      <c r="E92" s="153" t="s">
        <v>19</v>
      </c>
      <c r="F92" s="154" t="s">
        <v>2453</v>
      </c>
      <c r="H92" s="155">
        <v>420</v>
      </c>
      <c r="I92" s="156"/>
      <c r="L92" s="151"/>
      <c r="M92" s="157"/>
      <c r="T92" s="158"/>
      <c r="AT92" s="153" t="s">
        <v>258</v>
      </c>
      <c r="AU92" s="153" t="s">
        <v>90</v>
      </c>
      <c r="AV92" s="12" t="s">
        <v>90</v>
      </c>
      <c r="AW92" s="12" t="s">
        <v>42</v>
      </c>
      <c r="AX92" s="12" t="s">
        <v>88</v>
      </c>
      <c r="AY92" s="153" t="s">
        <v>239</v>
      </c>
    </row>
    <row r="93" spans="2:65" s="1" customFormat="1" ht="24.2" customHeight="1">
      <c r="B93" s="34"/>
      <c r="C93" s="134" t="s">
        <v>90</v>
      </c>
      <c r="D93" s="134" t="s">
        <v>241</v>
      </c>
      <c r="E93" s="135" t="s">
        <v>2454</v>
      </c>
      <c r="F93" s="136" t="s">
        <v>2455</v>
      </c>
      <c r="G93" s="137" t="s">
        <v>167</v>
      </c>
      <c r="H93" s="138">
        <v>492</v>
      </c>
      <c r="I93" s="139"/>
      <c r="J93" s="140">
        <f>ROUND(I93*H93,2)</f>
        <v>0</v>
      </c>
      <c r="K93" s="136" t="s">
        <v>245</v>
      </c>
      <c r="L93" s="34"/>
      <c r="M93" s="141" t="s">
        <v>19</v>
      </c>
      <c r="N93" s="142" t="s">
        <v>52</v>
      </c>
      <c r="P93" s="143">
        <f>O93*H93</f>
        <v>0</v>
      </c>
      <c r="Q93" s="143">
        <v>0</v>
      </c>
      <c r="R93" s="143">
        <f>Q93*H93</f>
        <v>0</v>
      </c>
      <c r="S93" s="143">
        <v>0.35499999999999998</v>
      </c>
      <c r="T93" s="144">
        <f>S93*H93</f>
        <v>174.66</v>
      </c>
      <c r="AR93" s="145" t="s">
        <v>246</v>
      </c>
      <c r="AT93" s="145" t="s">
        <v>241</v>
      </c>
      <c r="AU93" s="145" t="s">
        <v>90</v>
      </c>
      <c r="AY93" s="18" t="s">
        <v>239</v>
      </c>
      <c r="BE93" s="146">
        <f>IF(N93="základní",J93,0)</f>
        <v>0</v>
      </c>
      <c r="BF93" s="146">
        <f>IF(N93="snížená",J93,0)</f>
        <v>0</v>
      </c>
      <c r="BG93" s="146">
        <f>IF(N93="zákl. přenesená",J93,0)</f>
        <v>0</v>
      </c>
      <c r="BH93" s="146">
        <f>IF(N93="sníž. přenesená",J93,0)</f>
        <v>0</v>
      </c>
      <c r="BI93" s="146">
        <f>IF(N93="nulová",J93,0)</f>
        <v>0</v>
      </c>
      <c r="BJ93" s="18" t="s">
        <v>88</v>
      </c>
      <c r="BK93" s="146">
        <f>ROUND(I93*H93,2)</f>
        <v>0</v>
      </c>
      <c r="BL93" s="18" t="s">
        <v>246</v>
      </c>
      <c r="BM93" s="145" t="s">
        <v>2456</v>
      </c>
    </row>
    <row r="94" spans="2:65" s="1" customFormat="1" ht="11.25">
      <c r="B94" s="34"/>
      <c r="D94" s="147" t="s">
        <v>248</v>
      </c>
      <c r="F94" s="148" t="s">
        <v>2457</v>
      </c>
      <c r="I94" s="149"/>
      <c r="L94" s="34"/>
      <c r="M94" s="150"/>
      <c r="T94" s="55"/>
      <c r="AT94" s="18" t="s">
        <v>248</v>
      </c>
      <c r="AU94" s="18" t="s">
        <v>90</v>
      </c>
    </row>
    <row r="95" spans="2:65" s="1" customFormat="1" ht="24.2" customHeight="1">
      <c r="B95" s="34"/>
      <c r="C95" s="134" t="s">
        <v>96</v>
      </c>
      <c r="D95" s="134" t="s">
        <v>241</v>
      </c>
      <c r="E95" s="135" t="s">
        <v>2458</v>
      </c>
      <c r="F95" s="136" t="s">
        <v>2459</v>
      </c>
      <c r="G95" s="137" t="s">
        <v>178</v>
      </c>
      <c r="H95" s="138">
        <v>199</v>
      </c>
      <c r="I95" s="139"/>
      <c r="J95" s="140">
        <f>ROUND(I95*H95,2)</f>
        <v>0</v>
      </c>
      <c r="K95" s="136" t="s">
        <v>245</v>
      </c>
      <c r="L95" s="34"/>
      <c r="M95" s="141" t="s">
        <v>19</v>
      </c>
      <c r="N95" s="142" t="s">
        <v>52</v>
      </c>
      <c r="P95" s="143">
        <f>O95*H95</f>
        <v>0</v>
      </c>
      <c r="Q95" s="143">
        <v>0</v>
      </c>
      <c r="R95" s="143">
        <f>Q95*H95</f>
        <v>0</v>
      </c>
      <c r="S95" s="143">
        <v>1.9</v>
      </c>
      <c r="T95" s="144">
        <f>S95*H95</f>
        <v>378.09999999999997</v>
      </c>
      <c r="AR95" s="145" t="s">
        <v>246</v>
      </c>
      <c r="AT95" s="145" t="s">
        <v>241</v>
      </c>
      <c r="AU95" s="145" t="s">
        <v>90</v>
      </c>
      <c r="AY95" s="18" t="s">
        <v>239</v>
      </c>
      <c r="BE95" s="146">
        <f>IF(N95="základní",J95,0)</f>
        <v>0</v>
      </c>
      <c r="BF95" s="146">
        <f>IF(N95="snížená",J95,0)</f>
        <v>0</v>
      </c>
      <c r="BG95" s="146">
        <f>IF(N95="zákl. přenesená",J95,0)</f>
        <v>0</v>
      </c>
      <c r="BH95" s="146">
        <f>IF(N95="sníž. přenesená",J95,0)</f>
        <v>0</v>
      </c>
      <c r="BI95" s="146">
        <f>IF(N95="nulová",J95,0)</f>
        <v>0</v>
      </c>
      <c r="BJ95" s="18" t="s">
        <v>88</v>
      </c>
      <c r="BK95" s="146">
        <f>ROUND(I95*H95,2)</f>
        <v>0</v>
      </c>
      <c r="BL95" s="18" t="s">
        <v>246</v>
      </c>
      <c r="BM95" s="145" t="s">
        <v>2460</v>
      </c>
    </row>
    <row r="96" spans="2:65" s="1" customFormat="1" ht="11.25">
      <c r="B96" s="34"/>
      <c r="D96" s="147" t="s">
        <v>248</v>
      </c>
      <c r="F96" s="148" t="s">
        <v>2461</v>
      </c>
      <c r="I96" s="149"/>
      <c r="L96" s="34"/>
      <c r="M96" s="150"/>
      <c r="T96" s="55"/>
      <c r="AT96" s="18" t="s">
        <v>248</v>
      </c>
      <c r="AU96" s="18" t="s">
        <v>90</v>
      </c>
    </row>
    <row r="97" spans="2:65" s="1" customFormat="1" ht="16.5" customHeight="1">
      <c r="B97" s="34"/>
      <c r="C97" s="134" t="s">
        <v>246</v>
      </c>
      <c r="D97" s="134" t="s">
        <v>241</v>
      </c>
      <c r="E97" s="135" t="s">
        <v>1858</v>
      </c>
      <c r="F97" s="136" t="s">
        <v>1859</v>
      </c>
      <c r="G97" s="137" t="s">
        <v>167</v>
      </c>
      <c r="H97" s="138">
        <v>1265</v>
      </c>
      <c r="I97" s="139"/>
      <c r="J97" s="140">
        <f>ROUND(I97*H97,2)</f>
        <v>0</v>
      </c>
      <c r="K97" s="136" t="s">
        <v>245</v>
      </c>
      <c r="L97" s="34"/>
      <c r="M97" s="141" t="s">
        <v>19</v>
      </c>
      <c r="N97" s="142" t="s">
        <v>52</v>
      </c>
      <c r="P97" s="143">
        <f>O97*H97</f>
        <v>0</v>
      </c>
      <c r="Q97" s="143">
        <v>0</v>
      </c>
      <c r="R97" s="143">
        <f>Q97*H97</f>
        <v>0</v>
      </c>
      <c r="S97" s="143">
        <v>0</v>
      </c>
      <c r="T97" s="144">
        <f>S97*H97</f>
        <v>0</v>
      </c>
      <c r="AR97" s="145" t="s">
        <v>246</v>
      </c>
      <c r="AT97" s="145" t="s">
        <v>241</v>
      </c>
      <c r="AU97" s="145" t="s">
        <v>90</v>
      </c>
      <c r="AY97" s="18" t="s">
        <v>239</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246</v>
      </c>
      <c r="BM97" s="145" t="s">
        <v>2462</v>
      </c>
    </row>
    <row r="98" spans="2:65" s="1" customFormat="1" ht="11.25">
      <c r="B98" s="34"/>
      <c r="D98" s="147" t="s">
        <v>248</v>
      </c>
      <c r="F98" s="148" t="s">
        <v>1861</v>
      </c>
      <c r="I98" s="149"/>
      <c r="L98" s="34"/>
      <c r="M98" s="150"/>
      <c r="T98" s="55"/>
      <c r="AT98" s="18" t="s">
        <v>248</v>
      </c>
      <c r="AU98" s="18" t="s">
        <v>90</v>
      </c>
    </row>
    <row r="99" spans="2:65" s="12" customFormat="1" ht="11.25">
      <c r="B99" s="151"/>
      <c r="D99" s="152" t="s">
        <v>258</v>
      </c>
      <c r="E99" s="153" t="s">
        <v>19</v>
      </c>
      <c r="F99" s="154" t="s">
        <v>2463</v>
      </c>
      <c r="H99" s="155">
        <v>270</v>
      </c>
      <c r="I99" s="156"/>
      <c r="L99" s="151"/>
      <c r="M99" s="157"/>
      <c r="T99" s="158"/>
      <c r="AT99" s="153" t="s">
        <v>258</v>
      </c>
      <c r="AU99" s="153" t="s">
        <v>90</v>
      </c>
      <c r="AV99" s="12" t="s">
        <v>90</v>
      </c>
      <c r="AW99" s="12" t="s">
        <v>42</v>
      </c>
      <c r="AX99" s="12" t="s">
        <v>81</v>
      </c>
      <c r="AY99" s="153" t="s">
        <v>239</v>
      </c>
    </row>
    <row r="100" spans="2:65" s="12" customFormat="1" ht="11.25">
      <c r="B100" s="151"/>
      <c r="D100" s="152" t="s">
        <v>258</v>
      </c>
      <c r="E100" s="153" t="s">
        <v>19</v>
      </c>
      <c r="F100" s="154" t="s">
        <v>2464</v>
      </c>
      <c r="H100" s="155">
        <v>995</v>
      </c>
      <c r="I100" s="156"/>
      <c r="L100" s="151"/>
      <c r="M100" s="157"/>
      <c r="T100" s="158"/>
      <c r="AT100" s="153" t="s">
        <v>258</v>
      </c>
      <c r="AU100" s="153" t="s">
        <v>90</v>
      </c>
      <c r="AV100" s="12" t="s">
        <v>90</v>
      </c>
      <c r="AW100" s="12" t="s">
        <v>42</v>
      </c>
      <c r="AX100" s="12" t="s">
        <v>81</v>
      </c>
      <c r="AY100" s="153" t="s">
        <v>239</v>
      </c>
    </row>
    <row r="101" spans="2:65" s="13" customFormat="1" ht="11.25">
      <c r="B101" s="159"/>
      <c r="D101" s="152" t="s">
        <v>258</v>
      </c>
      <c r="E101" s="160" t="s">
        <v>19</v>
      </c>
      <c r="F101" s="161" t="s">
        <v>261</v>
      </c>
      <c r="H101" s="162">
        <v>1265</v>
      </c>
      <c r="I101" s="163"/>
      <c r="L101" s="159"/>
      <c r="M101" s="164"/>
      <c r="T101" s="165"/>
      <c r="AT101" s="160" t="s">
        <v>258</v>
      </c>
      <c r="AU101" s="160" t="s">
        <v>90</v>
      </c>
      <c r="AV101" s="13" t="s">
        <v>246</v>
      </c>
      <c r="AW101" s="13" t="s">
        <v>42</v>
      </c>
      <c r="AX101" s="13" t="s">
        <v>88</v>
      </c>
      <c r="AY101" s="160" t="s">
        <v>239</v>
      </c>
    </row>
    <row r="102" spans="2:65" s="1" customFormat="1" ht="24.2" customHeight="1">
      <c r="B102" s="34"/>
      <c r="C102" s="134" t="s">
        <v>268</v>
      </c>
      <c r="D102" s="134" t="s">
        <v>241</v>
      </c>
      <c r="E102" s="135" t="s">
        <v>309</v>
      </c>
      <c r="F102" s="136" t="s">
        <v>310</v>
      </c>
      <c r="G102" s="137" t="s">
        <v>178</v>
      </c>
      <c r="H102" s="138">
        <v>63</v>
      </c>
      <c r="I102" s="139"/>
      <c r="J102" s="140">
        <f>ROUND(I102*H102,2)</f>
        <v>0</v>
      </c>
      <c r="K102" s="136" t="s">
        <v>245</v>
      </c>
      <c r="L102" s="34"/>
      <c r="M102" s="141" t="s">
        <v>19</v>
      </c>
      <c r="N102" s="142" t="s">
        <v>52</v>
      </c>
      <c r="P102" s="143">
        <f>O102*H102</f>
        <v>0</v>
      </c>
      <c r="Q102" s="143">
        <v>0</v>
      </c>
      <c r="R102" s="143">
        <f>Q102*H102</f>
        <v>0</v>
      </c>
      <c r="S102" s="143">
        <v>0</v>
      </c>
      <c r="T102" s="144">
        <f>S102*H102</f>
        <v>0</v>
      </c>
      <c r="AR102" s="145" t="s">
        <v>246</v>
      </c>
      <c r="AT102" s="145" t="s">
        <v>241</v>
      </c>
      <c r="AU102" s="145" t="s">
        <v>90</v>
      </c>
      <c r="AY102" s="18" t="s">
        <v>239</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246</v>
      </c>
      <c r="BM102" s="145" t="s">
        <v>2465</v>
      </c>
    </row>
    <row r="103" spans="2:65" s="1" customFormat="1" ht="11.25">
      <c r="B103" s="34"/>
      <c r="D103" s="147" t="s">
        <v>248</v>
      </c>
      <c r="F103" s="148" t="s">
        <v>312</v>
      </c>
      <c r="I103" s="149"/>
      <c r="L103" s="34"/>
      <c r="M103" s="150"/>
      <c r="T103" s="55"/>
      <c r="AT103" s="18" t="s">
        <v>248</v>
      </c>
      <c r="AU103" s="18" t="s">
        <v>90</v>
      </c>
    </row>
    <row r="104" spans="2:65" s="12" customFormat="1" ht="11.25">
      <c r="B104" s="151"/>
      <c r="D104" s="152" t="s">
        <v>258</v>
      </c>
      <c r="E104" s="153" t="s">
        <v>19</v>
      </c>
      <c r="F104" s="154" t="s">
        <v>2466</v>
      </c>
      <c r="H104" s="155">
        <v>63</v>
      </c>
      <c r="I104" s="156"/>
      <c r="L104" s="151"/>
      <c r="M104" s="157"/>
      <c r="T104" s="158"/>
      <c r="AT104" s="153" t="s">
        <v>258</v>
      </c>
      <c r="AU104" s="153" t="s">
        <v>90</v>
      </c>
      <c r="AV104" s="12" t="s">
        <v>90</v>
      </c>
      <c r="AW104" s="12" t="s">
        <v>42</v>
      </c>
      <c r="AX104" s="12" t="s">
        <v>81</v>
      </c>
      <c r="AY104" s="153" t="s">
        <v>239</v>
      </c>
    </row>
    <row r="105" spans="2:65" s="13" customFormat="1" ht="11.25">
      <c r="B105" s="159"/>
      <c r="D105" s="152" t="s">
        <v>258</v>
      </c>
      <c r="E105" s="160" t="s">
        <v>176</v>
      </c>
      <c r="F105" s="161" t="s">
        <v>261</v>
      </c>
      <c r="H105" s="162">
        <v>63</v>
      </c>
      <c r="I105" s="163"/>
      <c r="L105" s="159"/>
      <c r="M105" s="164"/>
      <c r="T105" s="165"/>
      <c r="AT105" s="160" t="s">
        <v>258</v>
      </c>
      <c r="AU105" s="160" t="s">
        <v>90</v>
      </c>
      <c r="AV105" s="13" t="s">
        <v>246</v>
      </c>
      <c r="AW105" s="13" t="s">
        <v>42</v>
      </c>
      <c r="AX105" s="13" t="s">
        <v>88</v>
      </c>
      <c r="AY105" s="160" t="s">
        <v>239</v>
      </c>
    </row>
    <row r="106" spans="2:65" s="1" customFormat="1" ht="37.9" customHeight="1">
      <c r="B106" s="34"/>
      <c r="C106" s="134" t="s">
        <v>274</v>
      </c>
      <c r="D106" s="134" t="s">
        <v>241</v>
      </c>
      <c r="E106" s="135" t="s">
        <v>345</v>
      </c>
      <c r="F106" s="136" t="s">
        <v>346</v>
      </c>
      <c r="G106" s="137" t="s">
        <v>178</v>
      </c>
      <c r="H106" s="138">
        <v>611.6</v>
      </c>
      <c r="I106" s="139"/>
      <c r="J106" s="140">
        <f>ROUND(I106*H106,2)</f>
        <v>0</v>
      </c>
      <c r="K106" s="136" t="s">
        <v>245</v>
      </c>
      <c r="L106" s="34"/>
      <c r="M106" s="141" t="s">
        <v>19</v>
      </c>
      <c r="N106" s="142" t="s">
        <v>52</v>
      </c>
      <c r="P106" s="143">
        <f>O106*H106</f>
        <v>0</v>
      </c>
      <c r="Q106" s="143">
        <v>0</v>
      </c>
      <c r="R106" s="143">
        <f>Q106*H106</f>
        <v>0</v>
      </c>
      <c r="S106" s="143">
        <v>0</v>
      </c>
      <c r="T106" s="144">
        <f>S106*H106</f>
        <v>0</v>
      </c>
      <c r="AR106" s="145" t="s">
        <v>246</v>
      </c>
      <c r="AT106" s="145" t="s">
        <v>241</v>
      </c>
      <c r="AU106" s="145" t="s">
        <v>90</v>
      </c>
      <c r="AY106" s="18" t="s">
        <v>239</v>
      </c>
      <c r="BE106" s="146">
        <f>IF(N106="základní",J106,0)</f>
        <v>0</v>
      </c>
      <c r="BF106" s="146">
        <f>IF(N106="snížená",J106,0)</f>
        <v>0</v>
      </c>
      <c r="BG106" s="146">
        <f>IF(N106="zákl. přenesená",J106,0)</f>
        <v>0</v>
      </c>
      <c r="BH106" s="146">
        <f>IF(N106="sníž. přenesená",J106,0)</f>
        <v>0</v>
      </c>
      <c r="BI106" s="146">
        <f>IF(N106="nulová",J106,0)</f>
        <v>0</v>
      </c>
      <c r="BJ106" s="18" t="s">
        <v>88</v>
      </c>
      <c r="BK106" s="146">
        <f>ROUND(I106*H106,2)</f>
        <v>0</v>
      </c>
      <c r="BL106" s="18" t="s">
        <v>246</v>
      </c>
      <c r="BM106" s="145" t="s">
        <v>2467</v>
      </c>
    </row>
    <row r="107" spans="2:65" s="1" customFormat="1" ht="11.25">
      <c r="B107" s="34"/>
      <c r="D107" s="147" t="s">
        <v>248</v>
      </c>
      <c r="F107" s="148" t="s">
        <v>348</v>
      </c>
      <c r="I107" s="149"/>
      <c r="L107" s="34"/>
      <c r="M107" s="150"/>
      <c r="T107" s="55"/>
      <c r="AT107" s="18" t="s">
        <v>248</v>
      </c>
      <c r="AU107" s="18" t="s">
        <v>90</v>
      </c>
    </row>
    <row r="108" spans="2:65" s="12" customFormat="1" ht="11.25">
      <c r="B108" s="151"/>
      <c r="D108" s="152" t="s">
        <v>258</v>
      </c>
      <c r="E108" s="153" t="s">
        <v>19</v>
      </c>
      <c r="F108" s="154" t="s">
        <v>2468</v>
      </c>
      <c r="H108" s="155">
        <v>316</v>
      </c>
      <c r="I108" s="156"/>
      <c r="L108" s="151"/>
      <c r="M108" s="157"/>
      <c r="T108" s="158"/>
      <c r="AT108" s="153" t="s">
        <v>258</v>
      </c>
      <c r="AU108" s="153" t="s">
        <v>90</v>
      </c>
      <c r="AV108" s="12" t="s">
        <v>90</v>
      </c>
      <c r="AW108" s="12" t="s">
        <v>42</v>
      </c>
      <c r="AX108" s="12" t="s">
        <v>81</v>
      </c>
      <c r="AY108" s="153" t="s">
        <v>239</v>
      </c>
    </row>
    <row r="109" spans="2:65" s="12" customFormat="1" ht="11.25">
      <c r="B109" s="151"/>
      <c r="D109" s="152" t="s">
        <v>258</v>
      </c>
      <c r="E109" s="153" t="s">
        <v>19</v>
      </c>
      <c r="F109" s="154" t="s">
        <v>2469</v>
      </c>
      <c r="H109" s="155">
        <v>295.60000000000002</v>
      </c>
      <c r="I109" s="156"/>
      <c r="L109" s="151"/>
      <c r="M109" s="157"/>
      <c r="T109" s="158"/>
      <c r="AT109" s="153" t="s">
        <v>258</v>
      </c>
      <c r="AU109" s="153" t="s">
        <v>90</v>
      </c>
      <c r="AV109" s="12" t="s">
        <v>90</v>
      </c>
      <c r="AW109" s="12" t="s">
        <v>42</v>
      </c>
      <c r="AX109" s="12" t="s">
        <v>81</v>
      </c>
      <c r="AY109" s="153" t="s">
        <v>239</v>
      </c>
    </row>
    <row r="110" spans="2:65" s="13" customFormat="1" ht="11.25">
      <c r="B110" s="159"/>
      <c r="D110" s="152" t="s">
        <v>258</v>
      </c>
      <c r="E110" s="160" t="s">
        <v>19</v>
      </c>
      <c r="F110" s="161" t="s">
        <v>261</v>
      </c>
      <c r="H110" s="162">
        <v>611.6</v>
      </c>
      <c r="I110" s="163"/>
      <c r="L110" s="159"/>
      <c r="M110" s="164"/>
      <c r="T110" s="165"/>
      <c r="AT110" s="160" t="s">
        <v>258</v>
      </c>
      <c r="AU110" s="160" t="s">
        <v>90</v>
      </c>
      <c r="AV110" s="13" t="s">
        <v>246</v>
      </c>
      <c r="AW110" s="13" t="s">
        <v>42</v>
      </c>
      <c r="AX110" s="13" t="s">
        <v>88</v>
      </c>
      <c r="AY110" s="160" t="s">
        <v>239</v>
      </c>
    </row>
    <row r="111" spans="2:65" s="1" customFormat="1" ht="24.2" customHeight="1">
      <c r="B111" s="34"/>
      <c r="C111" s="134" t="s">
        <v>281</v>
      </c>
      <c r="D111" s="134" t="s">
        <v>241</v>
      </c>
      <c r="E111" s="135" t="s">
        <v>357</v>
      </c>
      <c r="F111" s="136" t="s">
        <v>358</v>
      </c>
      <c r="G111" s="137" t="s">
        <v>178</v>
      </c>
      <c r="H111" s="138">
        <v>63</v>
      </c>
      <c r="I111" s="139"/>
      <c r="J111" s="140">
        <f>ROUND(I111*H111,2)</f>
        <v>0</v>
      </c>
      <c r="K111" s="136" t="s">
        <v>245</v>
      </c>
      <c r="L111" s="34"/>
      <c r="M111" s="141" t="s">
        <v>19</v>
      </c>
      <c r="N111" s="142" t="s">
        <v>52</v>
      </c>
      <c r="P111" s="143">
        <f>O111*H111</f>
        <v>0</v>
      </c>
      <c r="Q111" s="143">
        <v>0</v>
      </c>
      <c r="R111" s="143">
        <f>Q111*H111</f>
        <v>0</v>
      </c>
      <c r="S111" s="143">
        <v>0</v>
      </c>
      <c r="T111" s="144">
        <f>S111*H111</f>
        <v>0</v>
      </c>
      <c r="AR111" s="145" t="s">
        <v>246</v>
      </c>
      <c r="AT111" s="145" t="s">
        <v>241</v>
      </c>
      <c r="AU111" s="145" t="s">
        <v>90</v>
      </c>
      <c r="AY111" s="18" t="s">
        <v>239</v>
      </c>
      <c r="BE111" s="146">
        <f>IF(N111="základní",J111,0)</f>
        <v>0</v>
      </c>
      <c r="BF111" s="146">
        <f>IF(N111="snížená",J111,0)</f>
        <v>0</v>
      </c>
      <c r="BG111" s="146">
        <f>IF(N111="zákl. přenesená",J111,0)</f>
        <v>0</v>
      </c>
      <c r="BH111" s="146">
        <f>IF(N111="sníž. přenesená",J111,0)</f>
        <v>0</v>
      </c>
      <c r="BI111" s="146">
        <f>IF(N111="nulová",J111,0)</f>
        <v>0</v>
      </c>
      <c r="BJ111" s="18" t="s">
        <v>88</v>
      </c>
      <c r="BK111" s="146">
        <f>ROUND(I111*H111,2)</f>
        <v>0</v>
      </c>
      <c r="BL111" s="18" t="s">
        <v>246</v>
      </c>
      <c r="BM111" s="145" t="s">
        <v>2470</v>
      </c>
    </row>
    <row r="112" spans="2:65" s="1" customFormat="1" ht="11.25">
      <c r="B112" s="34"/>
      <c r="D112" s="147" t="s">
        <v>248</v>
      </c>
      <c r="F112" s="148" t="s">
        <v>360</v>
      </c>
      <c r="I112" s="149"/>
      <c r="L112" s="34"/>
      <c r="M112" s="150"/>
      <c r="T112" s="55"/>
      <c r="AT112" s="18" t="s">
        <v>248</v>
      </c>
      <c r="AU112" s="18" t="s">
        <v>90</v>
      </c>
    </row>
    <row r="113" spans="2:65" s="12" customFormat="1" ht="11.25">
      <c r="B113" s="151"/>
      <c r="D113" s="152" t="s">
        <v>258</v>
      </c>
      <c r="E113" s="153" t="s">
        <v>19</v>
      </c>
      <c r="F113" s="154" t="s">
        <v>2471</v>
      </c>
      <c r="H113" s="155">
        <v>63</v>
      </c>
      <c r="I113" s="156"/>
      <c r="L113" s="151"/>
      <c r="M113" s="157"/>
      <c r="T113" s="158"/>
      <c r="AT113" s="153" t="s">
        <v>258</v>
      </c>
      <c r="AU113" s="153" t="s">
        <v>90</v>
      </c>
      <c r="AV113" s="12" t="s">
        <v>90</v>
      </c>
      <c r="AW113" s="12" t="s">
        <v>42</v>
      </c>
      <c r="AX113" s="12" t="s">
        <v>88</v>
      </c>
      <c r="AY113" s="153" t="s">
        <v>239</v>
      </c>
    </row>
    <row r="114" spans="2:65" s="1" customFormat="1" ht="24.2" customHeight="1">
      <c r="B114" s="34"/>
      <c r="C114" s="134" t="s">
        <v>287</v>
      </c>
      <c r="D114" s="134" t="s">
        <v>241</v>
      </c>
      <c r="E114" s="135" t="s">
        <v>362</v>
      </c>
      <c r="F114" s="136" t="s">
        <v>363</v>
      </c>
      <c r="G114" s="137" t="s">
        <v>178</v>
      </c>
      <c r="H114" s="138">
        <v>63</v>
      </c>
      <c r="I114" s="139"/>
      <c r="J114" s="140">
        <f>ROUND(I114*H114,2)</f>
        <v>0</v>
      </c>
      <c r="K114" s="136" t="s">
        <v>245</v>
      </c>
      <c r="L114" s="34"/>
      <c r="M114" s="141" t="s">
        <v>19</v>
      </c>
      <c r="N114" s="142" t="s">
        <v>52</v>
      </c>
      <c r="P114" s="143">
        <f>O114*H114</f>
        <v>0</v>
      </c>
      <c r="Q114" s="143">
        <v>0</v>
      </c>
      <c r="R114" s="143">
        <f>Q114*H114</f>
        <v>0</v>
      </c>
      <c r="S114" s="143">
        <v>0</v>
      </c>
      <c r="T114" s="144">
        <f>S114*H114</f>
        <v>0</v>
      </c>
      <c r="AR114" s="145" t="s">
        <v>246</v>
      </c>
      <c r="AT114" s="145" t="s">
        <v>241</v>
      </c>
      <c r="AU114" s="145" t="s">
        <v>90</v>
      </c>
      <c r="AY114" s="18" t="s">
        <v>239</v>
      </c>
      <c r="BE114" s="146">
        <f>IF(N114="základní",J114,0)</f>
        <v>0</v>
      </c>
      <c r="BF114" s="146">
        <f>IF(N114="snížená",J114,0)</f>
        <v>0</v>
      </c>
      <c r="BG114" s="146">
        <f>IF(N114="zákl. přenesená",J114,0)</f>
        <v>0</v>
      </c>
      <c r="BH114" s="146">
        <f>IF(N114="sníž. přenesená",J114,0)</f>
        <v>0</v>
      </c>
      <c r="BI114" s="146">
        <f>IF(N114="nulová",J114,0)</f>
        <v>0</v>
      </c>
      <c r="BJ114" s="18" t="s">
        <v>88</v>
      </c>
      <c r="BK114" s="146">
        <f>ROUND(I114*H114,2)</f>
        <v>0</v>
      </c>
      <c r="BL114" s="18" t="s">
        <v>246</v>
      </c>
      <c r="BM114" s="145" t="s">
        <v>2472</v>
      </c>
    </row>
    <row r="115" spans="2:65" s="1" customFormat="1" ht="11.25">
      <c r="B115" s="34"/>
      <c r="D115" s="147" t="s">
        <v>248</v>
      </c>
      <c r="F115" s="148" t="s">
        <v>365</v>
      </c>
      <c r="I115" s="149"/>
      <c r="L115" s="34"/>
      <c r="M115" s="150"/>
      <c r="T115" s="55"/>
      <c r="AT115" s="18" t="s">
        <v>248</v>
      </c>
      <c r="AU115" s="18" t="s">
        <v>90</v>
      </c>
    </row>
    <row r="116" spans="2:65" s="12" customFormat="1" ht="11.25">
      <c r="B116" s="151"/>
      <c r="D116" s="152" t="s">
        <v>258</v>
      </c>
      <c r="E116" s="153" t="s">
        <v>19</v>
      </c>
      <c r="F116" s="154" t="s">
        <v>2473</v>
      </c>
      <c r="H116" s="155">
        <v>63</v>
      </c>
      <c r="I116" s="156"/>
      <c r="L116" s="151"/>
      <c r="M116" s="157"/>
      <c r="T116" s="158"/>
      <c r="AT116" s="153" t="s">
        <v>258</v>
      </c>
      <c r="AU116" s="153" t="s">
        <v>90</v>
      </c>
      <c r="AV116" s="12" t="s">
        <v>90</v>
      </c>
      <c r="AW116" s="12" t="s">
        <v>42</v>
      </c>
      <c r="AX116" s="12" t="s">
        <v>88</v>
      </c>
      <c r="AY116" s="153" t="s">
        <v>239</v>
      </c>
    </row>
    <row r="117" spans="2:65" s="1" customFormat="1" ht="16.5" customHeight="1">
      <c r="B117" s="34"/>
      <c r="C117" s="180" t="s">
        <v>294</v>
      </c>
      <c r="D117" s="180" t="s">
        <v>373</v>
      </c>
      <c r="E117" s="181" t="s">
        <v>2474</v>
      </c>
      <c r="F117" s="182" t="s">
        <v>2475</v>
      </c>
      <c r="G117" s="183" t="s">
        <v>376</v>
      </c>
      <c r="H117" s="184">
        <v>113.4</v>
      </c>
      <c r="I117" s="185"/>
      <c r="J117" s="186">
        <f>ROUND(I117*H117,2)</f>
        <v>0</v>
      </c>
      <c r="K117" s="182" t="s">
        <v>245</v>
      </c>
      <c r="L117" s="187"/>
      <c r="M117" s="188" t="s">
        <v>19</v>
      </c>
      <c r="N117" s="189" t="s">
        <v>52</v>
      </c>
      <c r="P117" s="143">
        <f>O117*H117</f>
        <v>0</v>
      </c>
      <c r="Q117" s="143">
        <v>1</v>
      </c>
      <c r="R117" s="143">
        <f>Q117*H117</f>
        <v>113.4</v>
      </c>
      <c r="S117" s="143">
        <v>0</v>
      </c>
      <c r="T117" s="144">
        <f>S117*H117</f>
        <v>0</v>
      </c>
      <c r="AR117" s="145" t="s">
        <v>287</v>
      </c>
      <c r="AT117" s="145" t="s">
        <v>373</v>
      </c>
      <c r="AU117" s="145" t="s">
        <v>90</v>
      </c>
      <c r="AY117" s="18" t="s">
        <v>239</v>
      </c>
      <c r="BE117" s="146">
        <f>IF(N117="základní",J117,0)</f>
        <v>0</v>
      </c>
      <c r="BF117" s="146">
        <f>IF(N117="snížená",J117,0)</f>
        <v>0</v>
      </c>
      <c r="BG117" s="146">
        <f>IF(N117="zákl. přenesená",J117,0)</f>
        <v>0</v>
      </c>
      <c r="BH117" s="146">
        <f>IF(N117="sníž. přenesená",J117,0)</f>
        <v>0</v>
      </c>
      <c r="BI117" s="146">
        <f>IF(N117="nulová",J117,0)</f>
        <v>0</v>
      </c>
      <c r="BJ117" s="18" t="s">
        <v>88</v>
      </c>
      <c r="BK117" s="146">
        <f>ROUND(I117*H117,2)</f>
        <v>0</v>
      </c>
      <c r="BL117" s="18" t="s">
        <v>246</v>
      </c>
      <c r="BM117" s="145" t="s">
        <v>2476</v>
      </c>
    </row>
    <row r="118" spans="2:65" s="12" customFormat="1" ht="11.25">
      <c r="B118" s="151"/>
      <c r="D118" s="152" t="s">
        <v>258</v>
      </c>
      <c r="F118" s="154" t="s">
        <v>2477</v>
      </c>
      <c r="H118" s="155">
        <v>113.4</v>
      </c>
      <c r="I118" s="156"/>
      <c r="L118" s="151"/>
      <c r="M118" s="157"/>
      <c r="T118" s="158"/>
      <c r="AT118" s="153" t="s">
        <v>258</v>
      </c>
      <c r="AU118" s="153" t="s">
        <v>90</v>
      </c>
      <c r="AV118" s="12" t="s">
        <v>90</v>
      </c>
      <c r="AW118" s="12" t="s">
        <v>4</v>
      </c>
      <c r="AX118" s="12" t="s">
        <v>88</v>
      </c>
      <c r="AY118" s="153" t="s">
        <v>239</v>
      </c>
    </row>
    <row r="119" spans="2:65" s="1" customFormat="1" ht="24.2" customHeight="1">
      <c r="B119" s="34"/>
      <c r="C119" s="134" t="s">
        <v>300</v>
      </c>
      <c r="D119" s="134" t="s">
        <v>241</v>
      </c>
      <c r="E119" s="135" t="s">
        <v>1882</v>
      </c>
      <c r="F119" s="136" t="s">
        <v>1883</v>
      </c>
      <c r="G119" s="137" t="s">
        <v>167</v>
      </c>
      <c r="H119" s="138">
        <v>1163</v>
      </c>
      <c r="I119" s="139"/>
      <c r="J119" s="140">
        <f>ROUND(I119*H119,2)</f>
        <v>0</v>
      </c>
      <c r="K119" s="136" t="s">
        <v>245</v>
      </c>
      <c r="L119" s="34"/>
      <c r="M119" s="141" t="s">
        <v>19</v>
      </c>
      <c r="N119" s="142" t="s">
        <v>52</v>
      </c>
      <c r="P119" s="143">
        <f>O119*H119</f>
        <v>0</v>
      </c>
      <c r="Q119" s="143">
        <v>0</v>
      </c>
      <c r="R119" s="143">
        <f>Q119*H119</f>
        <v>0</v>
      </c>
      <c r="S119" s="143">
        <v>0</v>
      </c>
      <c r="T119" s="144">
        <f>S119*H119</f>
        <v>0</v>
      </c>
      <c r="AR119" s="145" t="s">
        <v>246</v>
      </c>
      <c r="AT119" s="145" t="s">
        <v>241</v>
      </c>
      <c r="AU119" s="145" t="s">
        <v>90</v>
      </c>
      <c r="AY119" s="18" t="s">
        <v>239</v>
      </c>
      <c r="BE119" s="146">
        <f>IF(N119="základní",J119,0)</f>
        <v>0</v>
      </c>
      <c r="BF119" s="146">
        <f>IF(N119="snížená",J119,0)</f>
        <v>0</v>
      </c>
      <c r="BG119" s="146">
        <f>IF(N119="zákl. přenesená",J119,0)</f>
        <v>0</v>
      </c>
      <c r="BH119" s="146">
        <f>IF(N119="sníž. přenesená",J119,0)</f>
        <v>0</v>
      </c>
      <c r="BI119" s="146">
        <f>IF(N119="nulová",J119,0)</f>
        <v>0</v>
      </c>
      <c r="BJ119" s="18" t="s">
        <v>88</v>
      </c>
      <c r="BK119" s="146">
        <f>ROUND(I119*H119,2)</f>
        <v>0</v>
      </c>
      <c r="BL119" s="18" t="s">
        <v>246</v>
      </c>
      <c r="BM119" s="145" t="s">
        <v>2478</v>
      </c>
    </row>
    <row r="120" spans="2:65" s="1" customFormat="1" ht="11.25">
      <c r="B120" s="34"/>
      <c r="D120" s="147" t="s">
        <v>248</v>
      </c>
      <c r="F120" s="148" t="s">
        <v>1885</v>
      </c>
      <c r="I120" s="149"/>
      <c r="L120" s="34"/>
      <c r="M120" s="150"/>
      <c r="T120" s="55"/>
      <c r="AT120" s="18" t="s">
        <v>248</v>
      </c>
      <c r="AU120" s="18" t="s">
        <v>90</v>
      </c>
    </row>
    <row r="121" spans="2:65" s="12" customFormat="1" ht="11.25">
      <c r="B121" s="151"/>
      <c r="D121" s="152" t="s">
        <v>258</v>
      </c>
      <c r="E121" s="153" t="s">
        <v>19</v>
      </c>
      <c r="F121" s="154" t="s">
        <v>2479</v>
      </c>
      <c r="H121" s="155">
        <v>171</v>
      </c>
      <c r="I121" s="156"/>
      <c r="L121" s="151"/>
      <c r="M121" s="157"/>
      <c r="T121" s="158"/>
      <c r="AT121" s="153" t="s">
        <v>258</v>
      </c>
      <c r="AU121" s="153" t="s">
        <v>90</v>
      </c>
      <c r="AV121" s="12" t="s">
        <v>90</v>
      </c>
      <c r="AW121" s="12" t="s">
        <v>42</v>
      </c>
      <c r="AX121" s="12" t="s">
        <v>81</v>
      </c>
      <c r="AY121" s="153" t="s">
        <v>239</v>
      </c>
    </row>
    <row r="122" spans="2:65" s="12" customFormat="1" ht="11.25">
      <c r="B122" s="151"/>
      <c r="D122" s="152" t="s">
        <v>258</v>
      </c>
      <c r="E122" s="153" t="s">
        <v>19</v>
      </c>
      <c r="F122" s="154" t="s">
        <v>2480</v>
      </c>
      <c r="H122" s="155">
        <v>992</v>
      </c>
      <c r="I122" s="156"/>
      <c r="L122" s="151"/>
      <c r="M122" s="157"/>
      <c r="T122" s="158"/>
      <c r="AT122" s="153" t="s">
        <v>258</v>
      </c>
      <c r="AU122" s="153" t="s">
        <v>90</v>
      </c>
      <c r="AV122" s="12" t="s">
        <v>90</v>
      </c>
      <c r="AW122" s="12" t="s">
        <v>42</v>
      </c>
      <c r="AX122" s="12" t="s">
        <v>81</v>
      </c>
      <c r="AY122" s="153" t="s">
        <v>239</v>
      </c>
    </row>
    <row r="123" spans="2:65" s="13" customFormat="1" ht="11.25">
      <c r="B123" s="159"/>
      <c r="D123" s="152" t="s">
        <v>258</v>
      </c>
      <c r="E123" s="160" t="s">
        <v>19</v>
      </c>
      <c r="F123" s="161" t="s">
        <v>261</v>
      </c>
      <c r="H123" s="162">
        <v>1163</v>
      </c>
      <c r="I123" s="163"/>
      <c r="L123" s="159"/>
      <c r="M123" s="164"/>
      <c r="T123" s="165"/>
      <c r="AT123" s="160" t="s">
        <v>258</v>
      </c>
      <c r="AU123" s="160" t="s">
        <v>90</v>
      </c>
      <c r="AV123" s="13" t="s">
        <v>246</v>
      </c>
      <c r="AW123" s="13" t="s">
        <v>42</v>
      </c>
      <c r="AX123" s="13" t="s">
        <v>88</v>
      </c>
      <c r="AY123" s="160" t="s">
        <v>239</v>
      </c>
    </row>
    <row r="124" spans="2:65" s="1" customFormat="1" ht="24.2" customHeight="1">
      <c r="B124" s="34"/>
      <c r="C124" s="134" t="s">
        <v>308</v>
      </c>
      <c r="D124" s="134" t="s">
        <v>241</v>
      </c>
      <c r="E124" s="135" t="s">
        <v>1886</v>
      </c>
      <c r="F124" s="136" t="s">
        <v>1887</v>
      </c>
      <c r="G124" s="137" t="s">
        <v>167</v>
      </c>
      <c r="H124" s="138">
        <v>1163</v>
      </c>
      <c r="I124" s="139"/>
      <c r="J124" s="140">
        <f>ROUND(I124*H124,2)</f>
        <v>0</v>
      </c>
      <c r="K124" s="136" t="s">
        <v>245</v>
      </c>
      <c r="L124" s="34"/>
      <c r="M124" s="141" t="s">
        <v>19</v>
      </c>
      <c r="N124" s="142" t="s">
        <v>52</v>
      </c>
      <c r="P124" s="143">
        <f>O124*H124</f>
        <v>0</v>
      </c>
      <c r="Q124" s="143">
        <v>0</v>
      </c>
      <c r="R124" s="143">
        <f>Q124*H124</f>
        <v>0</v>
      </c>
      <c r="S124" s="143">
        <v>0</v>
      </c>
      <c r="T124" s="144">
        <f>S124*H124</f>
        <v>0</v>
      </c>
      <c r="AR124" s="145" t="s">
        <v>246</v>
      </c>
      <c r="AT124" s="145" t="s">
        <v>241</v>
      </c>
      <c r="AU124" s="145" t="s">
        <v>90</v>
      </c>
      <c r="AY124" s="18" t="s">
        <v>239</v>
      </c>
      <c r="BE124" s="146">
        <f>IF(N124="základní",J124,0)</f>
        <v>0</v>
      </c>
      <c r="BF124" s="146">
        <f>IF(N124="snížená",J124,0)</f>
        <v>0</v>
      </c>
      <c r="BG124" s="146">
        <f>IF(N124="zákl. přenesená",J124,0)</f>
        <v>0</v>
      </c>
      <c r="BH124" s="146">
        <f>IF(N124="sníž. přenesená",J124,0)</f>
        <v>0</v>
      </c>
      <c r="BI124" s="146">
        <f>IF(N124="nulová",J124,0)</f>
        <v>0</v>
      </c>
      <c r="BJ124" s="18" t="s">
        <v>88</v>
      </c>
      <c r="BK124" s="146">
        <f>ROUND(I124*H124,2)</f>
        <v>0</v>
      </c>
      <c r="BL124" s="18" t="s">
        <v>246</v>
      </c>
      <c r="BM124" s="145" t="s">
        <v>2481</v>
      </c>
    </row>
    <row r="125" spans="2:65" s="1" customFormat="1" ht="11.25">
      <c r="B125" s="34"/>
      <c r="D125" s="147" t="s">
        <v>248</v>
      </c>
      <c r="F125" s="148" t="s">
        <v>1889</v>
      </c>
      <c r="I125" s="149"/>
      <c r="L125" s="34"/>
      <c r="M125" s="150"/>
      <c r="T125" s="55"/>
      <c r="AT125" s="18" t="s">
        <v>248</v>
      </c>
      <c r="AU125" s="18" t="s">
        <v>90</v>
      </c>
    </row>
    <row r="126" spans="2:65" s="12" customFormat="1" ht="11.25">
      <c r="B126" s="151"/>
      <c r="D126" s="152" t="s">
        <v>258</v>
      </c>
      <c r="E126" s="153" t="s">
        <v>19</v>
      </c>
      <c r="F126" s="154" t="s">
        <v>2479</v>
      </c>
      <c r="H126" s="155">
        <v>171</v>
      </c>
      <c r="I126" s="156"/>
      <c r="L126" s="151"/>
      <c r="M126" s="157"/>
      <c r="T126" s="158"/>
      <c r="AT126" s="153" t="s">
        <v>258</v>
      </c>
      <c r="AU126" s="153" t="s">
        <v>90</v>
      </c>
      <c r="AV126" s="12" t="s">
        <v>90</v>
      </c>
      <c r="AW126" s="12" t="s">
        <v>42</v>
      </c>
      <c r="AX126" s="12" t="s">
        <v>81</v>
      </c>
      <c r="AY126" s="153" t="s">
        <v>239</v>
      </c>
    </row>
    <row r="127" spans="2:65" s="12" customFormat="1" ht="11.25">
      <c r="B127" s="151"/>
      <c r="D127" s="152" t="s">
        <v>258</v>
      </c>
      <c r="E127" s="153" t="s">
        <v>19</v>
      </c>
      <c r="F127" s="154" t="s">
        <v>2480</v>
      </c>
      <c r="H127" s="155">
        <v>992</v>
      </c>
      <c r="I127" s="156"/>
      <c r="L127" s="151"/>
      <c r="M127" s="157"/>
      <c r="T127" s="158"/>
      <c r="AT127" s="153" t="s">
        <v>258</v>
      </c>
      <c r="AU127" s="153" t="s">
        <v>90</v>
      </c>
      <c r="AV127" s="12" t="s">
        <v>90</v>
      </c>
      <c r="AW127" s="12" t="s">
        <v>42</v>
      </c>
      <c r="AX127" s="12" t="s">
        <v>81</v>
      </c>
      <c r="AY127" s="153" t="s">
        <v>239</v>
      </c>
    </row>
    <row r="128" spans="2:65" s="13" customFormat="1" ht="11.25">
      <c r="B128" s="159"/>
      <c r="D128" s="152" t="s">
        <v>258</v>
      </c>
      <c r="E128" s="160" t="s">
        <v>19</v>
      </c>
      <c r="F128" s="161" t="s">
        <v>261</v>
      </c>
      <c r="H128" s="162">
        <v>1163</v>
      </c>
      <c r="I128" s="163"/>
      <c r="L128" s="159"/>
      <c r="M128" s="164"/>
      <c r="T128" s="165"/>
      <c r="AT128" s="160" t="s">
        <v>258</v>
      </c>
      <c r="AU128" s="160" t="s">
        <v>90</v>
      </c>
      <c r="AV128" s="13" t="s">
        <v>246</v>
      </c>
      <c r="AW128" s="13" t="s">
        <v>42</v>
      </c>
      <c r="AX128" s="13" t="s">
        <v>88</v>
      </c>
      <c r="AY128" s="160" t="s">
        <v>239</v>
      </c>
    </row>
    <row r="129" spans="2:65" s="1" customFormat="1" ht="16.5" customHeight="1">
      <c r="B129" s="34"/>
      <c r="C129" s="180" t="s">
        <v>314</v>
      </c>
      <c r="D129" s="180" t="s">
        <v>373</v>
      </c>
      <c r="E129" s="181" t="s">
        <v>1890</v>
      </c>
      <c r="F129" s="182" t="s">
        <v>1891</v>
      </c>
      <c r="G129" s="183" t="s">
        <v>835</v>
      </c>
      <c r="H129" s="184">
        <v>23.26</v>
      </c>
      <c r="I129" s="185"/>
      <c r="J129" s="186">
        <f>ROUND(I129*H129,2)</f>
        <v>0</v>
      </c>
      <c r="K129" s="182" t="s">
        <v>245</v>
      </c>
      <c r="L129" s="187"/>
      <c r="M129" s="188" t="s">
        <v>19</v>
      </c>
      <c r="N129" s="189" t="s">
        <v>52</v>
      </c>
      <c r="P129" s="143">
        <f>O129*H129</f>
        <v>0</v>
      </c>
      <c r="Q129" s="143">
        <v>1E-3</v>
      </c>
      <c r="R129" s="143">
        <f>Q129*H129</f>
        <v>2.3260000000000003E-2</v>
      </c>
      <c r="S129" s="143">
        <v>0</v>
      </c>
      <c r="T129" s="144">
        <f>S129*H129</f>
        <v>0</v>
      </c>
      <c r="AR129" s="145" t="s">
        <v>287</v>
      </c>
      <c r="AT129" s="145" t="s">
        <v>373</v>
      </c>
      <c r="AU129" s="145" t="s">
        <v>90</v>
      </c>
      <c r="AY129" s="18" t="s">
        <v>239</v>
      </c>
      <c r="BE129" s="146">
        <f>IF(N129="základní",J129,0)</f>
        <v>0</v>
      </c>
      <c r="BF129" s="146">
        <f>IF(N129="snížená",J129,0)</f>
        <v>0</v>
      </c>
      <c r="BG129" s="146">
        <f>IF(N129="zákl. přenesená",J129,0)</f>
        <v>0</v>
      </c>
      <c r="BH129" s="146">
        <f>IF(N129="sníž. přenesená",J129,0)</f>
        <v>0</v>
      </c>
      <c r="BI129" s="146">
        <f>IF(N129="nulová",J129,0)</f>
        <v>0</v>
      </c>
      <c r="BJ129" s="18" t="s">
        <v>88</v>
      </c>
      <c r="BK129" s="146">
        <f>ROUND(I129*H129,2)</f>
        <v>0</v>
      </c>
      <c r="BL129" s="18" t="s">
        <v>246</v>
      </c>
      <c r="BM129" s="145" t="s">
        <v>2482</v>
      </c>
    </row>
    <row r="130" spans="2:65" s="12" customFormat="1" ht="11.25">
      <c r="B130" s="151"/>
      <c r="D130" s="152" t="s">
        <v>258</v>
      </c>
      <c r="F130" s="154" t="s">
        <v>2483</v>
      </c>
      <c r="H130" s="155">
        <v>23.26</v>
      </c>
      <c r="I130" s="156"/>
      <c r="L130" s="151"/>
      <c r="M130" s="157"/>
      <c r="T130" s="158"/>
      <c r="AT130" s="153" t="s">
        <v>258</v>
      </c>
      <c r="AU130" s="153" t="s">
        <v>90</v>
      </c>
      <c r="AV130" s="12" t="s">
        <v>90</v>
      </c>
      <c r="AW130" s="12" t="s">
        <v>4</v>
      </c>
      <c r="AX130" s="12" t="s">
        <v>88</v>
      </c>
      <c r="AY130" s="153" t="s">
        <v>239</v>
      </c>
    </row>
    <row r="131" spans="2:65" s="1" customFormat="1" ht="16.5" customHeight="1">
      <c r="B131" s="34"/>
      <c r="C131" s="134" t="s">
        <v>326</v>
      </c>
      <c r="D131" s="134" t="s">
        <v>241</v>
      </c>
      <c r="E131" s="135" t="s">
        <v>399</v>
      </c>
      <c r="F131" s="136" t="s">
        <v>1894</v>
      </c>
      <c r="G131" s="137" t="s">
        <v>303</v>
      </c>
      <c r="H131" s="138">
        <v>1</v>
      </c>
      <c r="I131" s="139"/>
      <c r="J131" s="140">
        <f>ROUND(I131*H131,2)</f>
        <v>0</v>
      </c>
      <c r="K131" s="136" t="s">
        <v>304</v>
      </c>
      <c r="L131" s="34"/>
      <c r="M131" s="141" t="s">
        <v>19</v>
      </c>
      <c r="N131" s="142" t="s">
        <v>52</v>
      </c>
      <c r="P131" s="143">
        <f>O131*H131</f>
        <v>0</v>
      </c>
      <c r="Q131" s="143">
        <v>0</v>
      </c>
      <c r="R131" s="143">
        <f>Q131*H131</f>
        <v>0</v>
      </c>
      <c r="S131" s="143">
        <v>0</v>
      </c>
      <c r="T131" s="144">
        <f>S131*H131</f>
        <v>0</v>
      </c>
      <c r="AR131" s="145" t="s">
        <v>246</v>
      </c>
      <c r="AT131" s="145" t="s">
        <v>241</v>
      </c>
      <c r="AU131" s="145" t="s">
        <v>90</v>
      </c>
      <c r="AY131" s="18" t="s">
        <v>239</v>
      </c>
      <c r="BE131" s="146">
        <f>IF(N131="základní",J131,0)</f>
        <v>0</v>
      </c>
      <c r="BF131" s="146">
        <f>IF(N131="snížená",J131,0)</f>
        <v>0</v>
      </c>
      <c r="BG131" s="146">
        <f>IF(N131="zákl. přenesená",J131,0)</f>
        <v>0</v>
      </c>
      <c r="BH131" s="146">
        <f>IF(N131="sníž. přenesená",J131,0)</f>
        <v>0</v>
      </c>
      <c r="BI131" s="146">
        <f>IF(N131="nulová",J131,0)</f>
        <v>0</v>
      </c>
      <c r="BJ131" s="18" t="s">
        <v>88</v>
      </c>
      <c r="BK131" s="146">
        <f>ROUND(I131*H131,2)</f>
        <v>0</v>
      </c>
      <c r="BL131" s="18" t="s">
        <v>246</v>
      </c>
      <c r="BM131" s="145" t="s">
        <v>2484</v>
      </c>
    </row>
    <row r="132" spans="2:65" s="11" customFormat="1" ht="22.9" customHeight="1">
      <c r="B132" s="122"/>
      <c r="D132" s="123" t="s">
        <v>80</v>
      </c>
      <c r="E132" s="132" t="s">
        <v>90</v>
      </c>
      <c r="F132" s="132" t="s">
        <v>403</v>
      </c>
      <c r="I132" s="125"/>
      <c r="J132" s="133">
        <f>BK132</f>
        <v>0</v>
      </c>
      <c r="L132" s="122"/>
      <c r="M132" s="127"/>
      <c r="P132" s="128">
        <f>SUM(P133:P142)</f>
        <v>0</v>
      </c>
      <c r="R132" s="128">
        <f>SUM(R133:R142)</f>
        <v>691.16274999999996</v>
      </c>
      <c r="T132" s="129">
        <f>SUM(T133:T142)</f>
        <v>0</v>
      </c>
      <c r="AR132" s="123" t="s">
        <v>88</v>
      </c>
      <c r="AT132" s="130" t="s">
        <v>80</v>
      </c>
      <c r="AU132" s="130" t="s">
        <v>88</v>
      </c>
      <c r="AY132" s="123" t="s">
        <v>239</v>
      </c>
      <c r="BK132" s="131">
        <f>SUM(BK133:BK142)</f>
        <v>0</v>
      </c>
    </row>
    <row r="133" spans="2:65" s="1" customFormat="1" ht="21.75" customHeight="1">
      <c r="B133" s="34"/>
      <c r="C133" s="134" t="s">
        <v>333</v>
      </c>
      <c r="D133" s="134" t="s">
        <v>241</v>
      </c>
      <c r="E133" s="135" t="s">
        <v>2485</v>
      </c>
      <c r="F133" s="136" t="s">
        <v>2486</v>
      </c>
      <c r="G133" s="137" t="s">
        <v>178</v>
      </c>
      <c r="H133" s="138">
        <v>199</v>
      </c>
      <c r="I133" s="139"/>
      <c r="J133" s="140">
        <f>ROUND(I133*H133,2)</f>
        <v>0</v>
      </c>
      <c r="K133" s="136" t="s">
        <v>245</v>
      </c>
      <c r="L133" s="34"/>
      <c r="M133" s="141" t="s">
        <v>19</v>
      </c>
      <c r="N133" s="142" t="s">
        <v>52</v>
      </c>
      <c r="P133" s="143">
        <f>O133*H133</f>
        <v>0</v>
      </c>
      <c r="Q133" s="143">
        <v>1.9312499999999999</v>
      </c>
      <c r="R133" s="143">
        <f>Q133*H133</f>
        <v>384.31874999999997</v>
      </c>
      <c r="S133" s="143">
        <v>0</v>
      </c>
      <c r="T133" s="144">
        <f>S133*H133</f>
        <v>0</v>
      </c>
      <c r="AR133" s="145" t="s">
        <v>246</v>
      </c>
      <c r="AT133" s="145" t="s">
        <v>241</v>
      </c>
      <c r="AU133" s="145" t="s">
        <v>90</v>
      </c>
      <c r="AY133" s="18" t="s">
        <v>239</v>
      </c>
      <c r="BE133" s="146">
        <f>IF(N133="základní",J133,0)</f>
        <v>0</v>
      </c>
      <c r="BF133" s="146">
        <f>IF(N133="snížená",J133,0)</f>
        <v>0</v>
      </c>
      <c r="BG133" s="146">
        <f>IF(N133="zákl. přenesená",J133,0)</f>
        <v>0</v>
      </c>
      <c r="BH133" s="146">
        <f>IF(N133="sníž. přenesená",J133,0)</f>
        <v>0</v>
      </c>
      <c r="BI133" s="146">
        <f>IF(N133="nulová",J133,0)</f>
        <v>0</v>
      </c>
      <c r="BJ133" s="18" t="s">
        <v>88</v>
      </c>
      <c r="BK133" s="146">
        <f>ROUND(I133*H133,2)</f>
        <v>0</v>
      </c>
      <c r="BL133" s="18" t="s">
        <v>246</v>
      </c>
      <c r="BM133" s="145" t="s">
        <v>2487</v>
      </c>
    </row>
    <row r="134" spans="2:65" s="1" customFormat="1" ht="11.25">
      <c r="B134" s="34"/>
      <c r="D134" s="147" t="s">
        <v>248</v>
      </c>
      <c r="F134" s="148" t="s">
        <v>2488</v>
      </c>
      <c r="I134" s="149"/>
      <c r="L134" s="34"/>
      <c r="M134" s="150"/>
      <c r="T134" s="55"/>
      <c r="AT134" s="18" t="s">
        <v>248</v>
      </c>
      <c r="AU134" s="18" t="s">
        <v>90</v>
      </c>
    </row>
    <row r="135" spans="2:65" s="12" customFormat="1" ht="11.25">
      <c r="B135" s="151"/>
      <c r="D135" s="152" t="s">
        <v>258</v>
      </c>
      <c r="E135" s="153" t="s">
        <v>19</v>
      </c>
      <c r="F135" s="154" t="s">
        <v>2489</v>
      </c>
      <c r="H135" s="155">
        <v>199</v>
      </c>
      <c r="I135" s="156"/>
      <c r="L135" s="151"/>
      <c r="M135" s="157"/>
      <c r="T135" s="158"/>
      <c r="AT135" s="153" t="s">
        <v>258</v>
      </c>
      <c r="AU135" s="153" t="s">
        <v>90</v>
      </c>
      <c r="AV135" s="12" t="s">
        <v>90</v>
      </c>
      <c r="AW135" s="12" t="s">
        <v>42</v>
      </c>
      <c r="AX135" s="12" t="s">
        <v>88</v>
      </c>
      <c r="AY135" s="153" t="s">
        <v>239</v>
      </c>
    </row>
    <row r="136" spans="2:65" s="1" customFormat="1" ht="16.5" customHeight="1">
      <c r="B136" s="34"/>
      <c r="C136" s="134" t="s">
        <v>8</v>
      </c>
      <c r="D136" s="134" t="s">
        <v>241</v>
      </c>
      <c r="E136" s="135" t="s">
        <v>1910</v>
      </c>
      <c r="F136" s="136" t="s">
        <v>1911</v>
      </c>
      <c r="G136" s="137" t="s">
        <v>167</v>
      </c>
      <c r="H136" s="138">
        <v>492</v>
      </c>
      <c r="I136" s="139"/>
      <c r="J136" s="140">
        <f>ROUND(I136*H136,2)</f>
        <v>0</v>
      </c>
      <c r="K136" s="136" t="s">
        <v>245</v>
      </c>
      <c r="L136" s="34"/>
      <c r="M136" s="141" t="s">
        <v>19</v>
      </c>
      <c r="N136" s="142" t="s">
        <v>52</v>
      </c>
      <c r="P136" s="143">
        <f>O136*H136</f>
        <v>0</v>
      </c>
      <c r="Q136" s="143">
        <v>0.108</v>
      </c>
      <c r="R136" s="143">
        <f>Q136*H136</f>
        <v>53.136000000000003</v>
      </c>
      <c r="S136" s="143">
        <v>0</v>
      </c>
      <c r="T136" s="144">
        <f>S136*H136</f>
        <v>0</v>
      </c>
      <c r="AR136" s="145" t="s">
        <v>246</v>
      </c>
      <c r="AT136" s="145" t="s">
        <v>241</v>
      </c>
      <c r="AU136" s="145" t="s">
        <v>90</v>
      </c>
      <c r="AY136" s="18" t="s">
        <v>239</v>
      </c>
      <c r="BE136" s="146">
        <f>IF(N136="základní",J136,0)</f>
        <v>0</v>
      </c>
      <c r="BF136" s="146">
        <f>IF(N136="snížená",J136,0)</f>
        <v>0</v>
      </c>
      <c r="BG136" s="146">
        <f>IF(N136="zákl. přenesená",J136,0)</f>
        <v>0</v>
      </c>
      <c r="BH136" s="146">
        <f>IF(N136="sníž. přenesená",J136,0)</f>
        <v>0</v>
      </c>
      <c r="BI136" s="146">
        <f>IF(N136="nulová",J136,0)</f>
        <v>0</v>
      </c>
      <c r="BJ136" s="18" t="s">
        <v>88</v>
      </c>
      <c r="BK136" s="146">
        <f>ROUND(I136*H136,2)</f>
        <v>0</v>
      </c>
      <c r="BL136" s="18" t="s">
        <v>246</v>
      </c>
      <c r="BM136" s="145" t="s">
        <v>2490</v>
      </c>
    </row>
    <row r="137" spans="2:65" s="1" customFormat="1" ht="11.25">
      <c r="B137" s="34"/>
      <c r="D137" s="147" t="s">
        <v>248</v>
      </c>
      <c r="F137" s="148" t="s">
        <v>1913</v>
      </c>
      <c r="I137" s="149"/>
      <c r="L137" s="34"/>
      <c r="M137" s="150"/>
      <c r="T137" s="55"/>
      <c r="AT137" s="18" t="s">
        <v>248</v>
      </c>
      <c r="AU137" s="18" t="s">
        <v>90</v>
      </c>
    </row>
    <row r="138" spans="2:65" s="14" customFormat="1" ht="11.25">
      <c r="B138" s="167"/>
      <c r="D138" s="152" t="s">
        <v>258</v>
      </c>
      <c r="E138" s="168" t="s">
        <v>19</v>
      </c>
      <c r="F138" s="169" t="s">
        <v>2491</v>
      </c>
      <c r="H138" s="168" t="s">
        <v>19</v>
      </c>
      <c r="I138" s="170"/>
      <c r="L138" s="167"/>
      <c r="M138" s="171"/>
      <c r="T138" s="172"/>
      <c r="AT138" s="168" t="s">
        <v>258</v>
      </c>
      <c r="AU138" s="168" t="s">
        <v>90</v>
      </c>
      <c r="AV138" s="14" t="s">
        <v>88</v>
      </c>
      <c r="AW138" s="14" t="s">
        <v>42</v>
      </c>
      <c r="AX138" s="14" t="s">
        <v>81</v>
      </c>
      <c r="AY138" s="168" t="s">
        <v>239</v>
      </c>
    </row>
    <row r="139" spans="2:65" s="12" customFormat="1" ht="11.25">
      <c r="B139" s="151"/>
      <c r="D139" s="152" t="s">
        <v>258</v>
      </c>
      <c r="E139" s="153" t="s">
        <v>1830</v>
      </c>
      <c r="F139" s="154" t="s">
        <v>2492</v>
      </c>
      <c r="H139" s="155">
        <v>420</v>
      </c>
      <c r="I139" s="156"/>
      <c r="L139" s="151"/>
      <c r="M139" s="157"/>
      <c r="T139" s="158"/>
      <c r="AT139" s="153" t="s">
        <v>258</v>
      </c>
      <c r="AU139" s="153" t="s">
        <v>90</v>
      </c>
      <c r="AV139" s="12" t="s">
        <v>90</v>
      </c>
      <c r="AW139" s="12" t="s">
        <v>42</v>
      </c>
      <c r="AX139" s="12" t="s">
        <v>81</v>
      </c>
      <c r="AY139" s="153" t="s">
        <v>239</v>
      </c>
    </row>
    <row r="140" spans="2:65" s="12" customFormat="1" ht="11.25">
      <c r="B140" s="151"/>
      <c r="D140" s="152" t="s">
        <v>258</v>
      </c>
      <c r="E140" s="153" t="s">
        <v>19</v>
      </c>
      <c r="F140" s="154" t="s">
        <v>2493</v>
      </c>
      <c r="H140" s="155">
        <v>72</v>
      </c>
      <c r="I140" s="156"/>
      <c r="L140" s="151"/>
      <c r="M140" s="157"/>
      <c r="T140" s="158"/>
      <c r="AT140" s="153" t="s">
        <v>258</v>
      </c>
      <c r="AU140" s="153" t="s">
        <v>90</v>
      </c>
      <c r="AV140" s="12" t="s">
        <v>90</v>
      </c>
      <c r="AW140" s="12" t="s">
        <v>42</v>
      </c>
      <c r="AX140" s="12" t="s">
        <v>81</v>
      </c>
      <c r="AY140" s="153" t="s">
        <v>239</v>
      </c>
    </row>
    <row r="141" spans="2:65" s="13" customFormat="1" ht="11.25">
      <c r="B141" s="159"/>
      <c r="D141" s="152" t="s">
        <v>258</v>
      </c>
      <c r="E141" s="160" t="s">
        <v>19</v>
      </c>
      <c r="F141" s="161" t="s">
        <v>261</v>
      </c>
      <c r="H141" s="162">
        <v>492</v>
      </c>
      <c r="I141" s="163"/>
      <c r="L141" s="159"/>
      <c r="M141" s="164"/>
      <c r="T141" s="165"/>
      <c r="AT141" s="160" t="s">
        <v>258</v>
      </c>
      <c r="AU141" s="160" t="s">
        <v>90</v>
      </c>
      <c r="AV141" s="13" t="s">
        <v>246</v>
      </c>
      <c r="AW141" s="13" t="s">
        <v>42</v>
      </c>
      <c r="AX141" s="13" t="s">
        <v>88</v>
      </c>
      <c r="AY141" s="160" t="s">
        <v>239</v>
      </c>
    </row>
    <row r="142" spans="2:65" s="1" customFormat="1" ht="16.5" customHeight="1">
      <c r="B142" s="34"/>
      <c r="C142" s="180" t="s">
        <v>344</v>
      </c>
      <c r="D142" s="180" t="s">
        <v>373</v>
      </c>
      <c r="E142" s="181" t="s">
        <v>1915</v>
      </c>
      <c r="F142" s="182" t="s">
        <v>1916</v>
      </c>
      <c r="G142" s="183" t="s">
        <v>244</v>
      </c>
      <c r="H142" s="184">
        <v>82</v>
      </c>
      <c r="I142" s="185"/>
      <c r="J142" s="186">
        <f>ROUND(I142*H142,2)</f>
        <v>0</v>
      </c>
      <c r="K142" s="182" t="s">
        <v>245</v>
      </c>
      <c r="L142" s="187"/>
      <c r="M142" s="188" t="s">
        <v>19</v>
      </c>
      <c r="N142" s="189" t="s">
        <v>52</v>
      </c>
      <c r="P142" s="143">
        <f>O142*H142</f>
        <v>0</v>
      </c>
      <c r="Q142" s="143">
        <v>3.0939999999999999</v>
      </c>
      <c r="R142" s="143">
        <f>Q142*H142</f>
        <v>253.708</v>
      </c>
      <c r="S142" s="143">
        <v>0</v>
      </c>
      <c r="T142" s="144">
        <f>S142*H142</f>
        <v>0</v>
      </c>
      <c r="AR142" s="145" t="s">
        <v>287</v>
      </c>
      <c r="AT142" s="145" t="s">
        <v>373</v>
      </c>
      <c r="AU142" s="145" t="s">
        <v>90</v>
      </c>
      <c r="AY142" s="18" t="s">
        <v>239</v>
      </c>
      <c r="BE142" s="146">
        <f>IF(N142="základní",J142,0)</f>
        <v>0</v>
      </c>
      <c r="BF142" s="146">
        <f>IF(N142="snížená",J142,0)</f>
        <v>0</v>
      </c>
      <c r="BG142" s="146">
        <f>IF(N142="zákl. přenesená",J142,0)</f>
        <v>0</v>
      </c>
      <c r="BH142" s="146">
        <f>IF(N142="sníž. přenesená",J142,0)</f>
        <v>0</v>
      </c>
      <c r="BI142" s="146">
        <f>IF(N142="nulová",J142,0)</f>
        <v>0</v>
      </c>
      <c r="BJ142" s="18" t="s">
        <v>88</v>
      </c>
      <c r="BK142" s="146">
        <f>ROUND(I142*H142,2)</f>
        <v>0</v>
      </c>
      <c r="BL142" s="18" t="s">
        <v>246</v>
      </c>
      <c r="BM142" s="145" t="s">
        <v>2494</v>
      </c>
    </row>
    <row r="143" spans="2:65" s="11" customFormat="1" ht="22.9" customHeight="1">
      <c r="B143" s="122"/>
      <c r="D143" s="123" t="s">
        <v>80</v>
      </c>
      <c r="E143" s="132" t="s">
        <v>268</v>
      </c>
      <c r="F143" s="132" t="s">
        <v>599</v>
      </c>
      <c r="I143" s="125"/>
      <c r="J143" s="133">
        <f>BK143</f>
        <v>0</v>
      </c>
      <c r="L143" s="122"/>
      <c r="M143" s="127"/>
      <c r="P143" s="128">
        <f>SUM(P144:P146)</f>
        <v>0</v>
      </c>
      <c r="R143" s="128">
        <f>SUM(R144:R146)</f>
        <v>0</v>
      </c>
      <c r="T143" s="129">
        <f>SUM(T144:T146)</f>
        <v>0</v>
      </c>
      <c r="AR143" s="123" t="s">
        <v>88</v>
      </c>
      <c r="AT143" s="130" t="s">
        <v>80</v>
      </c>
      <c r="AU143" s="130" t="s">
        <v>88</v>
      </c>
      <c r="AY143" s="123" t="s">
        <v>239</v>
      </c>
      <c r="BK143" s="131">
        <f>SUM(BK144:BK146)</f>
        <v>0</v>
      </c>
    </row>
    <row r="144" spans="2:65" s="1" customFormat="1" ht="21.75" customHeight="1">
      <c r="B144" s="34"/>
      <c r="C144" s="134" t="s">
        <v>351</v>
      </c>
      <c r="D144" s="134" t="s">
        <v>241</v>
      </c>
      <c r="E144" s="135" t="s">
        <v>2495</v>
      </c>
      <c r="F144" s="136" t="s">
        <v>2496</v>
      </c>
      <c r="G144" s="137" t="s">
        <v>167</v>
      </c>
      <c r="H144" s="138">
        <v>420</v>
      </c>
      <c r="I144" s="139"/>
      <c r="J144" s="140">
        <f>ROUND(I144*H144,2)</f>
        <v>0</v>
      </c>
      <c r="K144" s="136" t="s">
        <v>245</v>
      </c>
      <c r="L144" s="34"/>
      <c r="M144" s="141" t="s">
        <v>19</v>
      </c>
      <c r="N144" s="142" t="s">
        <v>52</v>
      </c>
      <c r="P144" s="143">
        <f>O144*H144</f>
        <v>0</v>
      </c>
      <c r="Q144" s="143">
        <v>0</v>
      </c>
      <c r="R144" s="143">
        <f>Q144*H144</f>
        <v>0</v>
      </c>
      <c r="S144" s="143">
        <v>0</v>
      </c>
      <c r="T144" s="144">
        <f>S144*H144</f>
        <v>0</v>
      </c>
      <c r="AR144" s="145" t="s">
        <v>246</v>
      </c>
      <c r="AT144" s="145" t="s">
        <v>241</v>
      </c>
      <c r="AU144" s="145" t="s">
        <v>90</v>
      </c>
      <c r="AY144" s="18" t="s">
        <v>239</v>
      </c>
      <c r="BE144" s="146">
        <f>IF(N144="základní",J144,0)</f>
        <v>0</v>
      </c>
      <c r="BF144" s="146">
        <f>IF(N144="snížená",J144,0)</f>
        <v>0</v>
      </c>
      <c r="BG144" s="146">
        <f>IF(N144="zákl. přenesená",J144,0)</f>
        <v>0</v>
      </c>
      <c r="BH144" s="146">
        <f>IF(N144="sníž. přenesená",J144,0)</f>
        <v>0</v>
      </c>
      <c r="BI144" s="146">
        <f>IF(N144="nulová",J144,0)</f>
        <v>0</v>
      </c>
      <c r="BJ144" s="18" t="s">
        <v>88</v>
      </c>
      <c r="BK144" s="146">
        <f>ROUND(I144*H144,2)</f>
        <v>0</v>
      </c>
      <c r="BL144" s="18" t="s">
        <v>246</v>
      </c>
      <c r="BM144" s="145" t="s">
        <v>2497</v>
      </c>
    </row>
    <row r="145" spans="2:65" s="1" customFormat="1" ht="11.25">
      <c r="B145" s="34"/>
      <c r="D145" s="147" t="s">
        <v>248</v>
      </c>
      <c r="F145" s="148" t="s">
        <v>2498</v>
      </c>
      <c r="I145" s="149"/>
      <c r="L145" s="34"/>
      <c r="M145" s="150"/>
      <c r="T145" s="55"/>
      <c r="AT145" s="18" t="s">
        <v>248</v>
      </c>
      <c r="AU145" s="18" t="s">
        <v>90</v>
      </c>
    </row>
    <row r="146" spans="2:65" s="12" customFormat="1" ht="11.25">
      <c r="B146" s="151"/>
      <c r="D146" s="152" t="s">
        <v>258</v>
      </c>
      <c r="E146" s="153" t="s">
        <v>19</v>
      </c>
      <c r="F146" s="154" t="s">
        <v>2453</v>
      </c>
      <c r="H146" s="155">
        <v>420</v>
      </c>
      <c r="I146" s="156"/>
      <c r="L146" s="151"/>
      <c r="M146" s="157"/>
      <c r="T146" s="158"/>
      <c r="AT146" s="153" t="s">
        <v>258</v>
      </c>
      <c r="AU146" s="153" t="s">
        <v>90</v>
      </c>
      <c r="AV146" s="12" t="s">
        <v>90</v>
      </c>
      <c r="AW146" s="12" t="s">
        <v>42</v>
      </c>
      <c r="AX146" s="12" t="s">
        <v>88</v>
      </c>
      <c r="AY146" s="153" t="s">
        <v>239</v>
      </c>
    </row>
    <row r="147" spans="2:65" s="11" customFormat="1" ht="22.9" customHeight="1">
      <c r="B147" s="122"/>
      <c r="D147" s="123" t="s">
        <v>80</v>
      </c>
      <c r="E147" s="132" t="s">
        <v>274</v>
      </c>
      <c r="F147" s="132" t="s">
        <v>611</v>
      </c>
      <c r="I147" s="125"/>
      <c r="J147" s="133">
        <f>BK147</f>
        <v>0</v>
      </c>
      <c r="L147" s="122"/>
      <c r="M147" s="127"/>
      <c r="P147" s="128">
        <f>SUM(P148:P153)</f>
        <v>0</v>
      </c>
      <c r="R147" s="128">
        <f>SUM(R148:R153)</f>
        <v>12.38705</v>
      </c>
      <c r="T147" s="129">
        <f>SUM(T148:T153)</f>
        <v>12.2</v>
      </c>
      <c r="AR147" s="123" t="s">
        <v>88</v>
      </c>
      <c r="AT147" s="130" t="s">
        <v>80</v>
      </c>
      <c r="AU147" s="130" t="s">
        <v>88</v>
      </c>
      <c r="AY147" s="123" t="s">
        <v>239</v>
      </c>
      <c r="BK147" s="131">
        <f>SUM(BK148:BK153)</f>
        <v>0</v>
      </c>
    </row>
    <row r="148" spans="2:65" s="1" customFormat="1" ht="24.2" customHeight="1">
      <c r="B148" s="34"/>
      <c r="C148" s="134" t="s">
        <v>356</v>
      </c>
      <c r="D148" s="134" t="s">
        <v>241</v>
      </c>
      <c r="E148" s="135" t="s">
        <v>2499</v>
      </c>
      <c r="F148" s="136" t="s">
        <v>2500</v>
      </c>
      <c r="G148" s="137" t="s">
        <v>167</v>
      </c>
      <c r="H148" s="138">
        <v>225</v>
      </c>
      <c r="I148" s="139"/>
      <c r="J148" s="140">
        <f>ROUND(I148*H148,2)</f>
        <v>0</v>
      </c>
      <c r="K148" s="136" t="s">
        <v>245</v>
      </c>
      <c r="L148" s="34"/>
      <c r="M148" s="141" t="s">
        <v>19</v>
      </c>
      <c r="N148" s="142" t="s">
        <v>52</v>
      </c>
      <c r="P148" s="143">
        <f>O148*H148</f>
        <v>0</v>
      </c>
      <c r="Q148" s="143">
        <v>4.0169999999999997E-2</v>
      </c>
      <c r="R148" s="143">
        <f>Q148*H148</f>
        <v>9.0382499999999997</v>
      </c>
      <c r="S148" s="143">
        <v>0.04</v>
      </c>
      <c r="T148" s="144">
        <f>S148*H148</f>
        <v>9</v>
      </c>
      <c r="AR148" s="145" t="s">
        <v>246</v>
      </c>
      <c r="AT148" s="145" t="s">
        <v>241</v>
      </c>
      <c r="AU148" s="145" t="s">
        <v>90</v>
      </c>
      <c r="AY148" s="18" t="s">
        <v>239</v>
      </c>
      <c r="BE148" s="146">
        <f>IF(N148="základní",J148,0)</f>
        <v>0</v>
      </c>
      <c r="BF148" s="146">
        <f>IF(N148="snížená",J148,0)</f>
        <v>0</v>
      </c>
      <c r="BG148" s="146">
        <f>IF(N148="zákl. přenesená",J148,0)</f>
        <v>0</v>
      </c>
      <c r="BH148" s="146">
        <f>IF(N148="sníž. přenesená",J148,0)</f>
        <v>0</v>
      </c>
      <c r="BI148" s="146">
        <f>IF(N148="nulová",J148,0)</f>
        <v>0</v>
      </c>
      <c r="BJ148" s="18" t="s">
        <v>88</v>
      </c>
      <c r="BK148" s="146">
        <f>ROUND(I148*H148,2)</f>
        <v>0</v>
      </c>
      <c r="BL148" s="18" t="s">
        <v>246</v>
      </c>
      <c r="BM148" s="145" t="s">
        <v>2501</v>
      </c>
    </row>
    <row r="149" spans="2:65" s="1" customFormat="1" ht="11.25">
      <c r="B149" s="34"/>
      <c r="D149" s="147" t="s">
        <v>248</v>
      </c>
      <c r="F149" s="148" t="s">
        <v>2502</v>
      </c>
      <c r="I149" s="149"/>
      <c r="L149" s="34"/>
      <c r="M149" s="150"/>
      <c r="T149" s="55"/>
      <c r="AT149" s="18" t="s">
        <v>248</v>
      </c>
      <c r="AU149" s="18" t="s">
        <v>90</v>
      </c>
    </row>
    <row r="150" spans="2:65" s="12" customFormat="1" ht="11.25">
      <c r="B150" s="151"/>
      <c r="D150" s="152" t="s">
        <v>258</v>
      </c>
      <c r="E150" s="153" t="s">
        <v>19</v>
      </c>
      <c r="F150" s="154" t="s">
        <v>2503</v>
      </c>
      <c r="H150" s="155">
        <v>225</v>
      </c>
      <c r="I150" s="156"/>
      <c r="L150" s="151"/>
      <c r="M150" s="157"/>
      <c r="T150" s="158"/>
      <c r="AT150" s="153" t="s">
        <v>258</v>
      </c>
      <c r="AU150" s="153" t="s">
        <v>90</v>
      </c>
      <c r="AV150" s="12" t="s">
        <v>90</v>
      </c>
      <c r="AW150" s="12" t="s">
        <v>42</v>
      </c>
      <c r="AX150" s="12" t="s">
        <v>88</v>
      </c>
      <c r="AY150" s="153" t="s">
        <v>239</v>
      </c>
    </row>
    <row r="151" spans="2:65" s="1" customFormat="1" ht="24.2" customHeight="1">
      <c r="B151" s="34"/>
      <c r="C151" s="134" t="s">
        <v>361</v>
      </c>
      <c r="D151" s="134" t="s">
        <v>241</v>
      </c>
      <c r="E151" s="135" t="s">
        <v>2504</v>
      </c>
      <c r="F151" s="136" t="s">
        <v>2505</v>
      </c>
      <c r="G151" s="137" t="s">
        <v>167</v>
      </c>
      <c r="H151" s="138">
        <v>160</v>
      </c>
      <c r="I151" s="139"/>
      <c r="J151" s="140">
        <f>ROUND(I151*H151,2)</f>
        <v>0</v>
      </c>
      <c r="K151" s="136" t="s">
        <v>245</v>
      </c>
      <c r="L151" s="34"/>
      <c r="M151" s="141" t="s">
        <v>19</v>
      </c>
      <c r="N151" s="142" t="s">
        <v>52</v>
      </c>
      <c r="P151" s="143">
        <f>O151*H151</f>
        <v>0</v>
      </c>
      <c r="Q151" s="143">
        <v>2.0930000000000001E-2</v>
      </c>
      <c r="R151" s="143">
        <f>Q151*H151</f>
        <v>3.3488000000000002</v>
      </c>
      <c r="S151" s="143">
        <v>0.02</v>
      </c>
      <c r="T151" s="144">
        <f>S151*H151</f>
        <v>3.2</v>
      </c>
      <c r="AR151" s="145" t="s">
        <v>246</v>
      </c>
      <c r="AT151" s="145" t="s">
        <v>241</v>
      </c>
      <c r="AU151" s="145" t="s">
        <v>90</v>
      </c>
      <c r="AY151" s="18" t="s">
        <v>239</v>
      </c>
      <c r="BE151" s="146">
        <f>IF(N151="základní",J151,0)</f>
        <v>0</v>
      </c>
      <c r="BF151" s="146">
        <f>IF(N151="snížená",J151,0)</f>
        <v>0</v>
      </c>
      <c r="BG151" s="146">
        <f>IF(N151="zákl. přenesená",J151,0)</f>
        <v>0</v>
      </c>
      <c r="BH151" s="146">
        <f>IF(N151="sníž. přenesená",J151,0)</f>
        <v>0</v>
      </c>
      <c r="BI151" s="146">
        <f>IF(N151="nulová",J151,0)</f>
        <v>0</v>
      </c>
      <c r="BJ151" s="18" t="s">
        <v>88</v>
      </c>
      <c r="BK151" s="146">
        <f>ROUND(I151*H151,2)</f>
        <v>0</v>
      </c>
      <c r="BL151" s="18" t="s">
        <v>246</v>
      </c>
      <c r="BM151" s="145" t="s">
        <v>2506</v>
      </c>
    </row>
    <row r="152" spans="2:65" s="1" customFormat="1" ht="11.25">
      <c r="B152" s="34"/>
      <c r="D152" s="147" t="s">
        <v>248</v>
      </c>
      <c r="F152" s="148" t="s">
        <v>2507</v>
      </c>
      <c r="I152" s="149"/>
      <c r="L152" s="34"/>
      <c r="M152" s="150"/>
      <c r="T152" s="55"/>
      <c r="AT152" s="18" t="s">
        <v>248</v>
      </c>
      <c r="AU152" s="18" t="s">
        <v>90</v>
      </c>
    </row>
    <row r="153" spans="2:65" s="12" customFormat="1" ht="11.25">
      <c r="B153" s="151"/>
      <c r="D153" s="152" t="s">
        <v>258</v>
      </c>
      <c r="E153" s="153" t="s">
        <v>19</v>
      </c>
      <c r="F153" s="154" t="s">
        <v>2508</v>
      </c>
      <c r="H153" s="155">
        <v>160</v>
      </c>
      <c r="I153" s="156"/>
      <c r="L153" s="151"/>
      <c r="M153" s="157"/>
      <c r="T153" s="158"/>
      <c r="AT153" s="153" t="s">
        <v>258</v>
      </c>
      <c r="AU153" s="153" t="s">
        <v>90</v>
      </c>
      <c r="AV153" s="12" t="s">
        <v>90</v>
      </c>
      <c r="AW153" s="12" t="s">
        <v>42</v>
      </c>
      <c r="AX153" s="12" t="s">
        <v>88</v>
      </c>
      <c r="AY153" s="153" t="s">
        <v>239</v>
      </c>
    </row>
    <row r="154" spans="2:65" s="11" customFormat="1" ht="22.9" customHeight="1">
      <c r="B154" s="122"/>
      <c r="D154" s="123" t="s">
        <v>80</v>
      </c>
      <c r="E154" s="132" t="s">
        <v>710</v>
      </c>
      <c r="F154" s="132" t="s">
        <v>711</v>
      </c>
      <c r="I154" s="125"/>
      <c r="J154" s="133">
        <f>BK154</f>
        <v>0</v>
      </c>
      <c r="L154" s="122"/>
      <c r="M154" s="127"/>
      <c r="P154" s="128">
        <f>P155+SUM(P156:P158)</f>
        <v>0</v>
      </c>
      <c r="R154" s="128">
        <f>R155+SUM(R156:R158)</f>
        <v>0</v>
      </c>
      <c r="T154" s="129">
        <f>T155+SUM(T156:T158)</f>
        <v>0</v>
      </c>
      <c r="AR154" s="123" t="s">
        <v>88</v>
      </c>
      <c r="AT154" s="130" t="s">
        <v>80</v>
      </c>
      <c r="AU154" s="130" t="s">
        <v>88</v>
      </c>
      <c r="AY154" s="123" t="s">
        <v>239</v>
      </c>
      <c r="BK154" s="131">
        <f>BK155+SUM(BK156:BK158)</f>
        <v>0</v>
      </c>
    </row>
    <row r="155" spans="2:65" s="1" customFormat="1" ht="16.5" customHeight="1">
      <c r="B155" s="34"/>
      <c r="C155" s="134" t="s">
        <v>372</v>
      </c>
      <c r="D155" s="134" t="s">
        <v>241</v>
      </c>
      <c r="E155" s="135" t="s">
        <v>713</v>
      </c>
      <c r="F155" s="136" t="s">
        <v>714</v>
      </c>
      <c r="G155" s="137" t="s">
        <v>376</v>
      </c>
      <c r="H155" s="138">
        <v>636.36</v>
      </c>
      <c r="I155" s="139"/>
      <c r="J155" s="140">
        <f>ROUND(I155*H155,2)</f>
        <v>0</v>
      </c>
      <c r="K155" s="136" t="s">
        <v>245</v>
      </c>
      <c r="L155" s="34"/>
      <c r="M155" s="141" t="s">
        <v>19</v>
      </c>
      <c r="N155" s="142" t="s">
        <v>52</v>
      </c>
      <c r="P155" s="143">
        <f>O155*H155</f>
        <v>0</v>
      </c>
      <c r="Q155" s="143">
        <v>0</v>
      </c>
      <c r="R155" s="143">
        <f>Q155*H155</f>
        <v>0</v>
      </c>
      <c r="S155" s="143">
        <v>0</v>
      </c>
      <c r="T155" s="144">
        <f>S155*H155</f>
        <v>0</v>
      </c>
      <c r="AR155" s="145" t="s">
        <v>246</v>
      </c>
      <c r="AT155" s="145" t="s">
        <v>241</v>
      </c>
      <c r="AU155" s="145" t="s">
        <v>90</v>
      </c>
      <c r="AY155" s="18" t="s">
        <v>239</v>
      </c>
      <c r="BE155" s="146">
        <f>IF(N155="základní",J155,0)</f>
        <v>0</v>
      </c>
      <c r="BF155" s="146">
        <f>IF(N155="snížená",J155,0)</f>
        <v>0</v>
      </c>
      <c r="BG155" s="146">
        <f>IF(N155="zákl. přenesená",J155,0)</f>
        <v>0</v>
      </c>
      <c r="BH155" s="146">
        <f>IF(N155="sníž. přenesená",J155,0)</f>
        <v>0</v>
      </c>
      <c r="BI155" s="146">
        <f>IF(N155="nulová",J155,0)</f>
        <v>0</v>
      </c>
      <c r="BJ155" s="18" t="s">
        <v>88</v>
      </c>
      <c r="BK155" s="146">
        <f>ROUND(I155*H155,2)</f>
        <v>0</v>
      </c>
      <c r="BL155" s="18" t="s">
        <v>246</v>
      </c>
      <c r="BM155" s="145" t="s">
        <v>2509</v>
      </c>
    </row>
    <row r="156" spans="2:65" s="1" customFormat="1" ht="11.25">
      <c r="B156" s="34"/>
      <c r="D156" s="147" t="s">
        <v>248</v>
      </c>
      <c r="F156" s="148" t="s">
        <v>716</v>
      </c>
      <c r="I156" s="149"/>
      <c r="L156" s="34"/>
      <c r="M156" s="150"/>
      <c r="T156" s="55"/>
      <c r="AT156" s="18" t="s">
        <v>248</v>
      </c>
      <c r="AU156" s="18" t="s">
        <v>90</v>
      </c>
    </row>
    <row r="157" spans="2:65" s="1" customFormat="1" ht="16.5" customHeight="1">
      <c r="B157" s="34"/>
      <c r="C157" s="134" t="s">
        <v>7</v>
      </c>
      <c r="D157" s="134" t="s">
        <v>241</v>
      </c>
      <c r="E157" s="135" t="s">
        <v>718</v>
      </c>
      <c r="F157" s="136" t="s">
        <v>719</v>
      </c>
      <c r="G157" s="137" t="s">
        <v>376</v>
      </c>
      <c r="H157" s="138">
        <v>636.36</v>
      </c>
      <c r="I157" s="139"/>
      <c r="J157" s="140">
        <f>ROUND(I157*H157,2)</f>
        <v>0</v>
      </c>
      <c r="K157" s="136" t="s">
        <v>304</v>
      </c>
      <c r="L157" s="34"/>
      <c r="M157" s="141" t="s">
        <v>19</v>
      </c>
      <c r="N157" s="142" t="s">
        <v>52</v>
      </c>
      <c r="P157" s="143">
        <f>O157*H157</f>
        <v>0</v>
      </c>
      <c r="Q157" s="143">
        <v>0</v>
      </c>
      <c r="R157" s="143">
        <f>Q157*H157</f>
        <v>0</v>
      </c>
      <c r="S157" s="143">
        <v>0</v>
      </c>
      <c r="T157" s="144">
        <f>S157*H157</f>
        <v>0</v>
      </c>
      <c r="AR157" s="145" t="s">
        <v>246</v>
      </c>
      <c r="AT157" s="145" t="s">
        <v>241</v>
      </c>
      <c r="AU157" s="145" t="s">
        <v>90</v>
      </c>
      <c r="AY157" s="18" t="s">
        <v>239</v>
      </c>
      <c r="BE157" s="146">
        <f>IF(N157="základní",J157,0)</f>
        <v>0</v>
      </c>
      <c r="BF157" s="146">
        <f>IF(N157="snížená",J157,0)</f>
        <v>0</v>
      </c>
      <c r="BG157" s="146">
        <f>IF(N157="zákl. přenesená",J157,0)</f>
        <v>0</v>
      </c>
      <c r="BH157" s="146">
        <f>IF(N157="sníž. přenesená",J157,0)</f>
        <v>0</v>
      </c>
      <c r="BI157" s="146">
        <f>IF(N157="nulová",J157,0)</f>
        <v>0</v>
      </c>
      <c r="BJ157" s="18" t="s">
        <v>88</v>
      </c>
      <c r="BK157" s="146">
        <f>ROUND(I157*H157,2)</f>
        <v>0</v>
      </c>
      <c r="BL157" s="18" t="s">
        <v>246</v>
      </c>
      <c r="BM157" s="145" t="s">
        <v>2510</v>
      </c>
    </row>
    <row r="158" spans="2:65" s="11" customFormat="1" ht="20.85" customHeight="1">
      <c r="B158" s="122"/>
      <c r="D158" s="123" t="s">
        <v>80</v>
      </c>
      <c r="E158" s="132" t="s">
        <v>721</v>
      </c>
      <c r="F158" s="132" t="s">
        <v>722</v>
      </c>
      <c r="I158" s="125"/>
      <c r="J158" s="133">
        <f>BK158</f>
        <v>0</v>
      </c>
      <c r="L158" s="122"/>
      <c r="M158" s="127"/>
      <c r="P158" s="128">
        <f>SUM(P159:P170)</f>
        <v>0</v>
      </c>
      <c r="R158" s="128">
        <f>SUM(R159:R170)</f>
        <v>0</v>
      </c>
      <c r="T158" s="129">
        <f>SUM(T159:T170)</f>
        <v>0</v>
      </c>
      <c r="AR158" s="123" t="s">
        <v>88</v>
      </c>
      <c r="AT158" s="130" t="s">
        <v>80</v>
      </c>
      <c r="AU158" s="130" t="s">
        <v>90</v>
      </c>
      <c r="AY158" s="123" t="s">
        <v>239</v>
      </c>
      <c r="BK158" s="131">
        <f>SUM(BK159:BK170)</f>
        <v>0</v>
      </c>
    </row>
    <row r="159" spans="2:65" s="1" customFormat="1" ht="24.2" customHeight="1">
      <c r="B159" s="34"/>
      <c r="C159" s="134" t="s">
        <v>385</v>
      </c>
      <c r="D159" s="134" t="s">
        <v>241</v>
      </c>
      <c r="E159" s="135" t="s">
        <v>724</v>
      </c>
      <c r="F159" s="136" t="s">
        <v>725</v>
      </c>
      <c r="G159" s="137" t="s">
        <v>376</v>
      </c>
      <c r="H159" s="138">
        <v>36.72</v>
      </c>
      <c r="I159" s="139"/>
      <c r="J159" s="140">
        <f>ROUND(I159*H159,2)</f>
        <v>0</v>
      </c>
      <c r="K159" s="136" t="s">
        <v>245</v>
      </c>
      <c r="L159" s="34"/>
      <c r="M159" s="141" t="s">
        <v>19</v>
      </c>
      <c r="N159" s="142" t="s">
        <v>52</v>
      </c>
      <c r="P159" s="143">
        <f>O159*H159</f>
        <v>0</v>
      </c>
      <c r="Q159" s="143">
        <v>0</v>
      </c>
      <c r="R159" s="143">
        <f>Q159*H159</f>
        <v>0</v>
      </c>
      <c r="S159" s="143">
        <v>0</v>
      </c>
      <c r="T159" s="144">
        <f>S159*H159</f>
        <v>0</v>
      </c>
      <c r="AR159" s="145" t="s">
        <v>246</v>
      </c>
      <c r="AT159" s="145" t="s">
        <v>241</v>
      </c>
      <c r="AU159" s="145" t="s">
        <v>96</v>
      </c>
      <c r="AY159" s="18" t="s">
        <v>239</v>
      </c>
      <c r="BE159" s="146">
        <f>IF(N159="základní",J159,0)</f>
        <v>0</v>
      </c>
      <c r="BF159" s="146">
        <f>IF(N159="snížená",J159,0)</f>
        <v>0</v>
      </c>
      <c r="BG159" s="146">
        <f>IF(N159="zákl. přenesená",J159,0)</f>
        <v>0</v>
      </c>
      <c r="BH159" s="146">
        <f>IF(N159="sníž. přenesená",J159,0)</f>
        <v>0</v>
      </c>
      <c r="BI159" s="146">
        <f>IF(N159="nulová",J159,0)</f>
        <v>0</v>
      </c>
      <c r="BJ159" s="18" t="s">
        <v>88</v>
      </c>
      <c r="BK159" s="146">
        <f>ROUND(I159*H159,2)</f>
        <v>0</v>
      </c>
      <c r="BL159" s="18" t="s">
        <v>246</v>
      </c>
      <c r="BM159" s="145" t="s">
        <v>2511</v>
      </c>
    </row>
    <row r="160" spans="2:65" s="1" customFormat="1" ht="11.25">
      <c r="B160" s="34"/>
      <c r="D160" s="147" t="s">
        <v>248</v>
      </c>
      <c r="F160" s="148" t="s">
        <v>727</v>
      </c>
      <c r="I160" s="149"/>
      <c r="L160" s="34"/>
      <c r="M160" s="150"/>
      <c r="T160" s="55"/>
      <c r="AT160" s="18" t="s">
        <v>248</v>
      </c>
      <c r="AU160" s="18" t="s">
        <v>96</v>
      </c>
    </row>
    <row r="161" spans="2:65" s="12" customFormat="1" ht="11.25">
      <c r="B161" s="151"/>
      <c r="D161" s="152" t="s">
        <v>258</v>
      </c>
      <c r="E161" s="153" t="s">
        <v>19</v>
      </c>
      <c r="F161" s="154" t="s">
        <v>2468</v>
      </c>
      <c r="H161" s="155">
        <v>316</v>
      </c>
      <c r="I161" s="156"/>
      <c r="L161" s="151"/>
      <c r="M161" s="157"/>
      <c r="T161" s="158"/>
      <c r="AT161" s="153" t="s">
        <v>258</v>
      </c>
      <c r="AU161" s="153" t="s">
        <v>96</v>
      </c>
      <c r="AV161" s="12" t="s">
        <v>90</v>
      </c>
      <c r="AW161" s="12" t="s">
        <v>42</v>
      </c>
      <c r="AX161" s="12" t="s">
        <v>81</v>
      </c>
      <c r="AY161" s="153" t="s">
        <v>239</v>
      </c>
    </row>
    <row r="162" spans="2:65" s="12" customFormat="1" ht="11.25">
      <c r="B162" s="151"/>
      <c r="D162" s="152" t="s">
        <v>258</v>
      </c>
      <c r="E162" s="153" t="s">
        <v>19</v>
      </c>
      <c r="F162" s="154" t="s">
        <v>2512</v>
      </c>
      <c r="H162" s="155">
        <v>-295.60000000000002</v>
      </c>
      <c r="I162" s="156"/>
      <c r="L162" s="151"/>
      <c r="M162" s="157"/>
      <c r="T162" s="158"/>
      <c r="AT162" s="153" t="s">
        <v>258</v>
      </c>
      <c r="AU162" s="153" t="s">
        <v>96</v>
      </c>
      <c r="AV162" s="12" t="s">
        <v>90</v>
      </c>
      <c r="AW162" s="12" t="s">
        <v>42</v>
      </c>
      <c r="AX162" s="12" t="s">
        <v>81</v>
      </c>
      <c r="AY162" s="153" t="s">
        <v>239</v>
      </c>
    </row>
    <row r="163" spans="2:65" s="13" customFormat="1" ht="11.25">
      <c r="B163" s="159"/>
      <c r="D163" s="152" t="s">
        <v>258</v>
      </c>
      <c r="E163" s="160" t="s">
        <v>19</v>
      </c>
      <c r="F163" s="161" t="s">
        <v>261</v>
      </c>
      <c r="H163" s="162">
        <v>20.399999999999977</v>
      </c>
      <c r="I163" s="163"/>
      <c r="L163" s="159"/>
      <c r="M163" s="164"/>
      <c r="T163" s="165"/>
      <c r="AT163" s="160" t="s">
        <v>258</v>
      </c>
      <c r="AU163" s="160" t="s">
        <v>96</v>
      </c>
      <c r="AV163" s="13" t="s">
        <v>246</v>
      </c>
      <c r="AW163" s="13" t="s">
        <v>42</v>
      </c>
      <c r="AX163" s="13" t="s">
        <v>88</v>
      </c>
      <c r="AY163" s="160" t="s">
        <v>239</v>
      </c>
    </row>
    <row r="164" spans="2:65" s="12" customFormat="1" ht="11.25">
      <c r="B164" s="151"/>
      <c r="D164" s="152" t="s">
        <v>258</v>
      </c>
      <c r="F164" s="154" t="s">
        <v>2513</v>
      </c>
      <c r="H164" s="155">
        <v>36.72</v>
      </c>
      <c r="I164" s="156"/>
      <c r="L164" s="151"/>
      <c r="M164" s="157"/>
      <c r="T164" s="158"/>
      <c r="AT164" s="153" t="s">
        <v>258</v>
      </c>
      <c r="AU164" s="153" t="s">
        <v>96</v>
      </c>
      <c r="AV164" s="12" t="s">
        <v>90</v>
      </c>
      <c r="AW164" s="12" t="s">
        <v>4</v>
      </c>
      <c r="AX164" s="12" t="s">
        <v>88</v>
      </c>
      <c r="AY164" s="153" t="s">
        <v>239</v>
      </c>
    </row>
    <row r="165" spans="2:65" s="1" customFormat="1" ht="24.2" customHeight="1">
      <c r="B165" s="34"/>
      <c r="C165" s="134" t="s">
        <v>389</v>
      </c>
      <c r="D165" s="134" t="s">
        <v>241</v>
      </c>
      <c r="E165" s="135" t="s">
        <v>2514</v>
      </c>
      <c r="F165" s="136" t="s">
        <v>2515</v>
      </c>
      <c r="G165" s="137" t="s">
        <v>376</v>
      </c>
      <c r="H165" s="138">
        <v>174.66</v>
      </c>
      <c r="I165" s="139"/>
      <c r="J165" s="140">
        <f>ROUND(I165*H165,2)</f>
        <v>0</v>
      </c>
      <c r="K165" s="136" t="s">
        <v>245</v>
      </c>
      <c r="L165" s="34"/>
      <c r="M165" s="141" t="s">
        <v>19</v>
      </c>
      <c r="N165" s="142" t="s">
        <v>52</v>
      </c>
      <c r="P165" s="143">
        <f>O165*H165</f>
        <v>0</v>
      </c>
      <c r="Q165" s="143">
        <v>0</v>
      </c>
      <c r="R165" s="143">
        <f>Q165*H165</f>
        <v>0</v>
      </c>
      <c r="S165" s="143">
        <v>0</v>
      </c>
      <c r="T165" s="144">
        <f>S165*H165</f>
        <v>0</v>
      </c>
      <c r="AR165" s="145" t="s">
        <v>246</v>
      </c>
      <c r="AT165" s="145" t="s">
        <v>241</v>
      </c>
      <c r="AU165" s="145" t="s">
        <v>96</v>
      </c>
      <c r="AY165" s="18" t="s">
        <v>239</v>
      </c>
      <c r="BE165" s="146">
        <f>IF(N165="základní",J165,0)</f>
        <v>0</v>
      </c>
      <c r="BF165" s="146">
        <f>IF(N165="snížená",J165,0)</f>
        <v>0</v>
      </c>
      <c r="BG165" s="146">
        <f>IF(N165="zákl. přenesená",J165,0)</f>
        <v>0</v>
      </c>
      <c r="BH165" s="146">
        <f>IF(N165="sníž. přenesená",J165,0)</f>
        <v>0</v>
      </c>
      <c r="BI165" s="146">
        <f>IF(N165="nulová",J165,0)</f>
        <v>0</v>
      </c>
      <c r="BJ165" s="18" t="s">
        <v>88</v>
      </c>
      <c r="BK165" s="146">
        <f>ROUND(I165*H165,2)</f>
        <v>0</v>
      </c>
      <c r="BL165" s="18" t="s">
        <v>246</v>
      </c>
      <c r="BM165" s="145" t="s">
        <v>2516</v>
      </c>
    </row>
    <row r="166" spans="2:65" s="1" customFormat="1" ht="11.25">
      <c r="B166" s="34"/>
      <c r="D166" s="147" t="s">
        <v>248</v>
      </c>
      <c r="F166" s="148" t="s">
        <v>2517</v>
      </c>
      <c r="I166" s="149"/>
      <c r="L166" s="34"/>
      <c r="M166" s="150"/>
      <c r="T166" s="55"/>
      <c r="AT166" s="18" t="s">
        <v>248</v>
      </c>
      <c r="AU166" s="18" t="s">
        <v>96</v>
      </c>
    </row>
    <row r="167" spans="2:65" s="1" customFormat="1" ht="24.2" customHeight="1">
      <c r="B167" s="34"/>
      <c r="C167" s="134" t="s">
        <v>394</v>
      </c>
      <c r="D167" s="134" t="s">
        <v>241</v>
      </c>
      <c r="E167" s="135" t="s">
        <v>2518</v>
      </c>
      <c r="F167" s="136" t="s">
        <v>737</v>
      </c>
      <c r="G167" s="137" t="s">
        <v>376</v>
      </c>
      <c r="H167" s="138">
        <v>330.1</v>
      </c>
      <c r="I167" s="139"/>
      <c r="J167" s="140">
        <f>ROUND(I167*H167,2)</f>
        <v>0</v>
      </c>
      <c r="K167" s="136" t="s">
        <v>245</v>
      </c>
      <c r="L167" s="34"/>
      <c r="M167" s="141" t="s">
        <v>19</v>
      </c>
      <c r="N167" s="142" t="s">
        <v>52</v>
      </c>
      <c r="P167" s="143">
        <f>O167*H167</f>
        <v>0</v>
      </c>
      <c r="Q167" s="143">
        <v>0</v>
      </c>
      <c r="R167" s="143">
        <f>Q167*H167</f>
        <v>0</v>
      </c>
      <c r="S167" s="143">
        <v>0</v>
      </c>
      <c r="T167" s="144">
        <f>S167*H167</f>
        <v>0</v>
      </c>
      <c r="AR167" s="145" t="s">
        <v>246</v>
      </c>
      <c r="AT167" s="145" t="s">
        <v>241</v>
      </c>
      <c r="AU167" s="145" t="s">
        <v>96</v>
      </c>
      <c r="AY167" s="18" t="s">
        <v>239</v>
      </c>
      <c r="BE167" s="146">
        <f>IF(N167="základní",J167,0)</f>
        <v>0</v>
      </c>
      <c r="BF167" s="146">
        <f>IF(N167="snížená",J167,0)</f>
        <v>0</v>
      </c>
      <c r="BG167" s="146">
        <f>IF(N167="zákl. přenesená",J167,0)</f>
        <v>0</v>
      </c>
      <c r="BH167" s="146">
        <f>IF(N167="sníž. přenesená",J167,0)</f>
        <v>0</v>
      </c>
      <c r="BI167" s="146">
        <f>IF(N167="nulová",J167,0)</f>
        <v>0</v>
      </c>
      <c r="BJ167" s="18" t="s">
        <v>88</v>
      </c>
      <c r="BK167" s="146">
        <f>ROUND(I167*H167,2)</f>
        <v>0</v>
      </c>
      <c r="BL167" s="18" t="s">
        <v>246</v>
      </c>
      <c r="BM167" s="145" t="s">
        <v>2519</v>
      </c>
    </row>
    <row r="168" spans="2:65" s="1" customFormat="1" ht="11.25">
      <c r="B168" s="34"/>
      <c r="D168" s="147" t="s">
        <v>248</v>
      </c>
      <c r="F168" s="148" t="s">
        <v>2520</v>
      </c>
      <c r="I168" s="149"/>
      <c r="L168" s="34"/>
      <c r="M168" s="150"/>
      <c r="T168" s="55"/>
      <c r="AT168" s="18" t="s">
        <v>248</v>
      </c>
      <c r="AU168" s="18" t="s">
        <v>96</v>
      </c>
    </row>
    <row r="169" spans="2:65" s="1" customFormat="1" ht="24.2" customHeight="1">
      <c r="B169" s="34"/>
      <c r="C169" s="134" t="s">
        <v>398</v>
      </c>
      <c r="D169" s="134" t="s">
        <v>241</v>
      </c>
      <c r="E169" s="135" t="s">
        <v>2521</v>
      </c>
      <c r="F169" s="136" t="s">
        <v>2522</v>
      </c>
      <c r="G169" s="137" t="s">
        <v>376</v>
      </c>
      <c r="H169" s="138">
        <v>12.2</v>
      </c>
      <c r="I169" s="139"/>
      <c r="J169" s="140">
        <f>ROUND(I169*H169,2)</f>
        <v>0</v>
      </c>
      <c r="K169" s="136" t="s">
        <v>245</v>
      </c>
      <c r="L169" s="34"/>
      <c r="M169" s="141" t="s">
        <v>19</v>
      </c>
      <c r="N169" s="142" t="s">
        <v>52</v>
      </c>
      <c r="P169" s="143">
        <f>O169*H169</f>
        <v>0</v>
      </c>
      <c r="Q169" s="143">
        <v>0</v>
      </c>
      <c r="R169" s="143">
        <f>Q169*H169</f>
        <v>0</v>
      </c>
      <c r="S169" s="143">
        <v>0</v>
      </c>
      <c r="T169" s="144">
        <f>S169*H169</f>
        <v>0</v>
      </c>
      <c r="AR169" s="145" t="s">
        <v>246</v>
      </c>
      <c r="AT169" s="145" t="s">
        <v>241</v>
      </c>
      <c r="AU169" s="145" t="s">
        <v>96</v>
      </c>
      <c r="AY169" s="18" t="s">
        <v>239</v>
      </c>
      <c r="BE169" s="146">
        <f>IF(N169="základní",J169,0)</f>
        <v>0</v>
      </c>
      <c r="BF169" s="146">
        <f>IF(N169="snížená",J169,0)</f>
        <v>0</v>
      </c>
      <c r="BG169" s="146">
        <f>IF(N169="zákl. přenesená",J169,0)</f>
        <v>0</v>
      </c>
      <c r="BH169" s="146">
        <f>IF(N169="sníž. přenesená",J169,0)</f>
        <v>0</v>
      </c>
      <c r="BI169" s="146">
        <f>IF(N169="nulová",J169,0)</f>
        <v>0</v>
      </c>
      <c r="BJ169" s="18" t="s">
        <v>88</v>
      </c>
      <c r="BK169" s="146">
        <f>ROUND(I169*H169,2)</f>
        <v>0</v>
      </c>
      <c r="BL169" s="18" t="s">
        <v>246</v>
      </c>
      <c r="BM169" s="145" t="s">
        <v>2523</v>
      </c>
    </row>
    <row r="170" spans="2:65" s="1" customFormat="1" ht="11.25">
      <c r="B170" s="34"/>
      <c r="D170" s="147" t="s">
        <v>248</v>
      </c>
      <c r="F170" s="148" t="s">
        <v>2524</v>
      </c>
      <c r="I170" s="149"/>
      <c r="L170" s="34"/>
      <c r="M170" s="150"/>
      <c r="T170" s="55"/>
      <c r="AT170" s="18" t="s">
        <v>248</v>
      </c>
      <c r="AU170" s="18" t="s">
        <v>96</v>
      </c>
    </row>
    <row r="171" spans="2:65" s="11" customFormat="1" ht="22.9" customHeight="1">
      <c r="B171" s="122"/>
      <c r="D171" s="123" t="s">
        <v>80</v>
      </c>
      <c r="E171" s="132" t="s">
        <v>740</v>
      </c>
      <c r="F171" s="132" t="s">
        <v>741</v>
      </c>
      <c r="I171" s="125"/>
      <c r="J171" s="133">
        <f>BK171</f>
        <v>0</v>
      </c>
      <c r="L171" s="122"/>
      <c r="M171" s="127"/>
      <c r="P171" s="128">
        <f>SUM(P172:P175)</f>
        <v>0</v>
      </c>
      <c r="R171" s="128">
        <f>SUM(R172:R175)</f>
        <v>0</v>
      </c>
      <c r="T171" s="129">
        <f>SUM(T172:T175)</f>
        <v>0</v>
      </c>
      <c r="AR171" s="123" t="s">
        <v>88</v>
      </c>
      <c r="AT171" s="130" t="s">
        <v>80</v>
      </c>
      <c r="AU171" s="130" t="s">
        <v>88</v>
      </c>
      <c r="AY171" s="123" t="s">
        <v>239</v>
      </c>
      <c r="BK171" s="131">
        <f>SUM(BK172:BK175)</f>
        <v>0</v>
      </c>
    </row>
    <row r="172" spans="2:65" s="1" customFormat="1" ht="24.2" customHeight="1">
      <c r="B172" s="34"/>
      <c r="C172" s="134" t="s">
        <v>404</v>
      </c>
      <c r="D172" s="134" t="s">
        <v>241</v>
      </c>
      <c r="E172" s="135" t="s">
        <v>1819</v>
      </c>
      <c r="F172" s="136" t="s">
        <v>1820</v>
      </c>
      <c r="G172" s="137" t="s">
        <v>376</v>
      </c>
      <c r="H172" s="138">
        <v>816.97299999999996</v>
      </c>
      <c r="I172" s="139"/>
      <c r="J172" s="140">
        <f>ROUND(I172*H172,2)</f>
        <v>0</v>
      </c>
      <c r="K172" s="136" t="s">
        <v>245</v>
      </c>
      <c r="L172" s="34"/>
      <c r="M172" s="141" t="s">
        <v>19</v>
      </c>
      <c r="N172" s="142" t="s">
        <v>52</v>
      </c>
      <c r="P172" s="143">
        <f>O172*H172</f>
        <v>0</v>
      </c>
      <c r="Q172" s="143">
        <v>0</v>
      </c>
      <c r="R172" s="143">
        <f>Q172*H172</f>
        <v>0</v>
      </c>
      <c r="S172" s="143">
        <v>0</v>
      </c>
      <c r="T172" s="144">
        <f>S172*H172</f>
        <v>0</v>
      </c>
      <c r="AR172" s="145" t="s">
        <v>246</v>
      </c>
      <c r="AT172" s="145" t="s">
        <v>241</v>
      </c>
      <c r="AU172" s="145" t="s">
        <v>90</v>
      </c>
      <c r="AY172" s="18" t="s">
        <v>239</v>
      </c>
      <c r="BE172" s="146">
        <f>IF(N172="základní",J172,0)</f>
        <v>0</v>
      </c>
      <c r="BF172" s="146">
        <f>IF(N172="snížená",J172,0)</f>
        <v>0</v>
      </c>
      <c r="BG172" s="146">
        <f>IF(N172="zákl. přenesená",J172,0)</f>
        <v>0</v>
      </c>
      <c r="BH172" s="146">
        <f>IF(N172="sníž. přenesená",J172,0)</f>
        <v>0</v>
      </c>
      <c r="BI172" s="146">
        <f>IF(N172="nulová",J172,0)</f>
        <v>0</v>
      </c>
      <c r="BJ172" s="18" t="s">
        <v>88</v>
      </c>
      <c r="BK172" s="146">
        <f>ROUND(I172*H172,2)</f>
        <v>0</v>
      </c>
      <c r="BL172" s="18" t="s">
        <v>246</v>
      </c>
      <c r="BM172" s="145" t="s">
        <v>2525</v>
      </c>
    </row>
    <row r="173" spans="2:65" s="1" customFormat="1" ht="11.25">
      <c r="B173" s="34"/>
      <c r="D173" s="147" t="s">
        <v>248</v>
      </c>
      <c r="F173" s="148" t="s">
        <v>1822</v>
      </c>
      <c r="I173" s="149"/>
      <c r="L173" s="34"/>
      <c r="M173" s="150"/>
      <c r="T173" s="55"/>
      <c r="AT173" s="18" t="s">
        <v>248</v>
      </c>
      <c r="AU173" s="18" t="s">
        <v>90</v>
      </c>
    </row>
    <row r="174" spans="2:65" s="1" customFormat="1" ht="24.2" customHeight="1">
      <c r="B174" s="34"/>
      <c r="C174" s="134" t="s">
        <v>410</v>
      </c>
      <c r="D174" s="134" t="s">
        <v>241</v>
      </c>
      <c r="E174" s="135" t="s">
        <v>1984</v>
      </c>
      <c r="F174" s="136" t="s">
        <v>1985</v>
      </c>
      <c r="G174" s="137" t="s">
        <v>376</v>
      </c>
      <c r="H174" s="138">
        <v>816.97299999999996</v>
      </c>
      <c r="I174" s="139"/>
      <c r="J174" s="140">
        <f>ROUND(I174*H174,2)</f>
        <v>0</v>
      </c>
      <c r="K174" s="136" t="s">
        <v>245</v>
      </c>
      <c r="L174" s="34"/>
      <c r="M174" s="141" t="s">
        <v>19</v>
      </c>
      <c r="N174" s="142" t="s">
        <v>52</v>
      </c>
      <c r="P174" s="143">
        <f>O174*H174</f>
        <v>0</v>
      </c>
      <c r="Q174" s="143">
        <v>0</v>
      </c>
      <c r="R174" s="143">
        <f>Q174*H174</f>
        <v>0</v>
      </c>
      <c r="S174" s="143">
        <v>0</v>
      </c>
      <c r="T174" s="144">
        <f>S174*H174</f>
        <v>0</v>
      </c>
      <c r="AR174" s="145" t="s">
        <v>246</v>
      </c>
      <c r="AT174" s="145" t="s">
        <v>241</v>
      </c>
      <c r="AU174" s="145" t="s">
        <v>90</v>
      </c>
      <c r="AY174" s="18" t="s">
        <v>239</v>
      </c>
      <c r="BE174" s="146">
        <f>IF(N174="základní",J174,0)</f>
        <v>0</v>
      </c>
      <c r="BF174" s="146">
        <f>IF(N174="snížená",J174,0)</f>
        <v>0</v>
      </c>
      <c r="BG174" s="146">
        <f>IF(N174="zákl. přenesená",J174,0)</f>
        <v>0</v>
      </c>
      <c r="BH174" s="146">
        <f>IF(N174="sníž. přenesená",J174,0)</f>
        <v>0</v>
      </c>
      <c r="BI174" s="146">
        <f>IF(N174="nulová",J174,0)</f>
        <v>0</v>
      </c>
      <c r="BJ174" s="18" t="s">
        <v>88</v>
      </c>
      <c r="BK174" s="146">
        <f>ROUND(I174*H174,2)</f>
        <v>0</v>
      </c>
      <c r="BL174" s="18" t="s">
        <v>246</v>
      </c>
      <c r="BM174" s="145" t="s">
        <v>2526</v>
      </c>
    </row>
    <row r="175" spans="2:65" s="1" customFormat="1" ht="11.25">
      <c r="B175" s="34"/>
      <c r="D175" s="147" t="s">
        <v>248</v>
      </c>
      <c r="F175" s="148" t="s">
        <v>1987</v>
      </c>
      <c r="I175" s="149"/>
      <c r="L175" s="34"/>
      <c r="M175" s="191"/>
      <c r="N175" s="192"/>
      <c r="O175" s="192"/>
      <c r="P175" s="192"/>
      <c r="Q175" s="192"/>
      <c r="R175" s="192"/>
      <c r="S175" s="192"/>
      <c r="T175" s="193"/>
      <c r="AT175" s="18" t="s">
        <v>248</v>
      </c>
      <c r="AU175" s="18" t="s">
        <v>90</v>
      </c>
    </row>
    <row r="176" spans="2:65" s="1" customFormat="1" ht="6.95" customHeight="1">
      <c r="B176" s="43"/>
      <c r="C176" s="44"/>
      <c r="D176" s="44"/>
      <c r="E176" s="44"/>
      <c r="F176" s="44"/>
      <c r="G176" s="44"/>
      <c r="H176" s="44"/>
      <c r="I176" s="44"/>
      <c r="J176" s="44"/>
      <c r="K176" s="44"/>
      <c r="L176" s="34"/>
    </row>
  </sheetData>
  <sheetProtection algorithmName="SHA-512" hashValue="Uq9Eal5i4xLSZLcoCMk8Nhca1MQiZBHVazLe6ivE2rPUGR0V630OKVi8yPlXk3R21ZmosTXW0UUAsYOF08oYkA==" saltValue="hWUyexcu2QiwAYvzwDNVDKf8pXoDQbHATSSY9b2k0PQkRjvzvh3cVNA/VMPKKQes8EcF01S+CGjsokEMu8WeKg==" spinCount="100000" sheet="1" objects="1" scenarios="1" formatColumns="0" formatRows="0" autoFilter="0"/>
  <autoFilter ref="C86:K175" xr:uid="{00000000-0009-0000-0000-000012000000}"/>
  <mergeCells count="9">
    <mergeCell ref="E50:H50"/>
    <mergeCell ref="E77:H77"/>
    <mergeCell ref="E79:H79"/>
    <mergeCell ref="L2:V2"/>
    <mergeCell ref="E7:H7"/>
    <mergeCell ref="E9:H9"/>
    <mergeCell ref="E18:H18"/>
    <mergeCell ref="E27:H27"/>
    <mergeCell ref="E48:H48"/>
  </mergeCells>
  <hyperlinks>
    <hyperlink ref="F91" r:id="rId1" xr:uid="{00000000-0004-0000-1200-000000000000}"/>
    <hyperlink ref="F94" r:id="rId2" xr:uid="{00000000-0004-0000-1200-000001000000}"/>
    <hyperlink ref="F96" r:id="rId3" xr:uid="{00000000-0004-0000-1200-000002000000}"/>
    <hyperlink ref="F98" r:id="rId4" xr:uid="{00000000-0004-0000-1200-000003000000}"/>
    <hyperlink ref="F103" r:id="rId5" xr:uid="{00000000-0004-0000-1200-000004000000}"/>
    <hyperlink ref="F107" r:id="rId6" xr:uid="{00000000-0004-0000-1200-000005000000}"/>
    <hyperlink ref="F112" r:id="rId7" xr:uid="{00000000-0004-0000-1200-000006000000}"/>
    <hyperlink ref="F115" r:id="rId8" xr:uid="{00000000-0004-0000-1200-000007000000}"/>
    <hyperlink ref="F120" r:id="rId9" xr:uid="{00000000-0004-0000-1200-000008000000}"/>
    <hyperlink ref="F125" r:id="rId10" xr:uid="{00000000-0004-0000-1200-000009000000}"/>
    <hyperlink ref="F134" r:id="rId11" xr:uid="{00000000-0004-0000-1200-00000A000000}"/>
    <hyperlink ref="F137" r:id="rId12" xr:uid="{00000000-0004-0000-1200-00000B000000}"/>
    <hyperlink ref="F145" r:id="rId13" xr:uid="{00000000-0004-0000-1200-00000C000000}"/>
    <hyperlink ref="F149" r:id="rId14" xr:uid="{00000000-0004-0000-1200-00000D000000}"/>
    <hyperlink ref="F152" r:id="rId15" xr:uid="{00000000-0004-0000-1200-00000E000000}"/>
    <hyperlink ref="F156" r:id="rId16" xr:uid="{00000000-0004-0000-1200-00000F000000}"/>
    <hyperlink ref="F160" r:id="rId17" xr:uid="{00000000-0004-0000-1200-000010000000}"/>
    <hyperlink ref="F166" r:id="rId18" xr:uid="{00000000-0004-0000-1200-000011000000}"/>
    <hyperlink ref="F168" r:id="rId19" xr:uid="{00000000-0004-0000-1200-000012000000}"/>
    <hyperlink ref="F170" r:id="rId20" xr:uid="{00000000-0004-0000-1200-000013000000}"/>
    <hyperlink ref="F173" r:id="rId21" xr:uid="{00000000-0004-0000-1200-000014000000}"/>
    <hyperlink ref="F175" r:id="rId22" xr:uid="{00000000-0004-0000-1200-00001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9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156</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s="1" customFormat="1" ht="12" customHeight="1">
      <c r="B8" s="34"/>
      <c r="D8" s="28" t="s">
        <v>183</v>
      </c>
      <c r="L8" s="34"/>
    </row>
    <row r="9" spans="2:46" s="1" customFormat="1" ht="16.5" customHeight="1">
      <c r="B9" s="34"/>
      <c r="E9" s="324" t="s">
        <v>2527</v>
      </c>
      <c r="F9" s="328"/>
      <c r="G9" s="328"/>
      <c r="H9" s="328"/>
      <c r="L9" s="34"/>
    </row>
    <row r="10" spans="2:46" s="1" customFormat="1" ht="11.25">
      <c r="B10" s="34"/>
      <c r="L10" s="34"/>
    </row>
    <row r="11" spans="2:46" s="1" customFormat="1" ht="12" customHeight="1">
      <c r="B11" s="34"/>
      <c r="D11" s="28" t="s">
        <v>18</v>
      </c>
      <c r="F11" s="26" t="s">
        <v>19</v>
      </c>
      <c r="I11" s="28" t="s">
        <v>20</v>
      </c>
      <c r="J11" s="26" t="s">
        <v>19</v>
      </c>
      <c r="L11" s="34"/>
    </row>
    <row r="12" spans="2:46" s="1" customFormat="1" ht="12" customHeight="1">
      <c r="B12" s="34"/>
      <c r="D12" s="28" t="s">
        <v>22</v>
      </c>
      <c r="F12" s="26" t="s">
        <v>23</v>
      </c>
      <c r="I12" s="28" t="s">
        <v>24</v>
      </c>
      <c r="J12" s="51" t="str">
        <f>'Rekapitulace stavby'!AN8</f>
        <v>19. 8. 2022</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1" t="str">
        <f>'Rekapitulace stavby'!E14</f>
        <v>Vyplň údaj</v>
      </c>
      <c r="F18" s="297"/>
      <c r="G18" s="297"/>
      <c r="H18" s="297"/>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45</v>
      </c>
      <c r="L26" s="34"/>
    </row>
    <row r="27" spans="2:12" s="7" customFormat="1" ht="16.5" customHeight="1">
      <c r="B27" s="94"/>
      <c r="E27" s="301" t="s">
        <v>19</v>
      </c>
      <c r="F27" s="301"/>
      <c r="G27" s="301"/>
      <c r="H27" s="301"/>
      <c r="L27" s="94"/>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5" t="s">
        <v>47</v>
      </c>
      <c r="J30" s="65">
        <f>ROUND(J83, 2)</f>
        <v>0</v>
      </c>
      <c r="L30" s="34"/>
    </row>
    <row r="31" spans="2:12" s="1" customFormat="1" ht="6.95" customHeight="1">
      <c r="B31" s="34"/>
      <c r="D31" s="52"/>
      <c r="E31" s="52"/>
      <c r="F31" s="52"/>
      <c r="G31" s="52"/>
      <c r="H31" s="52"/>
      <c r="I31" s="52"/>
      <c r="J31" s="52"/>
      <c r="K31" s="52"/>
      <c r="L31" s="34"/>
    </row>
    <row r="32" spans="2:12" s="1" customFormat="1" ht="14.45" customHeight="1">
      <c r="B32" s="34"/>
      <c r="F32" s="37" t="s">
        <v>49</v>
      </c>
      <c r="I32" s="37" t="s">
        <v>48</v>
      </c>
      <c r="J32" s="37" t="s">
        <v>50</v>
      </c>
      <c r="L32" s="34"/>
    </row>
    <row r="33" spans="2:12" s="1" customFormat="1" ht="14.45" customHeight="1">
      <c r="B33" s="34"/>
      <c r="D33" s="54" t="s">
        <v>51</v>
      </c>
      <c r="E33" s="28" t="s">
        <v>52</v>
      </c>
      <c r="F33" s="84">
        <f>ROUND((SUM(BE83:BE93)),  2)</f>
        <v>0</v>
      </c>
      <c r="I33" s="96">
        <v>0.21</v>
      </c>
      <c r="J33" s="84">
        <f>ROUND(((SUM(BE83:BE93))*I33),  2)</f>
        <v>0</v>
      </c>
      <c r="L33" s="34"/>
    </row>
    <row r="34" spans="2:12" s="1" customFormat="1" ht="14.45" customHeight="1">
      <c r="B34" s="34"/>
      <c r="E34" s="28" t="s">
        <v>53</v>
      </c>
      <c r="F34" s="84">
        <f>ROUND((SUM(BF83:BF93)),  2)</f>
        <v>0</v>
      </c>
      <c r="I34" s="96">
        <v>0.15</v>
      </c>
      <c r="J34" s="84">
        <f>ROUND(((SUM(BF83:BF93))*I34),  2)</f>
        <v>0</v>
      </c>
      <c r="L34" s="34"/>
    </row>
    <row r="35" spans="2:12" s="1" customFormat="1" ht="14.45" hidden="1" customHeight="1">
      <c r="B35" s="34"/>
      <c r="E35" s="28" t="s">
        <v>54</v>
      </c>
      <c r="F35" s="84">
        <f>ROUND((SUM(BG83:BG93)),  2)</f>
        <v>0</v>
      </c>
      <c r="I35" s="96">
        <v>0.21</v>
      </c>
      <c r="J35" s="84">
        <f>0</f>
        <v>0</v>
      </c>
      <c r="L35" s="34"/>
    </row>
    <row r="36" spans="2:12" s="1" customFormat="1" ht="14.45" hidden="1" customHeight="1">
      <c r="B36" s="34"/>
      <c r="E36" s="28" t="s">
        <v>55</v>
      </c>
      <c r="F36" s="84">
        <f>ROUND((SUM(BH83:BH93)),  2)</f>
        <v>0</v>
      </c>
      <c r="I36" s="96">
        <v>0.15</v>
      </c>
      <c r="J36" s="84">
        <f>0</f>
        <v>0</v>
      </c>
      <c r="L36" s="34"/>
    </row>
    <row r="37" spans="2:12" s="1" customFormat="1" ht="14.45" hidden="1" customHeight="1">
      <c r="B37" s="34"/>
      <c r="E37" s="28" t="s">
        <v>56</v>
      </c>
      <c r="F37" s="84">
        <f>ROUND((SUM(BI83:BI93)),  2)</f>
        <v>0</v>
      </c>
      <c r="I37" s="96">
        <v>0</v>
      </c>
      <c r="J37" s="84">
        <f>0</f>
        <v>0</v>
      </c>
      <c r="L37" s="34"/>
    </row>
    <row r="38" spans="2:12" s="1" customFormat="1" ht="6.95" customHeight="1">
      <c r="B38" s="34"/>
      <c r="L38" s="34"/>
    </row>
    <row r="39" spans="2:12" s="1" customFormat="1" ht="25.35" customHeight="1">
      <c r="B39" s="34"/>
      <c r="C39" s="97"/>
      <c r="D39" s="98" t="s">
        <v>57</v>
      </c>
      <c r="E39" s="56"/>
      <c r="F39" s="56"/>
      <c r="G39" s="99" t="s">
        <v>58</v>
      </c>
      <c r="H39" s="100" t="s">
        <v>59</v>
      </c>
      <c r="I39" s="56"/>
      <c r="J39" s="101">
        <f>SUM(J30:J37)</f>
        <v>0</v>
      </c>
      <c r="K39" s="102"/>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205</v>
      </c>
      <c r="L45" s="34"/>
    </row>
    <row r="46" spans="2:12" s="1" customFormat="1" ht="6.95" customHeight="1">
      <c r="B46" s="34"/>
      <c r="L46" s="34"/>
    </row>
    <row r="47" spans="2:12" s="1" customFormat="1" ht="12" customHeight="1">
      <c r="B47" s="34"/>
      <c r="C47" s="28" t="s">
        <v>16</v>
      </c>
      <c r="L47" s="34"/>
    </row>
    <row r="48" spans="2:12" s="1" customFormat="1" ht="16.5" customHeight="1">
      <c r="B48" s="34"/>
      <c r="E48" s="329" t="str">
        <f>E7</f>
        <v>Stavba č. 6963, etapa č. 0008 – Kompenzační opatření, Definitivní uzávěr plavebního kanálu Troja</v>
      </c>
      <c r="F48" s="330"/>
      <c r="G48" s="330"/>
      <c r="H48" s="330"/>
      <c r="L48" s="34"/>
    </row>
    <row r="49" spans="2:47" s="1" customFormat="1" ht="12" customHeight="1">
      <c r="B49" s="34"/>
      <c r="C49" s="28" t="s">
        <v>183</v>
      </c>
      <c r="L49" s="34"/>
    </row>
    <row r="50" spans="2:47" s="1" customFormat="1" ht="16.5" customHeight="1">
      <c r="B50" s="34"/>
      <c r="E50" s="324" t="str">
        <f>E9</f>
        <v>V1 - VRN</v>
      </c>
      <c r="F50" s="328"/>
      <c r="G50" s="328"/>
      <c r="H50" s="328"/>
      <c r="L50" s="34"/>
    </row>
    <row r="51" spans="2:47" s="1" customFormat="1" ht="6.95" customHeight="1">
      <c r="B51" s="34"/>
      <c r="L51" s="34"/>
    </row>
    <row r="52" spans="2:47" s="1" customFormat="1" ht="12" customHeight="1">
      <c r="B52" s="34"/>
      <c r="C52" s="28" t="s">
        <v>22</v>
      </c>
      <c r="F52" s="26" t="str">
        <f>F12</f>
        <v>Praha</v>
      </c>
      <c r="I52" s="28" t="s">
        <v>24</v>
      </c>
      <c r="J52" s="51" t="str">
        <f>IF(J12="","",J12)</f>
        <v>19. 8. 2022</v>
      </c>
      <c r="L52" s="34"/>
    </row>
    <row r="53" spans="2:47" s="1" customFormat="1" ht="6.95" customHeight="1">
      <c r="B53" s="34"/>
      <c r="L53" s="34"/>
    </row>
    <row r="54" spans="2:47" s="1" customFormat="1" ht="25.7" customHeight="1">
      <c r="B54" s="34"/>
      <c r="C54" s="28" t="s">
        <v>30</v>
      </c>
      <c r="F54" s="26" t="str">
        <f>E15</f>
        <v>Hlavní město Praha</v>
      </c>
      <c r="I54" s="28" t="s">
        <v>38</v>
      </c>
      <c r="J54" s="32" t="str">
        <f>E21</f>
        <v>d plus projektová a inženýrská a.s.</v>
      </c>
      <c r="L54" s="34"/>
    </row>
    <row r="55" spans="2:47" s="1" customFormat="1" ht="15.2" customHeight="1">
      <c r="B55" s="34"/>
      <c r="C55" s="28" t="s">
        <v>36</v>
      </c>
      <c r="F55" s="26" t="str">
        <f>IF(E18="","",E18)</f>
        <v>Vyplň údaj</v>
      </c>
      <c r="I55" s="28" t="s">
        <v>43</v>
      </c>
      <c r="J55" s="32" t="str">
        <f>E24</f>
        <v xml:space="preserve"> </v>
      </c>
      <c r="L55" s="34"/>
    </row>
    <row r="56" spans="2:47" s="1" customFormat="1" ht="10.35" customHeight="1">
      <c r="B56" s="34"/>
      <c r="L56" s="34"/>
    </row>
    <row r="57" spans="2:47" s="1" customFormat="1" ht="29.25" customHeight="1">
      <c r="B57" s="34"/>
      <c r="C57" s="103" t="s">
        <v>206</v>
      </c>
      <c r="D57" s="97"/>
      <c r="E57" s="97"/>
      <c r="F57" s="97"/>
      <c r="G57" s="97"/>
      <c r="H57" s="97"/>
      <c r="I57" s="97"/>
      <c r="J57" s="104" t="s">
        <v>207</v>
      </c>
      <c r="K57" s="97"/>
      <c r="L57" s="34"/>
    </row>
    <row r="58" spans="2:47" s="1" customFormat="1" ht="10.35" customHeight="1">
      <c r="B58" s="34"/>
      <c r="L58" s="34"/>
    </row>
    <row r="59" spans="2:47" s="1" customFormat="1" ht="22.9" customHeight="1">
      <c r="B59" s="34"/>
      <c r="C59" s="105" t="s">
        <v>79</v>
      </c>
      <c r="J59" s="65">
        <f>J83</f>
        <v>0</v>
      </c>
      <c r="L59" s="34"/>
      <c r="AU59" s="18" t="s">
        <v>208</v>
      </c>
    </row>
    <row r="60" spans="2:47" s="8" customFormat="1" ht="24.95" customHeight="1">
      <c r="B60" s="106"/>
      <c r="D60" s="107" t="s">
        <v>2528</v>
      </c>
      <c r="E60" s="108"/>
      <c r="F60" s="108"/>
      <c r="G60" s="108"/>
      <c r="H60" s="108"/>
      <c r="I60" s="108"/>
      <c r="J60" s="109">
        <f>J84</f>
        <v>0</v>
      </c>
      <c r="L60" s="106"/>
    </row>
    <row r="61" spans="2:47" s="9" customFormat="1" ht="19.899999999999999" customHeight="1">
      <c r="B61" s="110"/>
      <c r="D61" s="111" t="s">
        <v>2529</v>
      </c>
      <c r="E61" s="112"/>
      <c r="F61" s="112"/>
      <c r="G61" s="112"/>
      <c r="H61" s="112"/>
      <c r="I61" s="112"/>
      <c r="J61" s="113">
        <f>J85</f>
        <v>0</v>
      </c>
      <c r="L61" s="110"/>
    </row>
    <row r="62" spans="2:47" s="9" customFormat="1" ht="19.899999999999999" customHeight="1">
      <c r="B62" s="110"/>
      <c r="D62" s="111" t="s">
        <v>2530</v>
      </c>
      <c r="E62" s="112"/>
      <c r="F62" s="112"/>
      <c r="G62" s="112"/>
      <c r="H62" s="112"/>
      <c r="I62" s="112"/>
      <c r="J62" s="113">
        <f>J88</f>
        <v>0</v>
      </c>
      <c r="L62" s="110"/>
    </row>
    <row r="63" spans="2:47" s="9" customFormat="1" ht="19.899999999999999" customHeight="1">
      <c r="B63" s="110"/>
      <c r="D63" s="111" t="s">
        <v>2531</v>
      </c>
      <c r="E63" s="112"/>
      <c r="F63" s="112"/>
      <c r="G63" s="112"/>
      <c r="H63" s="112"/>
      <c r="I63" s="112"/>
      <c r="J63" s="113">
        <f>J91</f>
        <v>0</v>
      </c>
      <c r="L63" s="110"/>
    </row>
    <row r="64" spans="2:47" s="1" customFormat="1" ht="21.75" customHeight="1">
      <c r="B64" s="34"/>
      <c r="L64" s="34"/>
    </row>
    <row r="65" spans="2:12" s="1" customFormat="1" ht="6.95" customHeight="1">
      <c r="B65" s="43"/>
      <c r="C65" s="44"/>
      <c r="D65" s="44"/>
      <c r="E65" s="44"/>
      <c r="F65" s="44"/>
      <c r="G65" s="44"/>
      <c r="H65" s="44"/>
      <c r="I65" s="44"/>
      <c r="J65" s="44"/>
      <c r="K65" s="44"/>
      <c r="L65" s="34"/>
    </row>
    <row r="69" spans="2:12" s="1" customFormat="1" ht="6.95" customHeight="1">
      <c r="B69" s="45"/>
      <c r="C69" s="46"/>
      <c r="D69" s="46"/>
      <c r="E69" s="46"/>
      <c r="F69" s="46"/>
      <c r="G69" s="46"/>
      <c r="H69" s="46"/>
      <c r="I69" s="46"/>
      <c r="J69" s="46"/>
      <c r="K69" s="46"/>
      <c r="L69" s="34"/>
    </row>
    <row r="70" spans="2:12" s="1" customFormat="1" ht="24.95" customHeight="1">
      <c r="B70" s="34"/>
      <c r="C70" s="22" t="s">
        <v>224</v>
      </c>
      <c r="L70" s="34"/>
    </row>
    <row r="71" spans="2:12" s="1" customFormat="1" ht="6.95" customHeight="1">
      <c r="B71" s="34"/>
      <c r="L71" s="34"/>
    </row>
    <row r="72" spans="2:12" s="1" customFormat="1" ht="12" customHeight="1">
      <c r="B72" s="34"/>
      <c r="C72" s="28" t="s">
        <v>16</v>
      </c>
      <c r="L72" s="34"/>
    </row>
    <row r="73" spans="2:12" s="1" customFormat="1" ht="16.5" customHeight="1">
      <c r="B73" s="34"/>
      <c r="E73" s="329" t="str">
        <f>E7</f>
        <v>Stavba č. 6963, etapa č. 0008 – Kompenzační opatření, Definitivní uzávěr plavebního kanálu Troja</v>
      </c>
      <c r="F73" s="330"/>
      <c r="G73" s="330"/>
      <c r="H73" s="330"/>
      <c r="L73" s="34"/>
    </row>
    <row r="74" spans="2:12" s="1" customFormat="1" ht="12" customHeight="1">
      <c r="B74" s="34"/>
      <c r="C74" s="28" t="s">
        <v>183</v>
      </c>
      <c r="L74" s="34"/>
    </row>
    <row r="75" spans="2:12" s="1" customFormat="1" ht="16.5" customHeight="1">
      <c r="B75" s="34"/>
      <c r="E75" s="324" t="str">
        <f>E9</f>
        <v>V1 - VRN</v>
      </c>
      <c r="F75" s="328"/>
      <c r="G75" s="328"/>
      <c r="H75" s="328"/>
      <c r="L75" s="34"/>
    </row>
    <row r="76" spans="2:12" s="1" customFormat="1" ht="6.95" customHeight="1">
      <c r="B76" s="34"/>
      <c r="L76" s="34"/>
    </row>
    <row r="77" spans="2:12" s="1" customFormat="1" ht="12" customHeight="1">
      <c r="B77" s="34"/>
      <c r="C77" s="28" t="s">
        <v>22</v>
      </c>
      <c r="F77" s="26" t="str">
        <f>F12</f>
        <v>Praha</v>
      </c>
      <c r="I77" s="28" t="s">
        <v>24</v>
      </c>
      <c r="J77" s="51" t="str">
        <f>IF(J12="","",J12)</f>
        <v>19. 8. 2022</v>
      </c>
      <c r="L77" s="34"/>
    </row>
    <row r="78" spans="2:12" s="1" customFormat="1" ht="6.95" customHeight="1">
      <c r="B78" s="34"/>
      <c r="L78" s="34"/>
    </row>
    <row r="79" spans="2:12" s="1" customFormat="1" ht="25.7" customHeight="1">
      <c r="B79" s="34"/>
      <c r="C79" s="28" t="s">
        <v>30</v>
      </c>
      <c r="F79" s="26" t="str">
        <f>E15</f>
        <v>Hlavní město Praha</v>
      </c>
      <c r="I79" s="28" t="s">
        <v>38</v>
      </c>
      <c r="J79" s="32" t="str">
        <f>E21</f>
        <v>d plus projektová a inženýrská a.s.</v>
      </c>
      <c r="L79" s="34"/>
    </row>
    <row r="80" spans="2:12" s="1" customFormat="1" ht="15.2" customHeight="1">
      <c r="B80" s="34"/>
      <c r="C80" s="28" t="s">
        <v>36</v>
      </c>
      <c r="F80" s="26" t="str">
        <f>IF(E18="","",E18)</f>
        <v>Vyplň údaj</v>
      </c>
      <c r="I80" s="28" t="s">
        <v>43</v>
      </c>
      <c r="J80" s="32" t="str">
        <f>E24</f>
        <v xml:space="preserve"> </v>
      </c>
      <c r="L80" s="34"/>
    </row>
    <row r="81" spans="2:65" s="1" customFormat="1" ht="10.35" customHeight="1">
      <c r="B81" s="34"/>
      <c r="L81" s="34"/>
    </row>
    <row r="82" spans="2:65" s="10" customFormat="1" ht="29.25" customHeight="1">
      <c r="B82" s="114"/>
      <c r="C82" s="115" t="s">
        <v>225</v>
      </c>
      <c r="D82" s="116" t="s">
        <v>66</v>
      </c>
      <c r="E82" s="116" t="s">
        <v>62</v>
      </c>
      <c r="F82" s="116" t="s">
        <v>63</v>
      </c>
      <c r="G82" s="116" t="s">
        <v>226</v>
      </c>
      <c r="H82" s="116" t="s">
        <v>227</v>
      </c>
      <c r="I82" s="116" t="s">
        <v>228</v>
      </c>
      <c r="J82" s="116" t="s">
        <v>207</v>
      </c>
      <c r="K82" s="117" t="s">
        <v>229</v>
      </c>
      <c r="L82" s="114"/>
      <c r="M82" s="58" t="s">
        <v>19</v>
      </c>
      <c r="N82" s="59" t="s">
        <v>51</v>
      </c>
      <c r="O82" s="59" t="s">
        <v>230</v>
      </c>
      <c r="P82" s="59" t="s">
        <v>231</v>
      </c>
      <c r="Q82" s="59" t="s">
        <v>232</v>
      </c>
      <c r="R82" s="59" t="s">
        <v>233</v>
      </c>
      <c r="S82" s="59" t="s">
        <v>234</v>
      </c>
      <c r="T82" s="60" t="s">
        <v>235</v>
      </c>
    </row>
    <row r="83" spans="2:65" s="1" customFormat="1" ht="22.9" customHeight="1">
      <c r="B83" s="34"/>
      <c r="C83" s="63" t="s">
        <v>236</v>
      </c>
      <c r="J83" s="118">
        <f>BK83</f>
        <v>0</v>
      </c>
      <c r="L83" s="34"/>
      <c r="M83" s="61"/>
      <c r="N83" s="52"/>
      <c r="O83" s="52"/>
      <c r="P83" s="119">
        <f>P84</f>
        <v>0</v>
      </c>
      <c r="Q83" s="52"/>
      <c r="R83" s="119">
        <f>R84</f>
        <v>0</v>
      </c>
      <c r="S83" s="52"/>
      <c r="T83" s="120">
        <f>T84</f>
        <v>0</v>
      </c>
      <c r="AT83" s="18" t="s">
        <v>80</v>
      </c>
      <c r="AU83" s="18" t="s">
        <v>208</v>
      </c>
      <c r="BK83" s="121">
        <f>BK84</f>
        <v>0</v>
      </c>
    </row>
    <row r="84" spans="2:65" s="11" customFormat="1" ht="25.9" customHeight="1">
      <c r="B84" s="122"/>
      <c r="D84" s="123" t="s">
        <v>80</v>
      </c>
      <c r="E84" s="124" t="s">
        <v>154</v>
      </c>
      <c r="F84" s="124" t="s">
        <v>2532</v>
      </c>
      <c r="I84" s="125"/>
      <c r="J84" s="126">
        <f>BK84</f>
        <v>0</v>
      </c>
      <c r="L84" s="122"/>
      <c r="M84" s="127"/>
      <c r="P84" s="128">
        <f>P85+P88+P91</f>
        <v>0</v>
      </c>
      <c r="R84" s="128">
        <f>R85+R88+R91</f>
        <v>0</v>
      </c>
      <c r="T84" s="129">
        <f>T85+T88+T91</f>
        <v>0</v>
      </c>
      <c r="AR84" s="123" t="s">
        <v>268</v>
      </c>
      <c r="AT84" s="130" t="s">
        <v>80</v>
      </c>
      <c r="AU84" s="130" t="s">
        <v>81</v>
      </c>
      <c r="AY84" s="123" t="s">
        <v>239</v>
      </c>
      <c r="BK84" s="131">
        <f>BK85+BK88+BK91</f>
        <v>0</v>
      </c>
    </row>
    <row r="85" spans="2:65" s="11" customFormat="1" ht="22.9" customHeight="1">
      <c r="B85" s="122"/>
      <c r="D85" s="123" t="s">
        <v>80</v>
      </c>
      <c r="E85" s="132" t="s">
        <v>2533</v>
      </c>
      <c r="F85" s="132" t="s">
        <v>2534</v>
      </c>
      <c r="I85" s="125"/>
      <c r="J85" s="133">
        <f>BK85</f>
        <v>0</v>
      </c>
      <c r="L85" s="122"/>
      <c r="M85" s="127"/>
      <c r="P85" s="128">
        <f>SUM(P86:P87)</f>
        <v>0</v>
      </c>
      <c r="R85" s="128">
        <f>SUM(R86:R87)</f>
        <v>0</v>
      </c>
      <c r="T85" s="129">
        <f>SUM(T86:T87)</f>
        <v>0</v>
      </c>
      <c r="AR85" s="123" t="s">
        <v>268</v>
      </c>
      <c r="AT85" s="130" t="s">
        <v>80</v>
      </c>
      <c r="AU85" s="130" t="s">
        <v>88</v>
      </c>
      <c r="AY85" s="123" t="s">
        <v>239</v>
      </c>
      <c r="BK85" s="131">
        <f>SUM(BK86:BK87)</f>
        <v>0</v>
      </c>
    </row>
    <row r="86" spans="2:65" s="1" customFormat="1" ht="16.5" customHeight="1">
      <c r="B86" s="34"/>
      <c r="C86" s="134" t="s">
        <v>88</v>
      </c>
      <c r="D86" s="134" t="s">
        <v>241</v>
      </c>
      <c r="E86" s="135" t="s">
        <v>2535</v>
      </c>
      <c r="F86" s="136" t="s">
        <v>2534</v>
      </c>
      <c r="G86" s="137" t="s">
        <v>810</v>
      </c>
      <c r="H86" s="190"/>
      <c r="I86" s="139"/>
      <c r="J86" s="140">
        <f>ROUND(I86*H86,2)</f>
        <v>0</v>
      </c>
      <c r="K86" s="136" t="s">
        <v>245</v>
      </c>
      <c r="L86" s="34"/>
      <c r="M86" s="141" t="s">
        <v>19</v>
      </c>
      <c r="N86" s="142" t="s">
        <v>52</v>
      </c>
      <c r="P86" s="143">
        <f>O86*H86</f>
        <v>0</v>
      </c>
      <c r="Q86" s="143">
        <v>0</v>
      </c>
      <c r="R86" s="143">
        <f>Q86*H86</f>
        <v>0</v>
      </c>
      <c r="S86" s="143">
        <v>0</v>
      </c>
      <c r="T86" s="144">
        <f>S86*H86</f>
        <v>0</v>
      </c>
      <c r="AR86" s="145" t="s">
        <v>2536</v>
      </c>
      <c r="AT86" s="145" t="s">
        <v>241</v>
      </c>
      <c r="AU86" s="145" t="s">
        <v>90</v>
      </c>
      <c r="AY86" s="18" t="s">
        <v>239</v>
      </c>
      <c r="BE86" s="146">
        <f>IF(N86="základní",J86,0)</f>
        <v>0</v>
      </c>
      <c r="BF86" s="146">
        <f>IF(N86="snížená",J86,0)</f>
        <v>0</v>
      </c>
      <c r="BG86" s="146">
        <f>IF(N86="zákl. přenesená",J86,0)</f>
        <v>0</v>
      </c>
      <c r="BH86" s="146">
        <f>IF(N86="sníž. přenesená",J86,0)</f>
        <v>0</v>
      </c>
      <c r="BI86" s="146">
        <f>IF(N86="nulová",J86,0)</f>
        <v>0</v>
      </c>
      <c r="BJ86" s="18" t="s">
        <v>88</v>
      </c>
      <c r="BK86" s="146">
        <f>ROUND(I86*H86,2)</f>
        <v>0</v>
      </c>
      <c r="BL86" s="18" t="s">
        <v>2536</v>
      </c>
      <c r="BM86" s="145" t="s">
        <v>2537</v>
      </c>
    </row>
    <row r="87" spans="2:65" s="1" customFormat="1" ht="11.25">
      <c r="B87" s="34"/>
      <c r="D87" s="147" t="s">
        <v>248</v>
      </c>
      <c r="F87" s="148" t="s">
        <v>2538</v>
      </c>
      <c r="I87" s="149"/>
      <c r="L87" s="34"/>
      <c r="M87" s="150"/>
      <c r="T87" s="55"/>
      <c r="AT87" s="18" t="s">
        <v>248</v>
      </c>
      <c r="AU87" s="18" t="s">
        <v>90</v>
      </c>
    </row>
    <row r="88" spans="2:65" s="11" customFormat="1" ht="22.9" customHeight="1">
      <c r="B88" s="122"/>
      <c r="D88" s="123" t="s">
        <v>80</v>
      </c>
      <c r="E88" s="132" t="s">
        <v>2539</v>
      </c>
      <c r="F88" s="132" t="s">
        <v>2540</v>
      </c>
      <c r="I88" s="125"/>
      <c r="J88" s="133">
        <f>BK88</f>
        <v>0</v>
      </c>
      <c r="L88" s="122"/>
      <c r="M88" s="127"/>
      <c r="P88" s="128">
        <f>SUM(P89:P90)</f>
        <v>0</v>
      </c>
      <c r="R88" s="128">
        <f>SUM(R89:R90)</f>
        <v>0</v>
      </c>
      <c r="T88" s="129">
        <f>SUM(T89:T90)</f>
        <v>0</v>
      </c>
      <c r="AR88" s="123" t="s">
        <v>268</v>
      </c>
      <c r="AT88" s="130" t="s">
        <v>80</v>
      </c>
      <c r="AU88" s="130" t="s">
        <v>88</v>
      </c>
      <c r="AY88" s="123" t="s">
        <v>239</v>
      </c>
      <c r="BK88" s="131">
        <f>SUM(BK89:BK90)</f>
        <v>0</v>
      </c>
    </row>
    <row r="89" spans="2:65" s="1" customFormat="1" ht="16.5" customHeight="1">
      <c r="B89" s="34"/>
      <c r="C89" s="134" t="s">
        <v>90</v>
      </c>
      <c r="D89" s="134" t="s">
        <v>241</v>
      </c>
      <c r="E89" s="135" t="s">
        <v>2541</v>
      </c>
      <c r="F89" s="136" t="s">
        <v>2540</v>
      </c>
      <c r="G89" s="137" t="s">
        <v>810</v>
      </c>
      <c r="H89" s="190"/>
      <c r="I89" s="139"/>
      <c r="J89" s="140">
        <f>ROUND(I89*H89,2)</f>
        <v>0</v>
      </c>
      <c r="K89" s="136" t="s">
        <v>245</v>
      </c>
      <c r="L89" s="34"/>
      <c r="M89" s="141" t="s">
        <v>19</v>
      </c>
      <c r="N89" s="142" t="s">
        <v>52</v>
      </c>
      <c r="P89" s="143">
        <f>O89*H89</f>
        <v>0</v>
      </c>
      <c r="Q89" s="143">
        <v>0</v>
      </c>
      <c r="R89" s="143">
        <f>Q89*H89</f>
        <v>0</v>
      </c>
      <c r="S89" s="143">
        <v>0</v>
      </c>
      <c r="T89" s="144">
        <f>S89*H89</f>
        <v>0</v>
      </c>
      <c r="AR89" s="145" t="s">
        <v>2536</v>
      </c>
      <c r="AT89" s="145" t="s">
        <v>241</v>
      </c>
      <c r="AU89" s="145" t="s">
        <v>90</v>
      </c>
      <c r="AY89" s="18" t="s">
        <v>239</v>
      </c>
      <c r="BE89" s="146">
        <f>IF(N89="základní",J89,0)</f>
        <v>0</v>
      </c>
      <c r="BF89" s="146">
        <f>IF(N89="snížená",J89,0)</f>
        <v>0</v>
      </c>
      <c r="BG89" s="146">
        <f>IF(N89="zákl. přenesená",J89,0)</f>
        <v>0</v>
      </c>
      <c r="BH89" s="146">
        <f>IF(N89="sníž. přenesená",J89,0)</f>
        <v>0</v>
      </c>
      <c r="BI89" s="146">
        <f>IF(N89="nulová",J89,0)</f>
        <v>0</v>
      </c>
      <c r="BJ89" s="18" t="s">
        <v>88</v>
      </c>
      <c r="BK89" s="146">
        <f>ROUND(I89*H89,2)</f>
        <v>0</v>
      </c>
      <c r="BL89" s="18" t="s">
        <v>2536</v>
      </c>
      <c r="BM89" s="145" t="s">
        <v>2542</v>
      </c>
    </row>
    <row r="90" spans="2:65" s="1" customFormat="1" ht="11.25">
      <c r="B90" s="34"/>
      <c r="D90" s="147" t="s">
        <v>248</v>
      </c>
      <c r="F90" s="148" t="s">
        <v>2543</v>
      </c>
      <c r="I90" s="149"/>
      <c r="L90" s="34"/>
      <c r="M90" s="150"/>
      <c r="T90" s="55"/>
      <c r="AT90" s="18" t="s">
        <v>248</v>
      </c>
      <c r="AU90" s="18" t="s">
        <v>90</v>
      </c>
    </row>
    <row r="91" spans="2:65" s="11" customFormat="1" ht="22.9" customHeight="1">
      <c r="B91" s="122"/>
      <c r="D91" s="123" t="s">
        <v>80</v>
      </c>
      <c r="E91" s="132" t="s">
        <v>2544</v>
      </c>
      <c r="F91" s="132" t="s">
        <v>2545</v>
      </c>
      <c r="I91" s="125"/>
      <c r="J91" s="133">
        <f>BK91</f>
        <v>0</v>
      </c>
      <c r="L91" s="122"/>
      <c r="M91" s="127"/>
      <c r="P91" s="128">
        <f>SUM(P92:P93)</f>
        <v>0</v>
      </c>
      <c r="R91" s="128">
        <f>SUM(R92:R93)</f>
        <v>0</v>
      </c>
      <c r="T91" s="129">
        <f>SUM(T92:T93)</f>
        <v>0</v>
      </c>
      <c r="AR91" s="123" t="s">
        <v>268</v>
      </c>
      <c r="AT91" s="130" t="s">
        <v>80</v>
      </c>
      <c r="AU91" s="130" t="s">
        <v>88</v>
      </c>
      <c r="AY91" s="123" t="s">
        <v>239</v>
      </c>
      <c r="BK91" s="131">
        <f>SUM(BK92:BK93)</f>
        <v>0</v>
      </c>
    </row>
    <row r="92" spans="2:65" s="1" customFormat="1" ht="16.5" customHeight="1">
      <c r="B92" s="34"/>
      <c r="C92" s="134" t="s">
        <v>96</v>
      </c>
      <c r="D92" s="134" t="s">
        <v>241</v>
      </c>
      <c r="E92" s="135" t="s">
        <v>2546</v>
      </c>
      <c r="F92" s="136" t="s">
        <v>2545</v>
      </c>
      <c r="G92" s="137" t="s">
        <v>810</v>
      </c>
      <c r="H92" s="190"/>
      <c r="I92" s="139"/>
      <c r="J92" s="140">
        <f>ROUND(I92*H92,2)</f>
        <v>0</v>
      </c>
      <c r="K92" s="136" t="s">
        <v>245</v>
      </c>
      <c r="L92" s="34"/>
      <c r="M92" s="141" t="s">
        <v>19</v>
      </c>
      <c r="N92" s="142" t="s">
        <v>52</v>
      </c>
      <c r="P92" s="143">
        <f>O92*H92</f>
        <v>0</v>
      </c>
      <c r="Q92" s="143">
        <v>0</v>
      </c>
      <c r="R92" s="143">
        <f>Q92*H92</f>
        <v>0</v>
      </c>
      <c r="S92" s="143">
        <v>0</v>
      </c>
      <c r="T92" s="144">
        <f>S92*H92</f>
        <v>0</v>
      </c>
      <c r="AR92" s="145" t="s">
        <v>2536</v>
      </c>
      <c r="AT92" s="145" t="s">
        <v>241</v>
      </c>
      <c r="AU92" s="145" t="s">
        <v>90</v>
      </c>
      <c r="AY92" s="18" t="s">
        <v>239</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2536</v>
      </c>
      <c r="BM92" s="145" t="s">
        <v>2547</v>
      </c>
    </row>
    <row r="93" spans="2:65" s="1" customFormat="1" ht="11.25">
      <c r="B93" s="34"/>
      <c r="D93" s="147" t="s">
        <v>248</v>
      </c>
      <c r="F93" s="148" t="s">
        <v>2548</v>
      </c>
      <c r="I93" s="149"/>
      <c r="L93" s="34"/>
      <c r="M93" s="191"/>
      <c r="N93" s="192"/>
      <c r="O93" s="192"/>
      <c r="P93" s="192"/>
      <c r="Q93" s="192"/>
      <c r="R93" s="192"/>
      <c r="S93" s="192"/>
      <c r="T93" s="193"/>
      <c r="AT93" s="18" t="s">
        <v>248</v>
      </c>
      <c r="AU93" s="18" t="s">
        <v>90</v>
      </c>
    </row>
    <row r="94" spans="2:65" s="1" customFormat="1" ht="6.95" customHeight="1">
      <c r="B94" s="43"/>
      <c r="C94" s="44"/>
      <c r="D94" s="44"/>
      <c r="E94" s="44"/>
      <c r="F94" s="44"/>
      <c r="G94" s="44"/>
      <c r="H94" s="44"/>
      <c r="I94" s="44"/>
      <c r="J94" s="44"/>
      <c r="K94" s="44"/>
      <c r="L94" s="34"/>
    </row>
  </sheetData>
  <sheetProtection algorithmName="SHA-512" hashValue="zryEaKU/yiV+TJWceLJRE+M314e3htq4suke5RjAbJQziCHv7jfL1jmKlCKOMSID0PuLPSKKsY5wy9ewIT/ifA==" saltValue="9ppy0+0mwx0YHQ0povqILIM2pz6coB1Xx1rzRBEZo41e5AQJq19yradf1A1oKNmgJRG2Cwg90LVztPHKvGeodA==" spinCount="100000" sheet="1" objects="1" scenarios="1" formatColumns="0" formatRows="0" autoFilter="0"/>
  <autoFilter ref="C82:K93" xr:uid="{00000000-0009-0000-0000-000013000000}"/>
  <mergeCells count="9">
    <mergeCell ref="E50:H50"/>
    <mergeCell ref="E73:H73"/>
    <mergeCell ref="E75:H75"/>
    <mergeCell ref="L2:V2"/>
    <mergeCell ref="E7:H7"/>
    <mergeCell ref="E9:H9"/>
    <mergeCell ref="E18:H18"/>
    <mergeCell ref="E27:H27"/>
    <mergeCell ref="E48:H48"/>
  </mergeCells>
  <hyperlinks>
    <hyperlink ref="F87" r:id="rId1" xr:uid="{00000000-0004-0000-1300-000000000000}"/>
    <hyperlink ref="F90" r:id="rId2" xr:uid="{00000000-0004-0000-1300-000001000000}"/>
    <hyperlink ref="F93" r:id="rId3" xr:uid="{00000000-0004-0000-13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40"/>
      <c r="M2" s="340"/>
      <c r="N2" s="340"/>
      <c r="O2" s="340"/>
      <c r="P2" s="340"/>
      <c r="Q2" s="340"/>
      <c r="R2" s="340"/>
      <c r="S2" s="340"/>
      <c r="T2" s="340"/>
      <c r="U2" s="340"/>
      <c r="V2" s="340"/>
      <c r="AT2" s="18" t="s">
        <v>160</v>
      </c>
    </row>
    <row r="3" spans="2:46" ht="6.95" customHeight="1">
      <c r="B3" s="19"/>
      <c r="C3" s="20"/>
      <c r="D3" s="20"/>
      <c r="E3" s="20"/>
      <c r="F3" s="20"/>
      <c r="G3" s="20"/>
      <c r="H3" s="20"/>
      <c r="I3" s="20"/>
      <c r="J3" s="20"/>
      <c r="K3" s="20"/>
      <c r="L3" s="21"/>
      <c r="AT3" s="18" t="s">
        <v>90</v>
      </c>
    </row>
    <row r="4" spans="2:46" ht="24.95" customHeight="1">
      <c r="B4" s="21"/>
      <c r="D4" s="22" t="s">
        <v>169</v>
      </c>
      <c r="L4" s="21"/>
      <c r="M4" s="93" t="s">
        <v>10</v>
      </c>
      <c r="AT4" s="18" t="s">
        <v>4</v>
      </c>
    </row>
    <row r="5" spans="2:46" ht="6.95" customHeight="1">
      <c r="B5" s="21"/>
      <c r="L5" s="21"/>
    </row>
    <row r="6" spans="2:46" ht="12" customHeight="1">
      <c r="B6" s="21"/>
      <c r="D6" s="28" t="s">
        <v>16</v>
      </c>
      <c r="L6" s="21"/>
    </row>
    <row r="7" spans="2:46" ht="16.5" customHeight="1">
      <c r="B7" s="21"/>
      <c r="E7" s="329" t="str">
        <f>'Rekapitulace stavby'!K6</f>
        <v>Stavba č. 6963, etapa č. 0008 – Kompenzační opatření, Definitivní uzávěr plavebního kanálu Troja</v>
      </c>
      <c r="F7" s="330"/>
      <c r="G7" s="330"/>
      <c r="H7" s="330"/>
      <c r="L7" s="21"/>
    </row>
    <row r="8" spans="2:46" s="1" customFormat="1" ht="12" customHeight="1">
      <c r="B8" s="34"/>
      <c r="D8" s="28" t="s">
        <v>183</v>
      </c>
      <c r="L8" s="34"/>
    </row>
    <row r="9" spans="2:46" s="1" customFormat="1" ht="16.5" customHeight="1">
      <c r="B9" s="34"/>
      <c r="E9" s="324" t="s">
        <v>2549</v>
      </c>
      <c r="F9" s="328"/>
      <c r="G9" s="328"/>
      <c r="H9" s="328"/>
      <c r="L9" s="34"/>
    </row>
    <row r="10" spans="2:46" s="1" customFormat="1" ht="11.25">
      <c r="B10" s="34"/>
      <c r="L10" s="34"/>
    </row>
    <row r="11" spans="2:46" s="1" customFormat="1" ht="12" customHeight="1">
      <c r="B11" s="34"/>
      <c r="D11" s="28" t="s">
        <v>18</v>
      </c>
      <c r="F11" s="26" t="s">
        <v>19</v>
      </c>
      <c r="I11" s="28" t="s">
        <v>20</v>
      </c>
      <c r="J11" s="26" t="s">
        <v>19</v>
      </c>
      <c r="L11" s="34"/>
    </row>
    <row r="12" spans="2:46" s="1" customFormat="1" ht="12" customHeight="1">
      <c r="B12" s="34"/>
      <c r="D12" s="28" t="s">
        <v>22</v>
      </c>
      <c r="F12" s="26" t="s">
        <v>23</v>
      </c>
      <c r="I12" s="28" t="s">
        <v>24</v>
      </c>
      <c r="J12" s="51" t="str">
        <f>'Rekapitulace stavby'!AN8</f>
        <v>19. 8. 2022</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31" t="str">
        <f>'Rekapitulace stavby'!E14</f>
        <v>Vyplň údaj</v>
      </c>
      <c r="F18" s="297"/>
      <c r="G18" s="297"/>
      <c r="H18" s="297"/>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tr">
        <f>IF('Rekapitulace stavby'!AN19="","",'Rekapitulace stavby'!AN19)</f>
        <v/>
      </c>
      <c r="L23" s="34"/>
    </row>
    <row r="24" spans="2:12" s="1" customFormat="1" ht="18" customHeight="1">
      <c r="B24" s="34"/>
      <c r="E24" s="26" t="str">
        <f>IF('Rekapitulace stavby'!E20="","",'Rekapitulace stavby'!E20)</f>
        <v xml:space="preserve"> </v>
      </c>
      <c r="I24" s="28" t="s">
        <v>34</v>
      </c>
      <c r="J24" s="26" t="str">
        <f>IF('Rekapitulace stavby'!AN20="","",'Rekapitulace stavby'!AN20)</f>
        <v/>
      </c>
      <c r="L24" s="34"/>
    </row>
    <row r="25" spans="2:12" s="1" customFormat="1" ht="6.95" customHeight="1">
      <c r="B25" s="34"/>
      <c r="L25" s="34"/>
    </row>
    <row r="26" spans="2:12" s="1" customFormat="1" ht="12" customHeight="1">
      <c r="B26" s="34"/>
      <c r="D26" s="28" t="s">
        <v>45</v>
      </c>
      <c r="L26" s="34"/>
    </row>
    <row r="27" spans="2:12" s="7" customFormat="1" ht="16.5" customHeight="1">
      <c r="B27" s="94"/>
      <c r="E27" s="301" t="s">
        <v>19</v>
      </c>
      <c r="F27" s="301"/>
      <c r="G27" s="301"/>
      <c r="H27" s="301"/>
      <c r="L27" s="94"/>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5" t="s">
        <v>47</v>
      </c>
      <c r="J30" s="65">
        <f>ROUND(J82, 2)</f>
        <v>0</v>
      </c>
      <c r="L30" s="34"/>
    </row>
    <row r="31" spans="2:12" s="1" customFormat="1" ht="6.95" customHeight="1">
      <c r="B31" s="34"/>
      <c r="D31" s="52"/>
      <c r="E31" s="52"/>
      <c r="F31" s="52"/>
      <c r="G31" s="52"/>
      <c r="H31" s="52"/>
      <c r="I31" s="52"/>
      <c r="J31" s="52"/>
      <c r="K31" s="52"/>
      <c r="L31" s="34"/>
    </row>
    <row r="32" spans="2:12" s="1" customFormat="1" ht="14.45" customHeight="1">
      <c r="B32" s="34"/>
      <c r="F32" s="37" t="s">
        <v>49</v>
      </c>
      <c r="I32" s="37" t="s">
        <v>48</v>
      </c>
      <c r="J32" s="37" t="s">
        <v>50</v>
      </c>
      <c r="L32" s="34"/>
    </row>
    <row r="33" spans="2:12" s="1" customFormat="1" ht="14.45" customHeight="1">
      <c r="B33" s="34"/>
      <c r="D33" s="54" t="s">
        <v>51</v>
      </c>
      <c r="E33" s="28" t="s">
        <v>52</v>
      </c>
      <c r="F33" s="84">
        <f>ROUND((SUM(BE82:BE108)),  2)</f>
        <v>0</v>
      </c>
      <c r="I33" s="96">
        <v>0.21</v>
      </c>
      <c r="J33" s="84">
        <f>ROUND(((SUM(BE82:BE108))*I33),  2)</f>
        <v>0</v>
      </c>
      <c r="L33" s="34"/>
    </row>
    <row r="34" spans="2:12" s="1" customFormat="1" ht="14.45" customHeight="1">
      <c r="B34" s="34"/>
      <c r="E34" s="28" t="s">
        <v>53</v>
      </c>
      <c r="F34" s="84">
        <f>ROUND((SUM(BF82:BF108)),  2)</f>
        <v>0</v>
      </c>
      <c r="I34" s="96">
        <v>0.15</v>
      </c>
      <c r="J34" s="84">
        <f>ROUND(((SUM(BF82:BF108))*I34),  2)</f>
        <v>0</v>
      </c>
      <c r="L34" s="34"/>
    </row>
    <row r="35" spans="2:12" s="1" customFormat="1" ht="14.45" hidden="1" customHeight="1">
      <c r="B35" s="34"/>
      <c r="E35" s="28" t="s">
        <v>54</v>
      </c>
      <c r="F35" s="84">
        <f>ROUND((SUM(BG82:BG108)),  2)</f>
        <v>0</v>
      </c>
      <c r="I35" s="96">
        <v>0.21</v>
      </c>
      <c r="J35" s="84">
        <f>0</f>
        <v>0</v>
      </c>
      <c r="L35" s="34"/>
    </row>
    <row r="36" spans="2:12" s="1" customFormat="1" ht="14.45" hidden="1" customHeight="1">
      <c r="B36" s="34"/>
      <c r="E36" s="28" t="s">
        <v>55</v>
      </c>
      <c r="F36" s="84">
        <f>ROUND((SUM(BH82:BH108)),  2)</f>
        <v>0</v>
      </c>
      <c r="I36" s="96">
        <v>0.15</v>
      </c>
      <c r="J36" s="84">
        <f>0</f>
        <v>0</v>
      </c>
      <c r="L36" s="34"/>
    </row>
    <row r="37" spans="2:12" s="1" customFormat="1" ht="14.45" hidden="1" customHeight="1">
      <c r="B37" s="34"/>
      <c r="E37" s="28" t="s">
        <v>56</v>
      </c>
      <c r="F37" s="84">
        <f>ROUND((SUM(BI82:BI108)),  2)</f>
        <v>0</v>
      </c>
      <c r="I37" s="96">
        <v>0</v>
      </c>
      <c r="J37" s="84">
        <f>0</f>
        <v>0</v>
      </c>
      <c r="L37" s="34"/>
    </row>
    <row r="38" spans="2:12" s="1" customFormat="1" ht="6.95" customHeight="1">
      <c r="B38" s="34"/>
      <c r="L38" s="34"/>
    </row>
    <row r="39" spans="2:12" s="1" customFormat="1" ht="25.35" customHeight="1">
      <c r="B39" s="34"/>
      <c r="C39" s="97"/>
      <c r="D39" s="98" t="s">
        <v>57</v>
      </c>
      <c r="E39" s="56"/>
      <c r="F39" s="56"/>
      <c r="G39" s="99" t="s">
        <v>58</v>
      </c>
      <c r="H39" s="100" t="s">
        <v>59</v>
      </c>
      <c r="I39" s="56"/>
      <c r="J39" s="101">
        <f>SUM(J30:J37)</f>
        <v>0</v>
      </c>
      <c r="K39" s="102"/>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205</v>
      </c>
      <c r="L45" s="34"/>
    </row>
    <row r="46" spans="2:12" s="1" customFormat="1" ht="6.95" customHeight="1">
      <c r="B46" s="34"/>
      <c r="L46" s="34"/>
    </row>
    <row r="47" spans="2:12" s="1" customFormat="1" ht="12" customHeight="1">
      <c r="B47" s="34"/>
      <c r="C47" s="28" t="s">
        <v>16</v>
      </c>
      <c r="L47" s="34"/>
    </row>
    <row r="48" spans="2:12" s="1" customFormat="1" ht="16.5" customHeight="1">
      <c r="B48" s="34"/>
      <c r="E48" s="329" t="str">
        <f>E7</f>
        <v>Stavba č. 6963, etapa č. 0008 – Kompenzační opatření, Definitivní uzávěr plavebního kanálu Troja</v>
      </c>
      <c r="F48" s="330"/>
      <c r="G48" s="330"/>
      <c r="H48" s="330"/>
      <c r="L48" s="34"/>
    </row>
    <row r="49" spans="2:47" s="1" customFormat="1" ht="12" customHeight="1">
      <c r="B49" s="34"/>
      <c r="C49" s="28" t="s">
        <v>183</v>
      </c>
      <c r="L49" s="34"/>
    </row>
    <row r="50" spans="2:47" s="1" customFormat="1" ht="16.5" customHeight="1">
      <c r="B50" s="34"/>
      <c r="E50" s="324" t="str">
        <f>E9</f>
        <v>V2 - Ostatní náklady</v>
      </c>
      <c r="F50" s="328"/>
      <c r="G50" s="328"/>
      <c r="H50" s="328"/>
      <c r="L50" s="34"/>
    </row>
    <row r="51" spans="2:47" s="1" customFormat="1" ht="6.95" customHeight="1">
      <c r="B51" s="34"/>
      <c r="L51" s="34"/>
    </row>
    <row r="52" spans="2:47" s="1" customFormat="1" ht="12" customHeight="1">
      <c r="B52" s="34"/>
      <c r="C52" s="28" t="s">
        <v>22</v>
      </c>
      <c r="F52" s="26" t="str">
        <f>F12</f>
        <v>Praha</v>
      </c>
      <c r="I52" s="28" t="s">
        <v>24</v>
      </c>
      <c r="J52" s="51" t="str">
        <f>IF(J12="","",J12)</f>
        <v>19. 8. 2022</v>
      </c>
      <c r="L52" s="34"/>
    </row>
    <row r="53" spans="2:47" s="1" customFormat="1" ht="6.95" customHeight="1">
      <c r="B53" s="34"/>
      <c r="L53" s="34"/>
    </row>
    <row r="54" spans="2:47" s="1" customFormat="1" ht="25.7" customHeight="1">
      <c r="B54" s="34"/>
      <c r="C54" s="28" t="s">
        <v>30</v>
      </c>
      <c r="F54" s="26" t="str">
        <f>E15</f>
        <v>Hlavní město Praha</v>
      </c>
      <c r="I54" s="28" t="s">
        <v>38</v>
      </c>
      <c r="J54" s="32" t="str">
        <f>E21</f>
        <v>d plus projektová a inženýrská a.s.</v>
      </c>
      <c r="L54" s="34"/>
    </row>
    <row r="55" spans="2:47" s="1" customFormat="1" ht="15.2" customHeight="1">
      <c r="B55" s="34"/>
      <c r="C55" s="28" t="s">
        <v>36</v>
      </c>
      <c r="F55" s="26" t="str">
        <f>IF(E18="","",E18)</f>
        <v>Vyplň údaj</v>
      </c>
      <c r="I55" s="28" t="s">
        <v>43</v>
      </c>
      <c r="J55" s="32" t="str">
        <f>E24</f>
        <v xml:space="preserve"> </v>
      </c>
      <c r="L55" s="34"/>
    </row>
    <row r="56" spans="2:47" s="1" customFormat="1" ht="10.35" customHeight="1">
      <c r="B56" s="34"/>
      <c r="L56" s="34"/>
    </row>
    <row r="57" spans="2:47" s="1" customFormat="1" ht="29.25" customHeight="1">
      <c r="B57" s="34"/>
      <c r="C57" s="103" t="s">
        <v>206</v>
      </c>
      <c r="D57" s="97"/>
      <c r="E57" s="97"/>
      <c r="F57" s="97"/>
      <c r="G57" s="97"/>
      <c r="H57" s="97"/>
      <c r="I57" s="97"/>
      <c r="J57" s="104" t="s">
        <v>207</v>
      </c>
      <c r="K57" s="97"/>
      <c r="L57" s="34"/>
    </row>
    <row r="58" spans="2:47" s="1" customFormat="1" ht="10.35" customHeight="1">
      <c r="B58" s="34"/>
      <c r="L58" s="34"/>
    </row>
    <row r="59" spans="2:47" s="1" customFormat="1" ht="22.9" customHeight="1">
      <c r="B59" s="34"/>
      <c r="C59" s="105" t="s">
        <v>79</v>
      </c>
      <c r="J59" s="65">
        <f>J82</f>
        <v>0</v>
      </c>
      <c r="L59" s="34"/>
      <c r="AU59" s="18" t="s">
        <v>208</v>
      </c>
    </row>
    <row r="60" spans="2:47" s="8" customFormat="1" ht="24.95" customHeight="1">
      <c r="B60" s="106"/>
      <c r="D60" s="107" t="s">
        <v>2528</v>
      </c>
      <c r="E60" s="108"/>
      <c r="F60" s="108"/>
      <c r="G60" s="108"/>
      <c r="H60" s="108"/>
      <c r="I60" s="108"/>
      <c r="J60" s="109">
        <f>J83</f>
        <v>0</v>
      </c>
      <c r="L60" s="106"/>
    </row>
    <row r="61" spans="2:47" s="9" customFormat="1" ht="19.899999999999999" customHeight="1">
      <c r="B61" s="110"/>
      <c r="D61" s="111" t="s">
        <v>2550</v>
      </c>
      <c r="E61" s="112"/>
      <c r="F61" s="112"/>
      <c r="G61" s="112"/>
      <c r="H61" s="112"/>
      <c r="I61" s="112"/>
      <c r="J61" s="113">
        <f>J84</f>
        <v>0</v>
      </c>
      <c r="L61" s="110"/>
    </row>
    <row r="62" spans="2:47" s="9" customFormat="1" ht="19.899999999999999" customHeight="1">
      <c r="B62" s="110"/>
      <c r="D62" s="111" t="s">
        <v>2551</v>
      </c>
      <c r="E62" s="112"/>
      <c r="F62" s="112"/>
      <c r="G62" s="112"/>
      <c r="H62" s="112"/>
      <c r="I62" s="112"/>
      <c r="J62" s="113">
        <f>J99</f>
        <v>0</v>
      </c>
      <c r="L62" s="110"/>
    </row>
    <row r="63" spans="2:47" s="1" customFormat="1" ht="21.75" customHeight="1">
      <c r="B63" s="34"/>
      <c r="L63" s="34"/>
    </row>
    <row r="64" spans="2:47" s="1" customFormat="1" ht="6.95" customHeight="1">
      <c r="B64" s="43"/>
      <c r="C64" s="44"/>
      <c r="D64" s="44"/>
      <c r="E64" s="44"/>
      <c r="F64" s="44"/>
      <c r="G64" s="44"/>
      <c r="H64" s="44"/>
      <c r="I64" s="44"/>
      <c r="J64" s="44"/>
      <c r="K64" s="44"/>
      <c r="L64" s="34"/>
    </row>
    <row r="68" spans="2:12" s="1" customFormat="1" ht="6.95" customHeight="1">
      <c r="B68" s="45"/>
      <c r="C68" s="46"/>
      <c r="D68" s="46"/>
      <c r="E68" s="46"/>
      <c r="F68" s="46"/>
      <c r="G68" s="46"/>
      <c r="H68" s="46"/>
      <c r="I68" s="46"/>
      <c r="J68" s="46"/>
      <c r="K68" s="46"/>
      <c r="L68" s="34"/>
    </row>
    <row r="69" spans="2:12" s="1" customFormat="1" ht="24.95" customHeight="1">
      <c r="B69" s="34"/>
      <c r="C69" s="22" t="s">
        <v>224</v>
      </c>
      <c r="L69" s="34"/>
    </row>
    <row r="70" spans="2:12" s="1" customFormat="1" ht="6.95" customHeight="1">
      <c r="B70" s="34"/>
      <c r="L70" s="34"/>
    </row>
    <row r="71" spans="2:12" s="1" customFormat="1" ht="12" customHeight="1">
      <c r="B71" s="34"/>
      <c r="C71" s="28" t="s">
        <v>16</v>
      </c>
      <c r="L71" s="34"/>
    </row>
    <row r="72" spans="2:12" s="1" customFormat="1" ht="16.5" customHeight="1">
      <c r="B72" s="34"/>
      <c r="E72" s="329" t="str">
        <f>E7</f>
        <v>Stavba č. 6963, etapa č. 0008 – Kompenzační opatření, Definitivní uzávěr plavebního kanálu Troja</v>
      </c>
      <c r="F72" s="330"/>
      <c r="G72" s="330"/>
      <c r="H72" s="330"/>
      <c r="L72" s="34"/>
    </row>
    <row r="73" spans="2:12" s="1" customFormat="1" ht="12" customHeight="1">
      <c r="B73" s="34"/>
      <c r="C73" s="28" t="s">
        <v>183</v>
      </c>
      <c r="L73" s="34"/>
    </row>
    <row r="74" spans="2:12" s="1" customFormat="1" ht="16.5" customHeight="1">
      <c r="B74" s="34"/>
      <c r="E74" s="324" t="str">
        <f>E9</f>
        <v>V2 - Ostatní náklady</v>
      </c>
      <c r="F74" s="328"/>
      <c r="G74" s="328"/>
      <c r="H74" s="328"/>
      <c r="L74" s="34"/>
    </row>
    <row r="75" spans="2:12" s="1" customFormat="1" ht="6.95" customHeight="1">
      <c r="B75" s="34"/>
      <c r="L75" s="34"/>
    </row>
    <row r="76" spans="2:12" s="1" customFormat="1" ht="12" customHeight="1">
      <c r="B76" s="34"/>
      <c r="C76" s="28" t="s">
        <v>22</v>
      </c>
      <c r="F76" s="26" t="str">
        <f>F12</f>
        <v>Praha</v>
      </c>
      <c r="I76" s="28" t="s">
        <v>24</v>
      </c>
      <c r="J76" s="51" t="str">
        <f>IF(J12="","",J12)</f>
        <v>19. 8. 2022</v>
      </c>
      <c r="L76" s="34"/>
    </row>
    <row r="77" spans="2:12" s="1" customFormat="1" ht="6.95" customHeight="1">
      <c r="B77" s="34"/>
      <c r="L77" s="34"/>
    </row>
    <row r="78" spans="2:12" s="1" customFormat="1" ht="25.7" customHeight="1">
      <c r="B78" s="34"/>
      <c r="C78" s="28" t="s">
        <v>30</v>
      </c>
      <c r="F78" s="26" t="str">
        <f>E15</f>
        <v>Hlavní město Praha</v>
      </c>
      <c r="I78" s="28" t="s">
        <v>38</v>
      </c>
      <c r="J78" s="32" t="str">
        <f>E21</f>
        <v>d plus projektová a inženýrská a.s.</v>
      </c>
      <c r="L78" s="34"/>
    </row>
    <row r="79" spans="2:12" s="1" customFormat="1" ht="15.2" customHeight="1">
      <c r="B79" s="34"/>
      <c r="C79" s="28" t="s">
        <v>36</v>
      </c>
      <c r="F79" s="26" t="str">
        <f>IF(E18="","",E18)</f>
        <v>Vyplň údaj</v>
      </c>
      <c r="I79" s="28" t="s">
        <v>43</v>
      </c>
      <c r="J79" s="32" t="str">
        <f>E24</f>
        <v xml:space="preserve"> </v>
      </c>
      <c r="L79" s="34"/>
    </row>
    <row r="80" spans="2:12" s="1" customFormat="1" ht="10.35" customHeight="1">
      <c r="B80" s="34"/>
      <c r="L80" s="34"/>
    </row>
    <row r="81" spans="2:65" s="10" customFormat="1" ht="29.25" customHeight="1">
      <c r="B81" s="114"/>
      <c r="C81" s="115" t="s">
        <v>225</v>
      </c>
      <c r="D81" s="116" t="s">
        <v>66</v>
      </c>
      <c r="E81" s="116" t="s">
        <v>62</v>
      </c>
      <c r="F81" s="116" t="s">
        <v>63</v>
      </c>
      <c r="G81" s="116" t="s">
        <v>226</v>
      </c>
      <c r="H81" s="116" t="s">
        <v>227</v>
      </c>
      <c r="I81" s="116" t="s">
        <v>228</v>
      </c>
      <c r="J81" s="116" t="s">
        <v>207</v>
      </c>
      <c r="K81" s="117" t="s">
        <v>229</v>
      </c>
      <c r="L81" s="114"/>
      <c r="M81" s="58" t="s">
        <v>19</v>
      </c>
      <c r="N81" s="59" t="s">
        <v>51</v>
      </c>
      <c r="O81" s="59" t="s">
        <v>230</v>
      </c>
      <c r="P81" s="59" t="s">
        <v>231</v>
      </c>
      <c r="Q81" s="59" t="s">
        <v>232</v>
      </c>
      <c r="R81" s="59" t="s">
        <v>233</v>
      </c>
      <c r="S81" s="59" t="s">
        <v>234</v>
      </c>
      <c r="T81" s="60" t="s">
        <v>235</v>
      </c>
    </row>
    <row r="82" spans="2:65" s="1" customFormat="1" ht="22.9" customHeight="1">
      <c r="B82" s="34"/>
      <c r="C82" s="63" t="s">
        <v>236</v>
      </c>
      <c r="J82" s="118">
        <f>BK82</f>
        <v>0</v>
      </c>
      <c r="L82" s="34"/>
      <c r="M82" s="61"/>
      <c r="N82" s="52"/>
      <c r="O82" s="52"/>
      <c r="P82" s="119">
        <f>P83</f>
        <v>0</v>
      </c>
      <c r="Q82" s="52"/>
      <c r="R82" s="119">
        <f>R83</f>
        <v>0</v>
      </c>
      <c r="S82" s="52"/>
      <c r="T82" s="120">
        <f>T83</f>
        <v>0</v>
      </c>
      <c r="AT82" s="18" t="s">
        <v>80</v>
      </c>
      <c r="AU82" s="18" t="s">
        <v>208</v>
      </c>
      <c r="BK82" s="121">
        <f>BK83</f>
        <v>0</v>
      </c>
    </row>
    <row r="83" spans="2:65" s="11" customFormat="1" ht="25.9" customHeight="1">
      <c r="B83" s="122"/>
      <c r="D83" s="123" t="s">
        <v>80</v>
      </c>
      <c r="E83" s="124" t="s">
        <v>154</v>
      </c>
      <c r="F83" s="124" t="s">
        <v>2532</v>
      </c>
      <c r="I83" s="125"/>
      <c r="J83" s="126">
        <f>BK83</f>
        <v>0</v>
      </c>
      <c r="L83" s="122"/>
      <c r="M83" s="127"/>
      <c r="P83" s="128">
        <f>P84+P99</f>
        <v>0</v>
      </c>
      <c r="R83" s="128">
        <f>R84+R99</f>
        <v>0</v>
      </c>
      <c r="T83" s="129">
        <f>T84+T99</f>
        <v>0</v>
      </c>
      <c r="AR83" s="123" t="s">
        <v>268</v>
      </c>
      <c r="AT83" s="130" t="s">
        <v>80</v>
      </c>
      <c r="AU83" s="130" t="s">
        <v>81</v>
      </c>
      <c r="AY83" s="123" t="s">
        <v>239</v>
      </c>
      <c r="BK83" s="131">
        <f>BK84+BK99</f>
        <v>0</v>
      </c>
    </row>
    <row r="84" spans="2:65" s="11" customFormat="1" ht="22.9" customHeight="1">
      <c r="B84" s="122"/>
      <c r="D84" s="123" t="s">
        <v>80</v>
      </c>
      <c r="E84" s="132" t="s">
        <v>2552</v>
      </c>
      <c r="F84" s="132" t="s">
        <v>2553</v>
      </c>
      <c r="I84" s="125"/>
      <c r="J84" s="133">
        <f>BK84</f>
        <v>0</v>
      </c>
      <c r="L84" s="122"/>
      <c r="M84" s="127"/>
      <c r="P84" s="128">
        <f>SUM(P85:P98)</f>
        <v>0</v>
      </c>
      <c r="R84" s="128">
        <f>SUM(R85:R98)</f>
        <v>0</v>
      </c>
      <c r="T84" s="129">
        <f>SUM(T85:T98)</f>
        <v>0</v>
      </c>
      <c r="AR84" s="123" t="s">
        <v>268</v>
      </c>
      <c r="AT84" s="130" t="s">
        <v>80</v>
      </c>
      <c r="AU84" s="130" t="s">
        <v>88</v>
      </c>
      <c r="AY84" s="123" t="s">
        <v>239</v>
      </c>
      <c r="BK84" s="131">
        <f>SUM(BK85:BK98)</f>
        <v>0</v>
      </c>
    </row>
    <row r="85" spans="2:65" s="1" customFormat="1" ht="16.5" customHeight="1">
      <c r="B85" s="34"/>
      <c r="C85" s="134" t="s">
        <v>88</v>
      </c>
      <c r="D85" s="134" t="s">
        <v>241</v>
      </c>
      <c r="E85" s="135" t="s">
        <v>2554</v>
      </c>
      <c r="F85" s="136" t="s">
        <v>2555</v>
      </c>
      <c r="G85" s="137" t="s">
        <v>303</v>
      </c>
      <c r="H85" s="138">
        <v>1</v>
      </c>
      <c r="I85" s="139"/>
      <c r="J85" s="140">
        <f>ROUND(I85*H85,2)</f>
        <v>0</v>
      </c>
      <c r="K85" s="136" t="s">
        <v>245</v>
      </c>
      <c r="L85" s="34"/>
      <c r="M85" s="141" t="s">
        <v>19</v>
      </c>
      <c r="N85" s="142" t="s">
        <v>52</v>
      </c>
      <c r="P85" s="143">
        <f>O85*H85</f>
        <v>0</v>
      </c>
      <c r="Q85" s="143">
        <v>0</v>
      </c>
      <c r="R85" s="143">
        <f>Q85*H85</f>
        <v>0</v>
      </c>
      <c r="S85" s="143">
        <v>0</v>
      </c>
      <c r="T85" s="144">
        <f>S85*H85</f>
        <v>0</v>
      </c>
      <c r="AR85" s="145" t="s">
        <v>2536</v>
      </c>
      <c r="AT85" s="145" t="s">
        <v>241</v>
      </c>
      <c r="AU85" s="145" t="s">
        <v>90</v>
      </c>
      <c r="AY85" s="18" t="s">
        <v>239</v>
      </c>
      <c r="BE85" s="146">
        <f>IF(N85="základní",J85,0)</f>
        <v>0</v>
      </c>
      <c r="BF85" s="146">
        <f>IF(N85="snížená",J85,0)</f>
        <v>0</v>
      </c>
      <c r="BG85" s="146">
        <f>IF(N85="zákl. přenesená",J85,0)</f>
        <v>0</v>
      </c>
      <c r="BH85" s="146">
        <f>IF(N85="sníž. přenesená",J85,0)</f>
        <v>0</v>
      </c>
      <c r="BI85" s="146">
        <f>IF(N85="nulová",J85,0)</f>
        <v>0</v>
      </c>
      <c r="BJ85" s="18" t="s">
        <v>88</v>
      </c>
      <c r="BK85" s="146">
        <f>ROUND(I85*H85,2)</f>
        <v>0</v>
      </c>
      <c r="BL85" s="18" t="s">
        <v>2536</v>
      </c>
      <c r="BM85" s="145" t="s">
        <v>2556</v>
      </c>
    </row>
    <row r="86" spans="2:65" s="1" customFormat="1" ht="11.25">
      <c r="B86" s="34"/>
      <c r="D86" s="147" t="s">
        <v>248</v>
      </c>
      <c r="F86" s="148" t="s">
        <v>2557</v>
      </c>
      <c r="I86" s="149"/>
      <c r="L86" s="34"/>
      <c r="M86" s="150"/>
      <c r="T86" s="55"/>
      <c r="AT86" s="18" t="s">
        <v>248</v>
      </c>
      <c r="AU86" s="18" t="s">
        <v>90</v>
      </c>
    </row>
    <row r="87" spans="2:65" s="1" customFormat="1" ht="16.5" customHeight="1">
      <c r="B87" s="34"/>
      <c r="C87" s="134" t="s">
        <v>90</v>
      </c>
      <c r="D87" s="134" t="s">
        <v>241</v>
      </c>
      <c r="E87" s="135" t="s">
        <v>2558</v>
      </c>
      <c r="F87" s="136" t="s">
        <v>2559</v>
      </c>
      <c r="G87" s="137" t="s">
        <v>303</v>
      </c>
      <c r="H87" s="138">
        <v>1</v>
      </c>
      <c r="I87" s="139"/>
      <c r="J87" s="140">
        <f>ROUND(I87*H87,2)</f>
        <v>0</v>
      </c>
      <c r="K87" s="136" t="s">
        <v>245</v>
      </c>
      <c r="L87" s="34"/>
      <c r="M87" s="141" t="s">
        <v>19</v>
      </c>
      <c r="N87" s="142" t="s">
        <v>52</v>
      </c>
      <c r="P87" s="143">
        <f>O87*H87</f>
        <v>0</v>
      </c>
      <c r="Q87" s="143">
        <v>0</v>
      </c>
      <c r="R87" s="143">
        <f>Q87*H87</f>
        <v>0</v>
      </c>
      <c r="S87" s="143">
        <v>0</v>
      </c>
      <c r="T87" s="144">
        <f>S87*H87</f>
        <v>0</v>
      </c>
      <c r="AR87" s="145" t="s">
        <v>2536</v>
      </c>
      <c r="AT87" s="145" t="s">
        <v>241</v>
      </c>
      <c r="AU87" s="145" t="s">
        <v>90</v>
      </c>
      <c r="AY87" s="18" t="s">
        <v>239</v>
      </c>
      <c r="BE87" s="146">
        <f>IF(N87="základní",J87,0)</f>
        <v>0</v>
      </c>
      <c r="BF87" s="146">
        <f>IF(N87="snížená",J87,0)</f>
        <v>0</v>
      </c>
      <c r="BG87" s="146">
        <f>IF(N87="zákl. přenesená",J87,0)</f>
        <v>0</v>
      </c>
      <c r="BH87" s="146">
        <f>IF(N87="sníž. přenesená",J87,0)</f>
        <v>0</v>
      </c>
      <c r="BI87" s="146">
        <f>IF(N87="nulová",J87,0)</f>
        <v>0</v>
      </c>
      <c r="BJ87" s="18" t="s">
        <v>88</v>
      </c>
      <c r="BK87" s="146">
        <f>ROUND(I87*H87,2)</f>
        <v>0</v>
      </c>
      <c r="BL87" s="18" t="s">
        <v>2536</v>
      </c>
      <c r="BM87" s="145" t="s">
        <v>2560</v>
      </c>
    </row>
    <row r="88" spans="2:65" s="1" customFormat="1" ht="11.25">
      <c r="B88" s="34"/>
      <c r="D88" s="147" t="s">
        <v>248</v>
      </c>
      <c r="F88" s="148" t="s">
        <v>2561</v>
      </c>
      <c r="I88" s="149"/>
      <c r="L88" s="34"/>
      <c r="M88" s="150"/>
      <c r="T88" s="55"/>
      <c r="AT88" s="18" t="s">
        <v>248</v>
      </c>
      <c r="AU88" s="18" t="s">
        <v>90</v>
      </c>
    </row>
    <row r="89" spans="2:65" s="1" customFormat="1" ht="16.5" customHeight="1">
      <c r="B89" s="34"/>
      <c r="C89" s="134" t="s">
        <v>96</v>
      </c>
      <c r="D89" s="134" t="s">
        <v>241</v>
      </c>
      <c r="E89" s="135" t="s">
        <v>2562</v>
      </c>
      <c r="F89" s="136" t="s">
        <v>2563</v>
      </c>
      <c r="G89" s="137" t="s">
        <v>303</v>
      </c>
      <c r="H89" s="138">
        <v>1</v>
      </c>
      <c r="I89" s="139"/>
      <c r="J89" s="140">
        <f>ROUND(I89*H89,2)</f>
        <v>0</v>
      </c>
      <c r="K89" s="136" t="s">
        <v>304</v>
      </c>
      <c r="L89" s="34"/>
      <c r="M89" s="141" t="s">
        <v>19</v>
      </c>
      <c r="N89" s="142" t="s">
        <v>52</v>
      </c>
      <c r="P89" s="143">
        <f>O89*H89</f>
        <v>0</v>
      </c>
      <c r="Q89" s="143">
        <v>0</v>
      </c>
      <c r="R89" s="143">
        <f>Q89*H89</f>
        <v>0</v>
      </c>
      <c r="S89" s="143">
        <v>0</v>
      </c>
      <c r="T89" s="144">
        <f>S89*H89</f>
        <v>0</v>
      </c>
      <c r="AR89" s="145" t="s">
        <v>2536</v>
      </c>
      <c r="AT89" s="145" t="s">
        <v>241</v>
      </c>
      <c r="AU89" s="145" t="s">
        <v>90</v>
      </c>
      <c r="AY89" s="18" t="s">
        <v>239</v>
      </c>
      <c r="BE89" s="146">
        <f>IF(N89="základní",J89,0)</f>
        <v>0</v>
      </c>
      <c r="BF89" s="146">
        <f>IF(N89="snížená",J89,0)</f>
        <v>0</v>
      </c>
      <c r="BG89" s="146">
        <f>IF(N89="zákl. přenesená",J89,0)</f>
        <v>0</v>
      </c>
      <c r="BH89" s="146">
        <f>IF(N89="sníž. přenesená",J89,0)</f>
        <v>0</v>
      </c>
      <c r="BI89" s="146">
        <f>IF(N89="nulová",J89,0)</f>
        <v>0</v>
      </c>
      <c r="BJ89" s="18" t="s">
        <v>88</v>
      </c>
      <c r="BK89" s="146">
        <f>ROUND(I89*H89,2)</f>
        <v>0</v>
      </c>
      <c r="BL89" s="18" t="s">
        <v>2536</v>
      </c>
      <c r="BM89" s="145" t="s">
        <v>2564</v>
      </c>
    </row>
    <row r="90" spans="2:65" s="1" customFormat="1" ht="19.5">
      <c r="B90" s="34"/>
      <c r="D90" s="152" t="s">
        <v>306</v>
      </c>
      <c r="F90" s="166" t="s">
        <v>2565</v>
      </c>
      <c r="I90" s="149"/>
      <c r="L90" s="34"/>
      <c r="M90" s="150"/>
      <c r="T90" s="55"/>
      <c r="AT90" s="18" t="s">
        <v>306</v>
      </c>
      <c r="AU90" s="18" t="s">
        <v>90</v>
      </c>
    </row>
    <row r="91" spans="2:65" s="1" customFormat="1" ht="16.5" customHeight="1">
      <c r="B91" s="34"/>
      <c r="C91" s="134" t="s">
        <v>246</v>
      </c>
      <c r="D91" s="134" t="s">
        <v>241</v>
      </c>
      <c r="E91" s="135" t="s">
        <v>2566</v>
      </c>
      <c r="F91" s="136" t="s">
        <v>2567</v>
      </c>
      <c r="G91" s="137" t="s">
        <v>303</v>
      </c>
      <c r="H91" s="138">
        <v>1</v>
      </c>
      <c r="I91" s="139"/>
      <c r="J91" s="140">
        <f>ROUND(I91*H91,2)</f>
        <v>0</v>
      </c>
      <c r="K91" s="136" t="s">
        <v>304</v>
      </c>
      <c r="L91" s="34"/>
      <c r="M91" s="141" t="s">
        <v>19</v>
      </c>
      <c r="N91" s="142" t="s">
        <v>52</v>
      </c>
      <c r="P91" s="143">
        <f>O91*H91</f>
        <v>0</v>
      </c>
      <c r="Q91" s="143">
        <v>0</v>
      </c>
      <c r="R91" s="143">
        <f>Q91*H91</f>
        <v>0</v>
      </c>
      <c r="S91" s="143">
        <v>0</v>
      </c>
      <c r="T91" s="144">
        <f>S91*H91</f>
        <v>0</v>
      </c>
      <c r="AR91" s="145" t="s">
        <v>2536</v>
      </c>
      <c r="AT91" s="145" t="s">
        <v>241</v>
      </c>
      <c r="AU91" s="145" t="s">
        <v>90</v>
      </c>
      <c r="AY91" s="18" t="s">
        <v>239</v>
      </c>
      <c r="BE91" s="146">
        <f>IF(N91="základní",J91,0)</f>
        <v>0</v>
      </c>
      <c r="BF91" s="146">
        <f>IF(N91="snížená",J91,0)</f>
        <v>0</v>
      </c>
      <c r="BG91" s="146">
        <f>IF(N91="zákl. přenesená",J91,0)</f>
        <v>0</v>
      </c>
      <c r="BH91" s="146">
        <f>IF(N91="sníž. přenesená",J91,0)</f>
        <v>0</v>
      </c>
      <c r="BI91" s="146">
        <f>IF(N91="nulová",J91,0)</f>
        <v>0</v>
      </c>
      <c r="BJ91" s="18" t="s">
        <v>88</v>
      </c>
      <c r="BK91" s="146">
        <f>ROUND(I91*H91,2)</f>
        <v>0</v>
      </c>
      <c r="BL91" s="18" t="s">
        <v>2536</v>
      </c>
      <c r="BM91" s="145" t="s">
        <v>2568</v>
      </c>
    </row>
    <row r="92" spans="2:65" s="1" customFormat="1" ht="16.5" customHeight="1">
      <c r="B92" s="34"/>
      <c r="C92" s="134" t="s">
        <v>268</v>
      </c>
      <c r="D92" s="134" t="s">
        <v>241</v>
      </c>
      <c r="E92" s="135" t="s">
        <v>2569</v>
      </c>
      <c r="F92" s="136" t="s">
        <v>2570</v>
      </c>
      <c r="G92" s="137" t="s">
        <v>303</v>
      </c>
      <c r="H92" s="138">
        <v>1</v>
      </c>
      <c r="I92" s="139"/>
      <c r="J92" s="140">
        <f>ROUND(I92*H92,2)</f>
        <v>0</v>
      </c>
      <c r="K92" s="136" t="s">
        <v>245</v>
      </c>
      <c r="L92" s="34"/>
      <c r="M92" s="141" t="s">
        <v>19</v>
      </c>
      <c r="N92" s="142" t="s">
        <v>52</v>
      </c>
      <c r="P92" s="143">
        <f>O92*H92</f>
        <v>0</v>
      </c>
      <c r="Q92" s="143">
        <v>0</v>
      </c>
      <c r="R92" s="143">
        <f>Q92*H92</f>
        <v>0</v>
      </c>
      <c r="S92" s="143">
        <v>0</v>
      </c>
      <c r="T92" s="144">
        <f>S92*H92</f>
        <v>0</v>
      </c>
      <c r="AR92" s="145" t="s">
        <v>2536</v>
      </c>
      <c r="AT92" s="145" t="s">
        <v>241</v>
      </c>
      <c r="AU92" s="145" t="s">
        <v>90</v>
      </c>
      <c r="AY92" s="18" t="s">
        <v>239</v>
      </c>
      <c r="BE92" s="146">
        <f>IF(N92="základní",J92,0)</f>
        <v>0</v>
      </c>
      <c r="BF92" s="146">
        <f>IF(N92="snížená",J92,0)</f>
        <v>0</v>
      </c>
      <c r="BG92" s="146">
        <f>IF(N92="zákl. přenesená",J92,0)</f>
        <v>0</v>
      </c>
      <c r="BH92" s="146">
        <f>IF(N92="sníž. přenesená",J92,0)</f>
        <v>0</v>
      </c>
      <c r="BI92" s="146">
        <f>IF(N92="nulová",J92,0)</f>
        <v>0</v>
      </c>
      <c r="BJ92" s="18" t="s">
        <v>88</v>
      </c>
      <c r="BK92" s="146">
        <f>ROUND(I92*H92,2)</f>
        <v>0</v>
      </c>
      <c r="BL92" s="18" t="s">
        <v>2536</v>
      </c>
      <c r="BM92" s="145" t="s">
        <v>2571</v>
      </c>
    </row>
    <row r="93" spans="2:65" s="1" customFormat="1" ht="11.25">
      <c r="B93" s="34"/>
      <c r="D93" s="147" t="s">
        <v>248</v>
      </c>
      <c r="F93" s="148" t="s">
        <v>2572</v>
      </c>
      <c r="I93" s="149"/>
      <c r="L93" s="34"/>
      <c r="M93" s="150"/>
      <c r="T93" s="55"/>
      <c r="AT93" s="18" t="s">
        <v>248</v>
      </c>
      <c r="AU93" s="18" t="s">
        <v>90</v>
      </c>
    </row>
    <row r="94" spans="2:65" s="1" customFormat="1" ht="16.5" customHeight="1">
      <c r="B94" s="34"/>
      <c r="C94" s="134" t="s">
        <v>274</v>
      </c>
      <c r="D94" s="134" t="s">
        <v>241</v>
      </c>
      <c r="E94" s="135" t="s">
        <v>2573</v>
      </c>
      <c r="F94" s="136" t="s">
        <v>2574</v>
      </c>
      <c r="G94" s="137" t="s">
        <v>303</v>
      </c>
      <c r="H94" s="138">
        <v>1</v>
      </c>
      <c r="I94" s="139"/>
      <c r="J94" s="140">
        <f>ROUND(I94*H94,2)</f>
        <v>0</v>
      </c>
      <c r="K94" s="136" t="s">
        <v>245</v>
      </c>
      <c r="L94" s="34"/>
      <c r="M94" s="141" t="s">
        <v>19</v>
      </c>
      <c r="N94" s="142" t="s">
        <v>52</v>
      </c>
      <c r="P94" s="143">
        <f>O94*H94</f>
        <v>0</v>
      </c>
      <c r="Q94" s="143">
        <v>0</v>
      </c>
      <c r="R94" s="143">
        <f>Q94*H94</f>
        <v>0</v>
      </c>
      <c r="S94" s="143">
        <v>0</v>
      </c>
      <c r="T94" s="144">
        <f>S94*H94</f>
        <v>0</v>
      </c>
      <c r="AR94" s="145" t="s">
        <v>2536</v>
      </c>
      <c r="AT94" s="145" t="s">
        <v>241</v>
      </c>
      <c r="AU94" s="145" t="s">
        <v>90</v>
      </c>
      <c r="AY94" s="18" t="s">
        <v>239</v>
      </c>
      <c r="BE94" s="146">
        <f>IF(N94="základní",J94,0)</f>
        <v>0</v>
      </c>
      <c r="BF94" s="146">
        <f>IF(N94="snížená",J94,0)</f>
        <v>0</v>
      </c>
      <c r="BG94" s="146">
        <f>IF(N94="zákl. přenesená",J94,0)</f>
        <v>0</v>
      </c>
      <c r="BH94" s="146">
        <f>IF(N94="sníž. přenesená",J94,0)</f>
        <v>0</v>
      </c>
      <c r="BI94" s="146">
        <f>IF(N94="nulová",J94,0)</f>
        <v>0</v>
      </c>
      <c r="BJ94" s="18" t="s">
        <v>88</v>
      </c>
      <c r="BK94" s="146">
        <f>ROUND(I94*H94,2)</f>
        <v>0</v>
      </c>
      <c r="BL94" s="18" t="s">
        <v>2536</v>
      </c>
      <c r="BM94" s="145" t="s">
        <v>2575</v>
      </c>
    </row>
    <row r="95" spans="2:65" s="1" customFormat="1" ht="11.25">
      <c r="B95" s="34"/>
      <c r="D95" s="147" t="s">
        <v>248</v>
      </c>
      <c r="F95" s="148" t="s">
        <v>2576</v>
      </c>
      <c r="I95" s="149"/>
      <c r="L95" s="34"/>
      <c r="M95" s="150"/>
      <c r="T95" s="55"/>
      <c r="AT95" s="18" t="s">
        <v>248</v>
      </c>
      <c r="AU95" s="18" t="s">
        <v>90</v>
      </c>
    </row>
    <row r="96" spans="2:65" s="1" customFormat="1" ht="39">
      <c r="B96" s="34"/>
      <c r="D96" s="152" t="s">
        <v>306</v>
      </c>
      <c r="F96" s="166" t="s">
        <v>2577</v>
      </c>
      <c r="I96" s="149"/>
      <c r="L96" s="34"/>
      <c r="M96" s="150"/>
      <c r="T96" s="55"/>
      <c r="AT96" s="18" t="s">
        <v>306</v>
      </c>
      <c r="AU96" s="18" t="s">
        <v>90</v>
      </c>
    </row>
    <row r="97" spans="2:65" s="1" customFormat="1" ht="16.5" customHeight="1">
      <c r="B97" s="34"/>
      <c r="C97" s="134" t="s">
        <v>281</v>
      </c>
      <c r="D97" s="134" t="s">
        <v>241</v>
      </c>
      <c r="E97" s="135" t="s">
        <v>2578</v>
      </c>
      <c r="F97" s="136" t="s">
        <v>2579</v>
      </c>
      <c r="G97" s="137" t="s">
        <v>303</v>
      </c>
      <c r="H97" s="138">
        <v>1</v>
      </c>
      <c r="I97" s="139"/>
      <c r="J97" s="140">
        <f>ROUND(I97*H97,2)</f>
        <v>0</v>
      </c>
      <c r="K97" s="136" t="s">
        <v>245</v>
      </c>
      <c r="L97" s="34"/>
      <c r="M97" s="141" t="s">
        <v>19</v>
      </c>
      <c r="N97" s="142" t="s">
        <v>52</v>
      </c>
      <c r="P97" s="143">
        <f>O97*H97</f>
        <v>0</v>
      </c>
      <c r="Q97" s="143">
        <v>0</v>
      </c>
      <c r="R97" s="143">
        <f>Q97*H97</f>
        <v>0</v>
      </c>
      <c r="S97" s="143">
        <v>0</v>
      </c>
      <c r="T97" s="144">
        <f>S97*H97</f>
        <v>0</v>
      </c>
      <c r="AR97" s="145" t="s">
        <v>2536</v>
      </c>
      <c r="AT97" s="145" t="s">
        <v>241</v>
      </c>
      <c r="AU97" s="145" t="s">
        <v>90</v>
      </c>
      <c r="AY97" s="18" t="s">
        <v>239</v>
      </c>
      <c r="BE97" s="146">
        <f>IF(N97="základní",J97,0)</f>
        <v>0</v>
      </c>
      <c r="BF97" s="146">
        <f>IF(N97="snížená",J97,0)</f>
        <v>0</v>
      </c>
      <c r="BG97" s="146">
        <f>IF(N97="zákl. přenesená",J97,0)</f>
        <v>0</v>
      </c>
      <c r="BH97" s="146">
        <f>IF(N97="sníž. přenesená",J97,0)</f>
        <v>0</v>
      </c>
      <c r="BI97" s="146">
        <f>IF(N97="nulová",J97,0)</f>
        <v>0</v>
      </c>
      <c r="BJ97" s="18" t="s">
        <v>88</v>
      </c>
      <c r="BK97" s="146">
        <f>ROUND(I97*H97,2)</f>
        <v>0</v>
      </c>
      <c r="BL97" s="18" t="s">
        <v>2536</v>
      </c>
      <c r="BM97" s="145" t="s">
        <v>2580</v>
      </c>
    </row>
    <row r="98" spans="2:65" s="1" customFormat="1" ht="11.25">
      <c r="B98" s="34"/>
      <c r="D98" s="147" t="s">
        <v>248</v>
      </c>
      <c r="F98" s="148" t="s">
        <v>2581</v>
      </c>
      <c r="I98" s="149"/>
      <c r="L98" s="34"/>
      <c r="M98" s="150"/>
      <c r="T98" s="55"/>
      <c r="AT98" s="18" t="s">
        <v>248</v>
      </c>
      <c r="AU98" s="18" t="s">
        <v>90</v>
      </c>
    </row>
    <row r="99" spans="2:65" s="11" customFormat="1" ht="22.9" customHeight="1">
      <c r="B99" s="122"/>
      <c r="D99" s="123" t="s">
        <v>80</v>
      </c>
      <c r="E99" s="132" t="s">
        <v>2582</v>
      </c>
      <c r="F99" s="132" t="s">
        <v>2583</v>
      </c>
      <c r="I99" s="125"/>
      <c r="J99" s="133">
        <f>BK99</f>
        <v>0</v>
      </c>
      <c r="L99" s="122"/>
      <c r="M99" s="127"/>
      <c r="P99" s="128">
        <f>SUM(P100:P108)</f>
        <v>0</v>
      </c>
      <c r="R99" s="128">
        <f>SUM(R100:R108)</f>
        <v>0</v>
      </c>
      <c r="T99" s="129">
        <f>SUM(T100:T108)</f>
        <v>0</v>
      </c>
      <c r="AR99" s="123" t="s">
        <v>268</v>
      </c>
      <c r="AT99" s="130" t="s">
        <v>80</v>
      </c>
      <c r="AU99" s="130" t="s">
        <v>88</v>
      </c>
      <c r="AY99" s="123" t="s">
        <v>239</v>
      </c>
      <c r="BK99" s="131">
        <f>SUM(BK100:BK108)</f>
        <v>0</v>
      </c>
    </row>
    <row r="100" spans="2:65" s="1" customFormat="1" ht="16.5" customHeight="1">
      <c r="B100" s="34"/>
      <c r="C100" s="134" t="s">
        <v>287</v>
      </c>
      <c r="D100" s="134" t="s">
        <v>241</v>
      </c>
      <c r="E100" s="135" t="s">
        <v>2584</v>
      </c>
      <c r="F100" s="136" t="s">
        <v>2585</v>
      </c>
      <c r="G100" s="137" t="s">
        <v>303</v>
      </c>
      <c r="H100" s="138">
        <v>1</v>
      </c>
      <c r="I100" s="139"/>
      <c r="J100" s="140">
        <f>ROUND(I100*H100,2)</f>
        <v>0</v>
      </c>
      <c r="K100" s="136" t="s">
        <v>245</v>
      </c>
      <c r="L100" s="34"/>
      <c r="M100" s="141" t="s">
        <v>19</v>
      </c>
      <c r="N100" s="142" t="s">
        <v>52</v>
      </c>
      <c r="P100" s="143">
        <f>O100*H100</f>
        <v>0</v>
      </c>
      <c r="Q100" s="143">
        <v>0</v>
      </c>
      <c r="R100" s="143">
        <f>Q100*H100</f>
        <v>0</v>
      </c>
      <c r="S100" s="143">
        <v>0</v>
      </c>
      <c r="T100" s="144">
        <f>S100*H100</f>
        <v>0</v>
      </c>
      <c r="AR100" s="145" t="s">
        <v>2536</v>
      </c>
      <c r="AT100" s="145" t="s">
        <v>241</v>
      </c>
      <c r="AU100" s="145" t="s">
        <v>90</v>
      </c>
      <c r="AY100" s="18" t="s">
        <v>239</v>
      </c>
      <c r="BE100" s="146">
        <f>IF(N100="základní",J100,0)</f>
        <v>0</v>
      </c>
      <c r="BF100" s="146">
        <f>IF(N100="snížená",J100,0)</f>
        <v>0</v>
      </c>
      <c r="BG100" s="146">
        <f>IF(N100="zákl. přenesená",J100,0)</f>
        <v>0</v>
      </c>
      <c r="BH100" s="146">
        <f>IF(N100="sníž. přenesená",J100,0)</f>
        <v>0</v>
      </c>
      <c r="BI100" s="146">
        <f>IF(N100="nulová",J100,0)</f>
        <v>0</v>
      </c>
      <c r="BJ100" s="18" t="s">
        <v>88</v>
      </c>
      <c r="BK100" s="146">
        <f>ROUND(I100*H100,2)</f>
        <v>0</v>
      </c>
      <c r="BL100" s="18" t="s">
        <v>2536</v>
      </c>
      <c r="BM100" s="145" t="s">
        <v>2586</v>
      </c>
    </row>
    <row r="101" spans="2:65" s="1" customFormat="1" ht="11.25">
      <c r="B101" s="34"/>
      <c r="D101" s="147" t="s">
        <v>248</v>
      </c>
      <c r="F101" s="148" t="s">
        <v>2587</v>
      </c>
      <c r="I101" s="149"/>
      <c r="L101" s="34"/>
      <c r="M101" s="150"/>
      <c r="T101" s="55"/>
      <c r="AT101" s="18" t="s">
        <v>248</v>
      </c>
      <c r="AU101" s="18" t="s">
        <v>90</v>
      </c>
    </row>
    <row r="102" spans="2:65" s="1" customFormat="1" ht="16.5" customHeight="1">
      <c r="B102" s="34"/>
      <c r="C102" s="134" t="s">
        <v>294</v>
      </c>
      <c r="D102" s="134" t="s">
        <v>241</v>
      </c>
      <c r="E102" s="135" t="s">
        <v>2588</v>
      </c>
      <c r="F102" s="136" t="s">
        <v>2589</v>
      </c>
      <c r="G102" s="137" t="s">
        <v>303</v>
      </c>
      <c r="H102" s="138">
        <v>1</v>
      </c>
      <c r="I102" s="139"/>
      <c r="J102" s="140">
        <f>ROUND(I102*H102,2)</f>
        <v>0</v>
      </c>
      <c r="K102" s="136" t="s">
        <v>245</v>
      </c>
      <c r="L102" s="34"/>
      <c r="M102" s="141" t="s">
        <v>19</v>
      </c>
      <c r="N102" s="142" t="s">
        <v>52</v>
      </c>
      <c r="P102" s="143">
        <f>O102*H102</f>
        <v>0</v>
      </c>
      <c r="Q102" s="143">
        <v>0</v>
      </c>
      <c r="R102" s="143">
        <f>Q102*H102</f>
        <v>0</v>
      </c>
      <c r="S102" s="143">
        <v>0</v>
      </c>
      <c r="T102" s="144">
        <f>S102*H102</f>
        <v>0</v>
      </c>
      <c r="AR102" s="145" t="s">
        <v>2536</v>
      </c>
      <c r="AT102" s="145" t="s">
        <v>241</v>
      </c>
      <c r="AU102" s="145" t="s">
        <v>90</v>
      </c>
      <c r="AY102" s="18" t="s">
        <v>239</v>
      </c>
      <c r="BE102" s="146">
        <f>IF(N102="základní",J102,0)</f>
        <v>0</v>
      </c>
      <c r="BF102" s="146">
        <f>IF(N102="snížená",J102,0)</f>
        <v>0</v>
      </c>
      <c r="BG102" s="146">
        <f>IF(N102="zákl. přenesená",J102,0)</f>
        <v>0</v>
      </c>
      <c r="BH102" s="146">
        <f>IF(N102="sníž. přenesená",J102,0)</f>
        <v>0</v>
      </c>
      <c r="BI102" s="146">
        <f>IF(N102="nulová",J102,0)</f>
        <v>0</v>
      </c>
      <c r="BJ102" s="18" t="s">
        <v>88</v>
      </c>
      <c r="BK102" s="146">
        <f>ROUND(I102*H102,2)</f>
        <v>0</v>
      </c>
      <c r="BL102" s="18" t="s">
        <v>2536</v>
      </c>
      <c r="BM102" s="145" t="s">
        <v>2590</v>
      </c>
    </row>
    <row r="103" spans="2:65" s="1" customFormat="1" ht="11.25">
      <c r="B103" s="34"/>
      <c r="D103" s="147" t="s">
        <v>248</v>
      </c>
      <c r="F103" s="148" t="s">
        <v>2591</v>
      </c>
      <c r="I103" s="149"/>
      <c r="L103" s="34"/>
      <c r="M103" s="150"/>
      <c r="T103" s="55"/>
      <c r="AT103" s="18" t="s">
        <v>248</v>
      </c>
      <c r="AU103" s="18" t="s">
        <v>90</v>
      </c>
    </row>
    <row r="104" spans="2:65" s="1" customFormat="1" ht="16.5" customHeight="1">
      <c r="B104" s="34"/>
      <c r="C104" s="134" t="s">
        <v>300</v>
      </c>
      <c r="D104" s="134" t="s">
        <v>241</v>
      </c>
      <c r="E104" s="135" t="s">
        <v>2592</v>
      </c>
      <c r="F104" s="136" t="s">
        <v>2593</v>
      </c>
      <c r="G104" s="137" t="s">
        <v>303</v>
      </c>
      <c r="H104" s="138">
        <v>1</v>
      </c>
      <c r="I104" s="139"/>
      <c r="J104" s="140">
        <f>ROUND(I104*H104,2)</f>
        <v>0</v>
      </c>
      <c r="K104" s="136" t="s">
        <v>245</v>
      </c>
      <c r="L104" s="34"/>
      <c r="M104" s="141" t="s">
        <v>19</v>
      </c>
      <c r="N104" s="142" t="s">
        <v>52</v>
      </c>
      <c r="P104" s="143">
        <f>O104*H104</f>
        <v>0</v>
      </c>
      <c r="Q104" s="143">
        <v>0</v>
      </c>
      <c r="R104" s="143">
        <f>Q104*H104</f>
        <v>0</v>
      </c>
      <c r="S104" s="143">
        <v>0</v>
      </c>
      <c r="T104" s="144">
        <f>S104*H104</f>
        <v>0</v>
      </c>
      <c r="AR104" s="145" t="s">
        <v>2536</v>
      </c>
      <c r="AT104" s="145" t="s">
        <v>241</v>
      </c>
      <c r="AU104" s="145" t="s">
        <v>90</v>
      </c>
      <c r="AY104" s="18" t="s">
        <v>239</v>
      </c>
      <c r="BE104" s="146">
        <f>IF(N104="základní",J104,0)</f>
        <v>0</v>
      </c>
      <c r="BF104" s="146">
        <f>IF(N104="snížená",J104,0)</f>
        <v>0</v>
      </c>
      <c r="BG104" s="146">
        <f>IF(N104="zákl. přenesená",J104,0)</f>
        <v>0</v>
      </c>
      <c r="BH104" s="146">
        <f>IF(N104="sníž. přenesená",J104,0)</f>
        <v>0</v>
      </c>
      <c r="BI104" s="146">
        <f>IF(N104="nulová",J104,0)</f>
        <v>0</v>
      </c>
      <c r="BJ104" s="18" t="s">
        <v>88</v>
      </c>
      <c r="BK104" s="146">
        <f>ROUND(I104*H104,2)</f>
        <v>0</v>
      </c>
      <c r="BL104" s="18" t="s">
        <v>2536</v>
      </c>
      <c r="BM104" s="145" t="s">
        <v>2594</v>
      </c>
    </row>
    <row r="105" spans="2:65" s="1" customFormat="1" ht="11.25">
      <c r="B105" s="34"/>
      <c r="D105" s="147" t="s">
        <v>248</v>
      </c>
      <c r="F105" s="148" t="s">
        <v>2595</v>
      </c>
      <c r="I105" s="149"/>
      <c r="L105" s="34"/>
      <c r="M105" s="150"/>
      <c r="T105" s="55"/>
      <c r="AT105" s="18" t="s">
        <v>248</v>
      </c>
      <c r="AU105" s="18" t="s">
        <v>90</v>
      </c>
    </row>
    <row r="106" spans="2:65" s="1" customFormat="1" ht="19.5">
      <c r="B106" s="34"/>
      <c r="D106" s="152" t="s">
        <v>306</v>
      </c>
      <c r="F106" s="166" t="s">
        <v>2596</v>
      </c>
      <c r="I106" s="149"/>
      <c r="L106" s="34"/>
      <c r="M106" s="150"/>
      <c r="T106" s="55"/>
      <c r="AT106" s="18" t="s">
        <v>306</v>
      </c>
      <c r="AU106" s="18" t="s">
        <v>90</v>
      </c>
    </row>
    <row r="107" spans="2:65" s="1" customFormat="1" ht="16.5" customHeight="1">
      <c r="B107" s="34"/>
      <c r="C107" s="134" t="s">
        <v>308</v>
      </c>
      <c r="D107" s="134" t="s">
        <v>241</v>
      </c>
      <c r="E107" s="135" t="s">
        <v>2597</v>
      </c>
      <c r="F107" s="136" t="s">
        <v>2598</v>
      </c>
      <c r="G107" s="137" t="s">
        <v>303</v>
      </c>
      <c r="H107" s="138">
        <v>1</v>
      </c>
      <c r="I107" s="139"/>
      <c r="J107" s="140">
        <f>ROUND(I107*H107,2)</f>
        <v>0</v>
      </c>
      <c r="K107" s="136" t="s">
        <v>304</v>
      </c>
      <c r="L107" s="34"/>
      <c r="M107" s="141" t="s">
        <v>19</v>
      </c>
      <c r="N107" s="142" t="s">
        <v>52</v>
      </c>
      <c r="P107" s="143">
        <f>O107*H107</f>
        <v>0</v>
      </c>
      <c r="Q107" s="143">
        <v>0</v>
      </c>
      <c r="R107" s="143">
        <f>Q107*H107</f>
        <v>0</v>
      </c>
      <c r="S107" s="143">
        <v>0</v>
      </c>
      <c r="T107" s="144">
        <f>S107*H107</f>
        <v>0</v>
      </c>
      <c r="AR107" s="145" t="s">
        <v>2536</v>
      </c>
      <c r="AT107" s="145" t="s">
        <v>241</v>
      </c>
      <c r="AU107" s="145" t="s">
        <v>90</v>
      </c>
      <c r="AY107" s="18" t="s">
        <v>239</v>
      </c>
      <c r="BE107" s="146">
        <f>IF(N107="základní",J107,0)</f>
        <v>0</v>
      </c>
      <c r="BF107" s="146">
        <f>IF(N107="snížená",J107,0)</f>
        <v>0</v>
      </c>
      <c r="BG107" s="146">
        <f>IF(N107="zákl. přenesená",J107,0)</f>
        <v>0</v>
      </c>
      <c r="BH107" s="146">
        <f>IF(N107="sníž. přenesená",J107,0)</f>
        <v>0</v>
      </c>
      <c r="BI107" s="146">
        <f>IF(N107="nulová",J107,0)</f>
        <v>0</v>
      </c>
      <c r="BJ107" s="18" t="s">
        <v>88</v>
      </c>
      <c r="BK107" s="146">
        <f>ROUND(I107*H107,2)</f>
        <v>0</v>
      </c>
      <c r="BL107" s="18" t="s">
        <v>2536</v>
      </c>
      <c r="BM107" s="145" t="s">
        <v>2599</v>
      </c>
    </row>
    <row r="108" spans="2:65" s="1" customFormat="1" ht="16.5" customHeight="1">
      <c r="B108" s="34"/>
      <c r="C108" s="134" t="s">
        <v>314</v>
      </c>
      <c r="D108" s="134" t="s">
        <v>241</v>
      </c>
      <c r="E108" s="135" t="s">
        <v>2600</v>
      </c>
      <c r="F108" s="136" t="s">
        <v>2601</v>
      </c>
      <c r="G108" s="137" t="s">
        <v>303</v>
      </c>
      <c r="H108" s="138">
        <v>1</v>
      </c>
      <c r="I108" s="139"/>
      <c r="J108" s="140">
        <f>ROUND(I108*H108,2)</f>
        <v>0</v>
      </c>
      <c r="K108" s="136" t="s">
        <v>304</v>
      </c>
      <c r="L108" s="34"/>
      <c r="M108" s="198" t="s">
        <v>19</v>
      </c>
      <c r="N108" s="199" t="s">
        <v>52</v>
      </c>
      <c r="O108" s="192"/>
      <c r="P108" s="196">
        <f>O108*H108</f>
        <v>0</v>
      </c>
      <c r="Q108" s="196">
        <v>0</v>
      </c>
      <c r="R108" s="196">
        <f>Q108*H108</f>
        <v>0</v>
      </c>
      <c r="S108" s="196">
        <v>0</v>
      </c>
      <c r="T108" s="197">
        <f>S108*H108</f>
        <v>0</v>
      </c>
      <c r="AR108" s="145" t="s">
        <v>2536</v>
      </c>
      <c r="AT108" s="145" t="s">
        <v>241</v>
      </c>
      <c r="AU108" s="145" t="s">
        <v>90</v>
      </c>
      <c r="AY108" s="18" t="s">
        <v>239</v>
      </c>
      <c r="BE108" s="146">
        <f>IF(N108="základní",J108,0)</f>
        <v>0</v>
      </c>
      <c r="BF108" s="146">
        <f>IF(N108="snížená",J108,0)</f>
        <v>0</v>
      </c>
      <c r="BG108" s="146">
        <f>IF(N108="zákl. přenesená",J108,0)</f>
        <v>0</v>
      </c>
      <c r="BH108" s="146">
        <f>IF(N108="sníž. přenesená",J108,0)</f>
        <v>0</v>
      </c>
      <c r="BI108" s="146">
        <f>IF(N108="nulová",J108,0)</f>
        <v>0</v>
      </c>
      <c r="BJ108" s="18" t="s">
        <v>88</v>
      </c>
      <c r="BK108" s="146">
        <f>ROUND(I108*H108,2)</f>
        <v>0</v>
      </c>
      <c r="BL108" s="18" t="s">
        <v>2536</v>
      </c>
      <c r="BM108" s="145" t="s">
        <v>2602</v>
      </c>
    </row>
    <row r="109" spans="2:65" s="1" customFormat="1" ht="6.95" customHeight="1">
      <c r="B109" s="43"/>
      <c r="C109" s="44"/>
      <c r="D109" s="44"/>
      <c r="E109" s="44"/>
      <c r="F109" s="44"/>
      <c r="G109" s="44"/>
      <c r="H109" s="44"/>
      <c r="I109" s="44"/>
      <c r="J109" s="44"/>
      <c r="K109" s="44"/>
      <c r="L109" s="34"/>
    </row>
  </sheetData>
  <sheetProtection algorithmName="SHA-512" hashValue="40BIeWgb60Ee2Bdn4UfmE4XrwJXaK6adZ1OwHu6jlDVmrHwf1+Co8unAA5Ml9OQ0y+/Ty5HjRACwlQHWrYUOYA==" saltValue="sEprBRE2wSJ0/dnaHDo8O6JrE+Us9Q54QuyDIGihexAnAtCUnDnSlZbmoZi6b8SOZZ+WKp95zgI8bFXE1I66Nw==" spinCount="100000" sheet="1" objects="1" scenarios="1" formatColumns="0" formatRows="0" autoFilter="0"/>
  <autoFilter ref="C81:K108" xr:uid="{00000000-0009-0000-0000-000014000000}"/>
  <mergeCells count="9">
    <mergeCell ref="E50:H50"/>
    <mergeCell ref="E72:H72"/>
    <mergeCell ref="E74:H74"/>
    <mergeCell ref="L2:V2"/>
    <mergeCell ref="E7:H7"/>
    <mergeCell ref="E9:H9"/>
    <mergeCell ref="E18:H18"/>
    <mergeCell ref="E27:H27"/>
    <mergeCell ref="E48:H48"/>
  </mergeCells>
  <hyperlinks>
    <hyperlink ref="F86" r:id="rId1" xr:uid="{00000000-0004-0000-1400-000000000000}"/>
    <hyperlink ref="F88" r:id="rId2" xr:uid="{00000000-0004-0000-1400-000001000000}"/>
    <hyperlink ref="F93" r:id="rId3" xr:uid="{00000000-0004-0000-1400-000002000000}"/>
    <hyperlink ref="F95" r:id="rId4" xr:uid="{00000000-0004-0000-1400-000003000000}"/>
    <hyperlink ref="F98" r:id="rId5" xr:uid="{00000000-0004-0000-1400-000004000000}"/>
    <hyperlink ref="F101" r:id="rId6" xr:uid="{00000000-0004-0000-1400-000005000000}"/>
    <hyperlink ref="F103" r:id="rId7" xr:uid="{00000000-0004-0000-1400-000006000000}"/>
    <hyperlink ref="F105" r:id="rId8" xr:uid="{00000000-0004-0000-14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348"/>
  <sheetViews>
    <sheetView showGridLines="0" workbookViewId="0"/>
  </sheetViews>
  <sheetFormatPr defaultRowHeight="1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2603</v>
      </c>
      <c r="H4" s="21"/>
    </row>
    <row r="5" spans="2:8" ht="12" customHeight="1">
      <c r="B5" s="21"/>
      <c r="C5" s="25" t="s">
        <v>13</v>
      </c>
      <c r="D5" s="301" t="s">
        <v>14</v>
      </c>
      <c r="E5" s="340"/>
      <c r="F5" s="340"/>
      <c r="H5" s="21"/>
    </row>
    <row r="6" spans="2:8" ht="36.950000000000003" customHeight="1">
      <c r="B6" s="21"/>
      <c r="C6" s="27" t="s">
        <v>16</v>
      </c>
      <c r="D6" s="298" t="s">
        <v>17</v>
      </c>
      <c r="E6" s="340"/>
      <c r="F6" s="340"/>
      <c r="H6" s="21"/>
    </row>
    <row r="7" spans="2:8" ht="16.5" customHeight="1">
      <c r="B7" s="21"/>
      <c r="C7" s="28" t="s">
        <v>24</v>
      </c>
      <c r="D7" s="51" t="str">
        <f>'Rekapitulace stavby'!AN8</f>
        <v>19. 8. 2022</v>
      </c>
      <c r="H7" s="21"/>
    </row>
    <row r="8" spans="2:8" s="1" customFormat="1" ht="10.9" customHeight="1">
      <c r="B8" s="34"/>
      <c r="H8" s="34"/>
    </row>
    <row r="9" spans="2:8" s="10" customFormat="1" ht="29.25" customHeight="1">
      <c r="B9" s="114"/>
      <c r="C9" s="115" t="s">
        <v>62</v>
      </c>
      <c r="D9" s="116" t="s">
        <v>63</v>
      </c>
      <c r="E9" s="116" t="s">
        <v>226</v>
      </c>
      <c r="F9" s="117" t="s">
        <v>2604</v>
      </c>
      <c r="H9" s="114"/>
    </row>
    <row r="10" spans="2:8" s="1" customFormat="1" ht="26.45" customHeight="1">
      <c r="B10" s="34"/>
      <c r="C10" s="200" t="s">
        <v>2605</v>
      </c>
      <c r="D10" s="200" t="s">
        <v>92</v>
      </c>
      <c r="H10" s="34"/>
    </row>
    <row r="11" spans="2:8" s="1" customFormat="1" ht="16.899999999999999" customHeight="1">
      <c r="B11" s="34"/>
      <c r="C11" s="201" t="s">
        <v>161</v>
      </c>
      <c r="D11" s="202" t="s">
        <v>162</v>
      </c>
      <c r="E11" s="203" t="s">
        <v>163</v>
      </c>
      <c r="F11" s="204">
        <v>71.400000000000006</v>
      </c>
      <c r="H11" s="34"/>
    </row>
    <row r="12" spans="2:8" s="1" customFormat="1" ht="16.899999999999999" customHeight="1">
      <c r="B12" s="34"/>
      <c r="C12" s="205" t="s">
        <v>161</v>
      </c>
      <c r="D12" s="205" t="s">
        <v>792</v>
      </c>
      <c r="E12" s="18" t="s">
        <v>19</v>
      </c>
      <c r="F12" s="206">
        <v>71.400000000000006</v>
      </c>
      <c r="H12" s="34"/>
    </row>
    <row r="13" spans="2:8" s="1" customFormat="1" ht="16.899999999999999" customHeight="1">
      <c r="B13" s="34"/>
      <c r="C13" s="207" t="s">
        <v>2606</v>
      </c>
      <c r="H13" s="34"/>
    </row>
    <row r="14" spans="2:8" s="1" customFormat="1" ht="16.899999999999999" customHeight="1">
      <c r="B14" s="34"/>
      <c r="C14" s="205" t="s">
        <v>788</v>
      </c>
      <c r="D14" s="205" t="s">
        <v>2607</v>
      </c>
      <c r="E14" s="18" t="s">
        <v>167</v>
      </c>
      <c r="F14" s="206">
        <v>17.850000000000001</v>
      </c>
      <c r="H14" s="34"/>
    </row>
    <row r="15" spans="2:8" s="1" customFormat="1" ht="16.899999999999999" customHeight="1">
      <c r="B15" s="34"/>
      <c r="C15" s="205" t="s">
        <v>777</v>
      </c>
      <c r="D15" s="205" t="s">
        <v>2608</v>
      </c>
      <c r="E15" s="18" t="s">
        <v>163</v>
      </c>
      <c r="F15" s="206">
        <v>71.400000000000006</v>
      </c>
      <c r="H15" s="34"/>
    </row>
    <row r="16" spans="2:8" s="1" customFormat="1" ht="22.5">
      <c r="B16" s="34"/>
      <c r="C16" s="205" t="s">
        <v>773</v>
      </c>
      <c r="D16" s="205" t="s">
        <v>774</v>
      </c>
      <c r="E16" s="18" t="s">
        <v>167</v>
      </c>
      <c r="F16" s="206">
        <v>21.42</v>
      </c>
      <c r="H16" s="34"/>
    </row>
    <row r="17" spans="2:8" s="1" customFormat="1" ht="22.5">
      <c r="B17" s="34"/>
      <c r="C17" s="205" t="s">
        <v>768</v>
      </c>
      <c r="D17" s="205" t="s">
        <v>769</v>
      </c>
      <c r="E17" s="18" t="s">
        <v>167</v>
      </c>
      <c r="F17" s="206">
        <v>21.42</v>
      </c>
      <c r="H17" s="34"/>
    </row>
    <row r="18" spans="2:8" s="1" customFormat="1" ht="16.899999999999999" customHeight="1">
      <c r="B18" s="34"/>
      <c r="C18" s="201" t="s">
        <v>165</v>
      </c>
      <c r="D18" s="202" t="s">
        <v>166</v>
      </c>
      <c r="E18" s="203" t="s">
        <v>167</v>
      </c>
      <c r="F18" s="204">
        <v>26.2</v>
      </c>
      <c r="H18" s="34"/>
    </row>
    <row r="19" spans="2:8" s="1" customFormat="1" ht="16.899999999999999" customHeight="1">
      <c r="B19" s="34"/>
      <c r="C19" s="205" t="s">
        <v>19</v>
      </c>
      <c r="D19" s="205" t="s">
        <v>617</v>
      </c>
      <c r="E19" s="18" t="s">
        <v>19</v>
      </c>
      <c r="F19" s="206">
        <v>0</v>
      </c>
      <c r="H19" s="34"/>
    </row>
    <row r="20" spans="2:8" s="1" customFormat="1" ht="16.899999999999999" customHeight="1">
      <c r="B20" s="34"/>
      <c r="C20" s="205" t="s">
        <v>165</v>
      </c>
      <c r="D20" s="205" t="s">
        <v>618</v>
      </c>
      <c r="E20" s="18" t="s">
        <v>19</v>
      </c>
      <c r="F20" s="206">
        <v>26.2</v>
      </c>
      <c r="H20" s="34"/>
    </row>
    <row r="21" spans="2:8" s="1" customFormat="1" ht="16.899999999999999" customHeight="1">
      <c r="B21" s="34"/>
      <c r="C21" s="207" t="s">
        <v>2606</v>
      </c>
      <c r="H21" s="34"/>
    </row>
    <row r="22" spans="2:8" s="1" customFormat="1" ht="16.899999999999999" customHeight="1">
      <c r="B22" s="34"/>
      <c r="C22" s="205" t="s">
        <v>613</v>
      </c>
      <c r="D22" s="205" t="s">
        <v>2609</v>
      </c>
      <c r="E22" s="18" t="s">
        <v>178</v>
      </c>
      <c r="F22" s="206">
        <v>16.375</v>
      </c>
      <c r="H22" s="34"/>
    </row>
    <row r="23" spans="2:8" s="1" customFormat="1" ht="16.899999999999999" customHeight="1">
      <c r="B23" s="34"/>
      <c r="C23" s="205" t="s">
        <v>621</v>
      </c>
      <c r="D23" s="205" t="s">
        <v>2610</v>
      </c>
      <c r="E23" s="18" t="s">
        <v>376</v>
      </c>
      <c r="F23" s="206">
        <v>8.6999999999999994E-2</v>
      </c>
      <c r="H23" s="34"/>
    </row>
    <row r="24" spans="2:8" s="1" customFormat="1" ht="16.899999999999999" customHeight="1">
      <c r="B24" s="34"/>
      <c r="C24" s="205" t="s">
        <v>628</v>
      </c>
      <c r="D24" s="205" t="s">
        <v>2611</v>
      </c>
      <c r="E24" s="18" t="s">
        <v>167</v>
      </c>
      <c r="F24" s="206">
        <v>26.2</v>
      </c>
      <c r="H24" s="34"/>
    </row>
    <row r="25" spans="2:8" s="1" customFormat="1" ht="16.899999999999999" customHeight="1">
      <c r="B25" s="34"/>
      <c r="C25" s="205" t="s">
        <v>691</v>
      </c>
      <c r="D25" s="205" t="s">
        <v>2612</v>
      </c>
      <c r="E25" s="18" t="s">
        <v>167</v>
      </c>
      <c r="F25" s="206">
        <v>1479.6</v>
      </c>
      <c r="H25" s="34"/>
    </row>
    <row r="26" spans="2:8" s="1" customFormat="1" ht="16.899999999999999" customHeight="1">
      <c r="B26" s="34"/>
      <c r="C26" s="201" t="s">
        <v>170</v>
      </c>
      <c r="D26" s="202" t="s">
        <v>171</v>
      </c>
      <c r="E26" s="203" t="s">
        <v>167</v>
      </c>
      <c r="F26" s="204">
        <v>454.75</v>
      </c>
      <c r="H26" s="34"/>
    </row>
    <row r="27" spans="2:8" s="1" customFormat="1" ht="16.899999999999999" customHeight="1">
      <c r="B27" s="34"/>
      <c r="C27" s="205" t="s">
        <v>170</v>
      </c>
      <c r="D27" s="205" t="s">
        <v>473</v>
      </c>
      <c r="E27" s="18" t="s">
        <v>19</v>
      </c>
      <c r="F27" s="206">
        <v>454.75</v>
      </c>
      <c r="H27" s="34"/>
    </row>
    <row r="28" spans="2:8" s="1" customFormat="1" ht="16.899999999999999" customHeight="1">
      <c r="B28" s="34"/>
      <c r="C28" s="207" t="s">
        <v>2606</v>
      </c>
      <c r="H28" s="34"/>
    </row>
    <row r="29" spans="2:8" s="1" customFormat="1" ht="16.899999999999999" customHeight="1">
      <c r="B29" s="34"/>
      <c r="C29" s="205" t="s">
        <v>460</v>
      </c>
      <c r="D29" s="205" t="s">
        <v>2613</v>
      </c>
      <c r="E29" s="18" t="s">
        <v>178</v>
      </c>
      <c r="F29" s="206">
        <v>109.26300000000001</v>
      </c>
      <c r="H29" s="34"/>
    </row>
    <row r="30" spans="2:8" s="1" customFormat="1" ht="16.899999999999999" customHeight="1">
      <c r="B30" s="34"/>
      <c r="C30" s="205" t="s">
        <v>254</v>
      </c>
      <c r="D30" s="205" t="s">
        <v>2614</v>
      </c>
      <c r="E30" s="18" t="s">
        <v>167</v>
      </c>
      <c r="F30" s="206">
        <v>105.71299999999999</v>
      </c>
      <c r="H30" s="34"/>
    </row>
    <row r="31" spans="2:8" s="1" customFormat="1" ht="16.899999999999999" customHeight="1">
      <c r="B31" s="34"/>
      <c r="C31" s="205" t="s">
        <v>262</v>
      </c>
      <c r="D31" s="205" t="s">
        <v>2615</v>
      </c>
      <c r="E31" s="18" t="s">
        <v>178</v>
      </c>
      <c r="F31" s="206">
        <v>211.42500000000001</v>
      </c>
      <c r="H31" s="34"/>
    </row>
    <row r="32" spans="2:8" s="1" customFormat="1" ht="16.899999999999999" customHeight="1">
      <c r="B32" s="34"/>
      <c r="C32" s="205" t="s">
        <v>315</v>
      </c>
      <c r="D32" s="205" t="s">
        <v>2616</v>
      </c>
      <c r="E32" s="18" t="s">
        <v>178</v>
      </c>
      <c r="F32" s="206">
        <v>1952.845</v>
      </c>
      <c r="H32" s="34"/>
    </row>
    <row r="33" spans="2:8" s="1" customFormat="1" ht="16.899999999999999" customHeight="1">
      <c r="B33" s="34"/>
      <c r="C33" s="205" t="s">
        <v>448</v>
      </c>
      <c r="D33" s="205" t="s">
        <v>2617</v>
      </c>
      <c r="E33" s="18" t="s">
        <v>178</v>
      </c>
      <c r="F33" s="206">
        <v>90.95</v>
      </c>
      <c r="H33" s="34"/>
    </row>
    <row r="34" spans="2:8" s="1" customFormat="1" ht="16.899999999999999" customHeight="1">
      <c r="B34" s="34"/>
      <c r="C34" s="205" t="s">
        <v>454</v>
      </c>
      <c r="D34" s="205" t="s">
        <v>2618</v>
      </c>
      <c r="E34" s="18" t="s">
        <v>178</v>
      </c>
      <c r="F34" s="206">
        <v>45.475000000000001</v>
      </c>
      <c r="H34" s="34"/>
    </row>
    <row r="35" spans="2:8" s="1" customFormat="1" ht="16.899999999999999" customHeight="1">
      <c r="B35" s="34"/>
      <c r="C35" s="205" t="s">
        <v>491</v>
      </c>
      <c r="D35" s="205" t="s">
        <v>2619</v>
      </c>
      <c r="E35" s="18" t="s">
        <v>178</v>
      </c>
      <c r="F35" s="206">
        <v>1410.799</v>
      </c>
      <c r="H35" s="34"/>
    </row>
    <row r="36" spans="2:8" s="1" customFormat="1" ht="16.899999999999999" customHeight="1">
      <c r="B36" s="34"/>
      <c r="C36" s="205" t="s">
        <v>691</v>
      </c>
      <c r="D36" s="205" t="s">
        <v>2612</v>
      </c>
      <c r="E36" s="18" t="s">
        <v>167</v>
      </c>
      <c r="F36" s="206">
        <v>1479.6</v>
      </c>
      <c r="H36" s="34"/>
    </row>
    <row r="37" spans="2:8" s="1" customFormat="1" ht="16.899999999999999" customHeight="1">
      <c r="B37" s="34"/>
      <c r="C37" s="201" t="s">
        <v>173</v>
      </c>
      <c r="D37" s="202" t="s">
        <v>174</v>
      </c>
      <c r="E37" s="203" t="s">
        <v>167</v>
      </c>
      <c r="F37" s="204">
        <v>73.2</v>
      </c>
      <c r="H37" s="34"/>
    </row>
    <row r="38" spans="2:8" s="1" customFormat="1" ht="16.899999999999999" customHeight="1">
      <c r="B38" s="34"/>
      <c r="C38" s="205" t="s">
        <v>173</v>
      </c>
      <c r="D38" s="205" t="s">
        <v>756</v>
      </c>
      <c r="E38" s="18" t="s">
        <v>19</v>
      </c>
      <c r="F38" s="206">
        <v>73.2</v>
      </c>
      <c r="H38" s="34"/>
    </row>
    <row r="39" spans="2:8" s="1" customFormat="1" ht="16.899999999999999" customHeight="1">
      <c r="B39" s="34"/>
      <c r="C39" s="207" t="s">
        <v>2606</v>
      </c>
      <c r="H39" s="34"/>
    </row>
    <row r="40" spans="2:8" s="1" customFormat="1" ht="16.899999999999999" customHeight="1">
      <c r="B40" s="34"/>
      <c r="C40" s="205" t="s">
        <v>752</v>
      </c>
      <c r="D40" s="205" t="s">
        <v>2620</v>
      </c>
      <c r="E40" s="18" t="s">
        <v>167</v>
      </c>
      <c r="F40" s="206">
        <v>73.2</v>
      </c>
      <c r="H40" s="34"/>
    </row>
    <row r="41" spans="2:8" s="1" customFormat="1" ht="16.899999999999999" customHeight="1">
      <c r="B41" s="34"/>
      <c r="C41" s="205" t="s">
        <v>601</v>
      </c>
      <c r="D41" s="205" t="s">
        <v>2621</v>
      </c>
      <c r="E41" s="18" t="s">
        <v>167</v>
      </c>
      <c r="F41" s="206">
        <v>73.2</v>
      </c>
      <c r="H41" s="34"/>
    </row>
    <row r="42" spans="2:8" s="1" customFormat="1" ht="16.899999999999999" customHeight="1">
      <c r="B42" s="34"/>
      <c r="C42" s="205" t="s">
        <v>816</v>
      </c>
      <c r="D42" s="205" t="s">
        <v>2622</v>
      </c>
      <c r="E42" s="18" t="s">
        <v>167</v>
      </c>
      <c r="F42" s="206">
        <v>73.2</v>
      </c>
      <c r="H42" s="34"/>
    </row>
    <row r="43" spans="2:8" s="1" customFormat="1" ht="22.5">
      <c r="B43" s="34"/>
      <c r="C43" s="205" t="s">
        <v>773</v>
      </c>
      <c r="D43" s="205" t="s">
        <v>774</v>
      </c>
      <c r="E43" s="18" t="s">
        <v>167</v>
      </c>
      <c r="F43" s="206">
        <v>85.314999999999998</v>
      </c>
      <c r="H43" s="34"/>
    </row>
    <row r="44" spans="2:8" s="1" customFormat="1" ht="22.5">
      <c r="B44" s="34"/>
      <c r="C44" s="205" t="s">
        <v>768</v>
      </c>
      <c r="D44" s="205" t="s">
        <v>769</v>
      </c>
      <c r="E44" s="18" t="s">
        <v>167</v>
      </c>
      <c r="F44" s="206">
        <v>85.314999999999998</v>
      </c>
      <c r="H44" s="34"/>
    </row>
    <row r="45" spans="2:8" s="1" customFormat="1" ht="16.899999999999999" customHeight="1">
      <c r="B45" s="34"/>
      <c r="C45" s="201" t="s">
        <v>176</v>
      </c>
      <c r="D45" s="202" t="s">
        <v>177</v>
      </c>
      <c r="E45" s="203" t="s">
        <v>178</v>
      </c>
      <c r="F45" s="204">
        <v>318.60000000000002</v>
      </c>
      <c r="H45" s="34"/>
    </row>
    <row r="46" spans="2:8" s="1" customFormat="1" ht="16.899999999999999" customHeight="1">
      <c r="B46" s="34"/>
      <c r="C46" s="205" t="s">
        <v>19</v>
      </c>
      <c r="D46" s="205" t="s">
        <v>313</v>
      </c>
      <c r="E46" s="18" t="s">
        <v>19</v>
      </c>
      <c r="F46" s="206">
        <v>318.60000000000002</v>
      </c>
      <c r="H46" s="34"/>
    </row>
    <row r="47" spans="2:8" s="1" customFormat="1" ht="16.899999999999999" customHeight="1">
      <c r="B47" s="34"/>
      <c r="C47" s="205" t="s">
        <v>176</v>
      </c>
      <c r="D47" s="205" t="s">
        <v>261</v>
      </c>
      <c r="E47" s="18" t="s">
        <v>19</v>
      </c>
      <c r="F47" s="206">
        <v>318.60000000000002</v>
      </c>
      <c r="H47" s="34"/>
    </row>
    <row r="48" spans="2:8" s="1" customFormat="1" ht="16.899999999999999" customHeight="1">
      <c r="B48" s="34"/>
      <c r="C48" s="207" t="s">
        <v>2606</v>
      </c>
      <c r="H48" s="34"/>
    </row>
    <row r="49" spans="2:8" s="1" customFormat="1" ht="16.899999999999999" customHeight="1">
      <c r="B49" s="34"/>
      <c r="C49" s="205" t="s">
        <v>309</v>
      </c>
      <c r="D49" s="205" t="s">
        <v>2623</v>
      </c>
      <c r="E49" s="18" t="s">
        <v>178</v>
      </c>
      <c r="F49" s="206">
        <v>318.60000000000002</v>
      </c>
      <c r="H49" s="34"/>
    </row>
    <row r="50" spans="2:8" s="1" customFormat="1" ht="16.899999999999999" customHeight="1">
      <c r="B50" s="34"/>
      <c r="C50" s="205" t="s">
        <v>345</v>
      </c>
      <c r="D50" s="205" t="s">
        <v>2624</v>
      </c>
      <c r="E50" s="18" t="s">
        <v>178</v>
      </c>
      <c r="F50" s="206">
        <v>2655.7449999999999</v>
      </c>
      <c r="H50" s="34"/>
    </row>
    <row r="51" spans="2:8" s="1" customFormat="1" ht="16.899999999999999" customHeight="1">
      <c r="B51" s="34"/>
      <c r="C51" s="205" t="s">
        <v>352</v>
      </c>
      <c r="D51" s="205" t="s">
        <v>2625</v>
      </c>
      <c r="E51" s="18" t="s">
        <v>178</v>
      </c>
      <c r="F51" s="206">
        <v>2655.7449999999999</v>
      </c>
      <c r="H51" s="34"/>
    </row>
    <row r="52" spans="2:8" s="1" customFormat="1" ht="16.899999999999999" customHeight="1">
      <c r="B52" s="34"/>
      <c r="C52" s="205" t="s">
        <v>724</v>
      </c>
      <c r="D52" s="205" t="s">
        <v>2626</v>
      </c>
      <c r="E52" s="18" t="s">
        <v>376</v>
      </c>
      <c r="F52" s="206">
        <v>3396.8609999999999</v>
      </c>
      <c r="H52" s="34"/>
    </row>
    <row r="53" spans="2:8" s="1" customFormat="1" ht="16.899999999999999" customHeight="1">
      <c r="B53" s="34"/>
      <c r="C53" s="205" t="s">
        <v>357</v>
      </c>
      <c r="D53" s="205" t="s">
        <v>2627</v>
      </c>
      <c r="E53" s="18" t="s">
        <v>178</v>
      </c>
      <c r="F53" s="206">
        <v>2271.4450000000002</v>
      </c>
      <c r="H53" s="34"/>
    </row>
    <row r="54" spans="2:8" s="1" customFormat="1" ht="16.899999999999999" customHeight="1">
      <c r="B54" s="34"/>
      <c r="C54" s="201" t="s">
        <v>180</v>
      </c>
      <c r="D54" s="202" t="s">
        <v>181</v>
      </c>
      <c r="E54" s="203" t="s">
        <v>178</v>
      </c>
      <c r="F54" s="204">
        <v>11.66</v>
      </c>
      <c r="H54" s="34"/>
    </row>
    <row r="55" spans="2:8" s="1" customFormat="1" ht="16.899999999999999" customHeight="1">
      <c r="B55" s="34"/>
      <c r="C55" s="205" t="s">
        <v>19</v>
      </c>
      <c r="D55" s="205" t="s">
        <v>319</v>
      </c>
      <c r="E55" s="18" t="s">
        <v>19</v>
      </c>
      <c r="F55" s="206">
        <v>0</v>
      </c>
      <c r="H55" s="34"/>
    </row>
    <row r="56" spans="2:8" s="1" customFormat="1" ht="16.899999999999999" customHeight="1">
      <c r="B56" s="34"/>
      <c r="C56" s="205" t="s">
        <v>19</v>
      </c>
      <c r="D56" s="205" t="s">
        <v>466</v>
      </c>
      <c r="E56" s="18" t="s">
        <v>19</v>
      </c>
      <c r="F56" s="206">
        <v>0</v>
      </c>
      <c r="H56" s="34"/>
    </row>
    <row r="57" spans="2:8" s="1" customFormat="1" ht="16.899999999999999" customHeight="1">
      <c r="B57" s="34"/>
      <c r="C57" s="205" t="s">
        <v>19</v>
      </c>
      <c r="D57" s="205" t="s">
        <v>553</v>
      </c>
      <c r="E57" s="18" t="s">
        <v>19</v>
      </c>
      <c r="F57" s="206">
        <v>2.5619999999999998</v>
      </c>
      <c r="H57" s="34"/>
    </row>
    <row r="58" spans="2:8" s="1" customFormat="1" ht="16.899999999999999" customHeight="1">
      <c r="B58" s="34"/>
      <c r="C58" s="205" t="s">
        <v>19</v>
      </c>
      <c r="D58" s="205" t="s">
        <v>554</v>
      </c>
      <c r="E58" s="18" t="s">
        <v>19</v>
      </c>
      <c r="F58" s="206">
        <v>3.2679999999999998</v>
      </c>
      <c r="H58" s="34"/>
    </row>
    <row r="59" spans="2:8" s="1" customFormat="1" ht="16.899999999999999" customHeight="1">
      <c r="B59" s="34"/>
      <c r="C59" s="205" t="s">
        <v>19</v>
      </c>
      <c r="D59" s="205" t="s">
        <v>555</v>
      </c>
      <c r="E59" s="18" t="s">
        <v>19</v>
      </c>
      <c r="F59" s="206">
        <v>2.5619999999999998</v>
      </c>
      <c r="H59" s="34"/>
    </row>
    <row r="60" spans="2:8" s="1" customFormat="1" ht="16.899999999999999" customHeight="1">
      <c r="B60" s="34"/>
      <c r="C60" s="205" t="s">
        <v>19</v>
      </c>
      <c r="D60" s="205" t="s">
        <v>554</v>
      </c>
      <c r="E60" s="18" t="s">
        <v>19</v>
      </c>
      <c r="F60" s="206">
        <v>3.2679999999999998</v>
      </c>
      <c r="H60" s="34"/>
    </row>
    <row r="61" spans="2:8" s="1" customFormat="1" ht="16.899999999999999" customHeight="1">
      <c r="B61" s="34"/>
      <c r="C61" s="205" t="s">
        <v>180</v>
      </c>
      <c r="D61" s="205" t="s">
        <v>261</v>
      </c>
      <c r="E61" s="18" t="s">
        <v>19</v>
      </c>
      <c r="F61" s="206">
        <v>11.66</v>
      </c>
      <c r="H61" s="34"/>
    </row>
    <row r="62" spans="2:8" s="1" customFormat="1" ht="16.899999999999999" customHeight="1">
      <c r="B62" s="34"/>
      <c r="C62" s="207" t="s">
        <v>2606</v>
      </c>
      <c r="H62" s="34"/>
    </row>
    <row r="63" spans="2:8" s="1" customFormat="1" ht="16.899999999999999" customHeight="1">
      <c r="B63" s="34"/>
      <c r="C63" s="205" t="s">
        <v>549</v>
      </c>
      <c r="D63" s="205" t="s">
        <v>2628</v>
      </c>
      <c r="E63" s="18" t="s">
        <v>178</v>
      </c>
      <c r="F63" s="206">
        <v>11.66</v>
      </c>
      <c r="H63" s="34"/>
    </row>
    <row r="64" spans="2:8" s="1" customFormat="1" ht="16.899999999999999" customHeight="1">
      <c r="B64" s="34"/>
      <c r="C64" s="205" t="s">
        <v>570</v>
      </c>
      <c r="D64" s="205" t="s">
        <v>2629</v>
      </c>
      <c r="E64" s="18" t="s">
        <v>376</v>
      </c>
      <c r="F64" s="206">
        <v>1.516</v>
      </c>
      <c r="H64" s="34"/>
    </row>
    <row r="65" spans="2:8" s="1" customFormat="1" ht="16.899999999999999" customHeight="1">
      <c r="B65" s="34"/>
      <c r="C65" s="201" t="s">
        <v>184</v>
      </c>
      <c r="D65" s="202" t="s">
        <v>185</v>
      </c>
      <c r="E65" s="203" t="s">
        <v>178</v>
      </c>
      <c r="F65" s="204">
        <v>103.75</v>
      </c>
      <c r="H65" s="34"/>
    </row>
    <row r="66" spans="2:8" s="1" customFormat="1" ht="16.899999999999999" customHeight="1">
      <c r="B66" s="34"/>
      <c r="C66" s="205" t="s">
        <v>19</v>
      </c>
      <c r="D66" s="205" t="s">
        <v>331</v>
      </c>
      <c r="E66" s="18" t="s">
        <v>19</v>
      </c>
      <c r="F66" s="206">
        <v>0</v>
      </c>
      <c r="H66" s="34"/>
    </row>
    <row r="67" spans="2:8" s="1" customFormat="1" ht="16.899999999999999" customHeight="1">
      <c r="B67" s="34"/>
      <c r="C67" s="205" t="s">
        <v>19</v>
      </c>
      <c r="D67" s="205" t="s">
        <v>332</v>
      </c>
      <c r="E67" s="18" t="s">
        <v>19</v>
      </c>
      <c r="F67" s="206">
        <v>103.75</v>
      </c>
      <c r="H67" s="34"/>
    </row>
    <row r="68" spans="2:8" s="1" customFormat="1" ht="16.899999999999999" customHeight="1">
      <c r="B68" s="34"/>
      <c r="C68" s="205" t="s">
        <v>184</v>
      </c>
      <c r="D68" s="205" t="s">
        <v>261</v>
      </c>
      <c r="E68" s="18" t="s">
        <v>19</v>
      </c>
      <c r="F68" s="206">
        <v>103.75</v>
      </c>
      <c r="H68" s="34"/>
    </row>
    <row r="69" spans="2:8" s="1" customFormat="1" ht="16.899999999999999" customHeight="1">
      <c r="B69" s="34"/>
      <c r="C69" s="207" t="s">
        <v>2606</v>
      </c>
      <c r="H69" s="34"/>
    </row>
    <row r="70" spans="2:8" s="1" customFormat="1" ht="16.899999999999999" customHeight="1">
      <c r="B70" s="34"/>
      <c r="C70" s="205" t="s">
        <v>327</v>
      </c>
      <c r="D70" s="205" t="s">
        <v>2630</v>
      </c>
      <c r="E70" s="18" t="s">
        <v>178</v>
      </c>
      <c r="F70" s="206">
        <v>103.75</v>
      </c>
      <c r="H70" s="34"/>
    </row>
    <row r="71" spans="2:8" s="1" customFormat="1" ht="16.899999999999999" customHeight="1">
      <c r="B71" s="34"/>
      <c r="C71" s="205" t="s">
        <v>315</v>
      </c>
      <c r="D71" s="205" t="s">
        <v>2616</v>
      </c>
      <c r="E71" s="18" t="s">
        <v>178</v>
      </c>
      <c r="F71" s="206">
        <v>1952.845</v>
      </c>
      <c r="H71" s="34"/>
    </row>
    <row r="72" spans="2:8" s="1" customFormat="1" ht="16.899999999999999" customHeight="1">
      <c r="B72" s="34"/>
      <c r="C72" s="201" t="s">
        <v>188</v>
      </c>
      <c r="D72" s="202" t="s">
        <v>189</v>
      </c>
      <c r="E72" s="203" t="s">
        <v>178</v>
      </c>
      <c r="F72" s="204">
        <v>17.5</v>
      </c>
      <c r="H72" s="34"/>
    </row>
    <row r="73" spans="2:8" s="1" customFormat="1" ht="16.899999999999999" customHeight="1">
      <c r="B73" s="34"/>
      <c r="C73" s="205" t="s">
        <v>19</v>
      </c>
      <c r="D73" s="205" t="s">
        <v>331</v>
      </c>
      <c r="E73" s="18" t="s">
        <v>19</v>
      </c>
      <c r="F73" s="206">
        <v>0</v>
      </c>
      <c r="H73" s="34"/>
    </row>
    <row r="74" spans="2:8" s="1" customFormat="1" ht="16.899999999999999" customHeight="1">
      <c r="B74" s="34"/>
      <c r="C74" s="205" t="s">
        <v>19</v>
      </c>
      <c r="D74" s="205" t="s">
        <v>338</v>
      </c>
      <c r="E74" s="18" t="s">
        <v>19</v>
      </c>
      <c r="F74" s="206">
        <v>17.5</v>
      </c>
      <c r="H74" s="34"/>
    </row>
    <row r="75" spans="2:8" s="1" customFormat="1" ht="16.899999999999999" customHeight="1">
      <c r="B75" s="34"/>
      <c r="C75" s="205" t="s">
        <v>188</v>
      </c>
      <c r="D75" s="205" t="s">
        <v>261</v>
      </c>
      <c r="E75" s="18" t="s">
        <v>19</v>
      </c>
      <c r="F75" s="206">
        <v>17.5</v>
      </c>
      <c r="H75" s="34"/>
    </row>
    <row r="76" spans="2:8" s="1" customFormat="1" ht="16.899999999999999" customHeight="1">
      <c r="B76" s="34"/>
      <c r="C76" s="207" t="s">
        <v>2606</v>
      </c>
      <c r="H76" s="34"/>
    </row>
    <row r="77" spans="2:8" s="1" customFormat="1" ht="16.899999999999999" customHeight="1">
      <c r="B77" s="34"/>
      <c r="C77" s="205" t="s">
        <v>334</v>
      </c>
      <c r="D77" s="205" t="s">
        <v>2631</v>
      </c>
      <c r="E77" s="18" t="s">
        <v>178</v>
      </c>
      <c r="F77" s="206">
        <v>17.5</v>
      </c>
      <c r="H77" s="34"/>
    </row>
    <row r="78" spans="2:8" s="1" customFormat="1" ht="16.899999999999999" customHeight="1">
      <c r="B78" s="34"/>
      <c r="C78" s="205" t="s">
        <v>315</v>
      </c>
      <c r="D78" s="205" t="s">
        <v>2616</v>
      </c>
      <c r="E78" s="18" t="s">
        <v>178</v>
      </c>
      <c r="F78" s="206">
        <v>1952.845</v>
      </c>
      <c r="H78" s="34"/>
    </row>
    <row r="79" spans="2:8" s="1" customFormat="1" ht="16.899999999999999" customHeight="1">
      <c r="B79" s="34"/>
      <c r="C79" s="201" t="s">
        <v>192</v>
      </c>
      <c r="D79" s="202" t="s">
        <v>193</v>
      </c>
      <c r="E79" s="203" t="s">
        <v>178</v>
      </c>
      <c r="F79" s="204">
        <v>1952.845</v>
      </c>
      <c r="H79" s="34"/>
    </row>
    <row r="80" spans="2:8" s="1" customFormat="1" ht="16.899999999999999" customHeight="1">
      <c r="B80" s="34"/>
      <c r="C80" s="205" t="s">
        <v>19</v>
      </c>
      <c r="D80" s="205" t="s">
        <v>319</v>
      </c>
      <c r="E80" s="18" t="s">
        <v>19</v>
      </c>
      <c r="F80" s="206">
        <v>0</v>
      </c>
      <c r="H80" s="34"/>
    </row>
    <row r="81" spans="2:8" s="1" customFormat="1" ht="16.899999999999999" customHeight="1">
      <c r="B81" s="34"/>
      <c r="C81" s="205" t="s">
        <v>19</v>
      </c>
      <c r="D81" s="205" t="s">
        <v>320</v>
      </c>
      <c r="E81" s="18" t="s">
        <v>19</v>
      </c>
      <c r="F81" s="206">
        <v>479.375</v>
      </c>
      <c r="H81" s="34"/>
    </row>
    <row r="82" spans="2:8" s="1" customFormat="1" ht="16.899999999999999" customHeight="1">
      <c r="B82" s="34"/>
      <c r="C82" s="205" t="s">
        <v>19</v>
      </c>
      <c r="D82" s="205" t="s">
        <v>321</v>
      </c>
      <c r="E82" s="18" t="s">
        <v>19</v>
      </c>
      <c r="F82" s="206">
        <v>0</v>
      </c>
      <c r="H82" s="34"/>
    </row>
    <row r="83" spans="2:8" s="1" customFormat="1" ht="16.899999999999999" customHeight="1">
      <c r="B83" s="34"/>
      <c r="C83" s="205" t="s">
        <v>19</v>
      </c>
      <c r="D83" s="205" t="s">
        <v>322</v>
      </c>
      <c r="E83" s="18" t="s">
        <v>19</v>
      </c>
      <c r="F83" s="206">
        <v>576.22</v>
      </c>
      <c r="H83" s="34"/>
    </row>
    <row r="84" spans="2:8" s="1" customFormat="1" ht="16.899999999999999" customHeight="1">
      <c r="B84" s="34"/>
      <c r="C84" s="205" t="s">
        <v>19</v>
      </c>
      <c r="D84" s="205" t="s">
        <v>323</v>
      </c>
      <c r="E84" s="18" t="s">
        <v>19</v>
      </c>
      <c r="F84" s="206">
        <v>454.75</v>
      </c>
      <c r="H84" s="34"/>
    </row>
    <row r="85" spans="2:8" s="1" customFormat="1" ht="16.899999999999999" customHeight="1">
      <c r="B85" s="34"/>
      <c r="C85" s="205" t="s">
        <v>19</v>
      </c>
      <c r="D85" s="205" t="s">
        <v>324</v>
      </c>
      <c r="E85" s="18" t="s">
        <v>19</v>
      </c>
      <c r="F85" s="206">
        <v>0</v>
      </c>
      <c r="H85" s="34"/>
    </row>
    <row r="86" spans="2:8" s="1" customFormat="1" ht="16.899999999999999" customHeight="1">
      <c r="B86" s="34"/>
      <c r="C86" s="205" t="s">
        <v>19</v>
      </c>
      <c r="D86" s="205" t="s">
        <v>325</v>
      </c>
      <c r="E86" s="18" t="s">
        <v>19</v>
      </c>
      <c r="F86" s="206">
        <v>442.5</v>
      </c>
      <c r="H86" s="34"/>
    </row>
    <row r="87" spans="2:8" s="1" customFormat="1" ht="16.899999999999999" customHeight="1">
      <c r="B87" s="34"/>
      <c r="C87" s="205" t="s">
        <v>192</v>
      </c>
      <c r="D87" s="205" t="s">
        <v>261</v>
      </c>
      <c r="E87" s="18" t="s">
        <v>19</v>
      </c>
      <c r="F87" s="206">
        <v>1952.845</v>
      </c>
      <c r="H87" s="34"/>
    </row>
    <row r="88" spans="2:8" s="1" customFormat="1" ht="16.899999999999999" customHeight="1">
      <c r="B88" s="34"/>
      <c r="C88" s="207" t="s">
        <v>2606</v>
      </c>
      <c r="H88" s="34"/>
    </row>
    <row r="89" spans="2:8" s="1" customFormat="1" ht="16.899999999999999" customHeight="1">
      <c r="B89" s="34"/>
      <c r="C89" s="205" t="s">
        <v>315</v>
      </c>
      <c r="D89" s="205" t="s">
        <v>2616</v>
      </c>
      <c r="E89" s="18" t="s">
        <v>178</v>
      </c>
      <c r="F89" s="206">
        <v>1952.845</v>
      </c>
      <c r="H89" s="34"/>
    </row>
    <row r="90" spans="2:8" s="1" customFormat="1" ht="16.899999999999999" customHeight="1">
      <c r="B90" s="34"/>
      <c r="C90" s="205" t="s">
        <v>339</v>
      </c>
      <c r="D90" s="205" t="s">
        <v>2632</v>
      </c>
      <c r="E90" s="18" t="s">
        <v>178</v>
      </c>
      <c r="F90" s="206">
        <v>585.85400000000004</v>
      </c>
      <c r="H90" s="34"/>
    </row>
    <row r="91" spans="2:8" s="1" customFormat="1" ht="16.899999999999999" customHeight="1">
      <c r="B91" s="34"/>
      <c r="C91" s="205" t="s">
        <v>345</v>
      </c>
      <c r="D91" s="205" t="s">
        <v>2624</v>
      </c>
      <c r="E91" s="18" t="s">
        <v>178</v>
      </c>
      <c r="F91" s="206">
        <v>2655.7449999999999</v>
      </c>
      <c r="H91" s="34"/>
    </row>
    <row r="92" spans="2:8" s="1" customFormat="1" ht="16.899999999999999" customHeight="1">
      <c r="B92" s="34"/>
      <c r="C92" s="205" t="s">
        <v>352</v>
      </c>
      <c r="D92" s="205" t="s">
        <v>2625</v>
      </c>
      <c r="E92" s="18" t="s">
        <v>178</v>
      </c>
      <c r="F92" s="206">
        <v>2655.7449999999999</v>
      </c>
      <c r="H92" s="34"/>
    </row>
    <row r="93" spans="2:8" s="1" customFormat="1" ht="16.899999999999999" customHeight="1">
      <c r="B93" s="34"/>
      <c r="C93" s="205" t="s">
        <v>724</v>
      </c>
      <c r="D93" s="205" t="s">
        <v>2626</v>
      </c>
      <c r="E93" s="18" t="s">
        <v>376</v>
      </c>
      <c r="F93" s="206">
        <v>3396.8609999999999</v>
      </c>
      <c r="H93" s="34"/>
    </row>
    <row r="94" spans="2:8" s="1" customFormat="1" ht="16.899999999999999" customHeight="1">
      <c r="B94" s="34"/>
      <c r="C94" s="205" t="s">
        <v>357</v>
      </c>
      <c r="D94" s="205" t="s">
        <v>2627</v>
      </c>
      <c r="E94" s="18" t="s">
        <v>178</v>
      </c>
      <c r="F94" s="206">
        <v>2271.4450000000002</v>
      </c>
      <c r="H94" s="34"/>
    </row>
    <row r="95" spans="2:8" s="1" customFormat="1" ht="16.899999999999999" customHeight="1">
      <c r="B95" s="34"/>
      <c r="C95" s="201" t="s">
        <v>196</v>
      </c>
      <c r="D95" s="202" t="s">
        <v>197</v>
      </c>
      <c r="E95" s="203" t="s">
        <v>178</v>
      </c>
      <c r="F95" s="204">
        <v>384.3</v>
      </c>
      <c r="H95" s="34"/>
    </row>
    <row r="96" spans="2:8" s="1" customFormat="1" ht="16.899999999999999" customHeight="1">
      <c r="B96" s="34"/>
      <c r="C96" s="205" t="s">
        <v>19</v>
      </c>
      <c r="D96" s="205" t="s">
        <v>366</v>
      </c>
      <c r="E96" s="18" t="s">
        <v>19</v>
      </c>
      <c r="F96" s="206">
        <v>159.30000000000001</v>
      </c>
      <c r="H96" s="34"/>
    </row>
    <row r="97" spans="2:8" s="1" customFormat="1" ht="16.899999999999999" customHeight="1">
      <c r="B97" s="34"/>
      <c r="C97" s="205" t="s">
        <v>19</v>
      </c>
      <c r="D97" s="205" t="s">
        <v>367</v>
      </c>
      <c r="E97" s="18" t="s">
        <v>19</v>
      </c>
      <c r="F97" s="206">
        <v>84.96</v>
      </c>
      <c r="H97" s="34"/>
    </row>
    <row r="98" spans="2:8" s="1" customFormat="1" ht="16.899999999999999" customHeight="1">
      <c r="B98" s="34"/>
      <c r="C98" s="205" t="s">
        <v>19</v>
      </c>
      <c r="D98" s="205" t="s">
        <v>368</v>
      </c>
      <c r="E98" s="18" t="s">
        <v>19</v>
      </c>
      <c r="F98" s="206">
        <v>77.25</v>
      </c>
      <c r="H98" s="34"/>
    </row>
    <row r="99" spans="2:8" s="1" customFormat="1" ht="16.899999999999999" customHeight="1">
      <c r="B99" s="34"/>
      <c r="C99" s="205" t="s">
        <v>19</v>
      </c>
      <c r="D99" s="205" t="s">
        <v>369</v>
      </c>
      <c r="E99" s="18" t="s">
        <v>19</v>
      </c>
      <c r="F99" s="206">
        <v>62.79</v>
      </c>
      <c r="H99" s="34"/>
    </row>
    <row r="100" spans="2:8" s="1" customFormat="1" ht="16.899999999999999" customHeight="1">
      <c r="B100" s="34"/>
      <c r="C100" s="205" t="s">
        <v>196</v>
      </c>
      <c r="D100" s="205" t="s">
        <v>370</v>
      </c>
      <c r="E100" s="18" t="s">
        <v>19</v>
      </c>
      <c r="F100" s="206">
        <v>384.3</v>
      </c>
      <c r="H100" s="34"/>
    </row>
    <row r="101" spans="2:8" s="1" customFormat="1" ht="16.899999999999999" customHeight="1">
      <c r="B101" s="34"/>
      <c r="C101" s="207" t="s">
        <v>2606</v>
      </c>
      <c r="H101" s="34"/>
    </row>
    <row r="102" spans="2:8" s="1" customFormat="1" ht="16.899999999999999" customHeight="1">
      <c r="B102" s="34"/>
      <c r="C102" s="205" t="s">
        <v>362</v>
      </c>
      <c r="D102" s="205" t="s">
        <v>2633</v>
      </c>
      <c r="E102" s="18" t="s">
        <v>178</v>
      </c>
      <c r="F102" s="206">
        <v>2784.3</v>
      </c>
      <c r="H102" s="34"/>
    </row>
    <row r="103" spans="2:8" s="1" customFormat="1" ht="16.899999999999999" customHeight="1">
      <c r="B103" s="34"/>
      <c r="C103" s="205" t="s">
        <v>345</v>
      </c>
      <c r="D103" s="205" t="s">
        <v>2624</v>
      </c>
      <c r="E103" s="18" t="s">
        <v>178</v>
      </c>
      <c r="F103" s="206">
        <v>2655.7449999999999</v>
      </c>
      <c r="H103" s="34"/>
    </row>
    <row r="104" spans="2:8" s="1" customFormat="1" ht="16.899999999999999" customHeight="1">
      <c r="B104" s="34"/>
      <c r="C104" s="205" t="s">
        <v>352</v>
      </c>
      <c r="D104" s="205" t="s">
        <v>2625</v>
      </c>
      <c r="E104" s="18" t="s">
        <v>178</v>
      </c>
      <c r="F104" s="206">
        <v>2655.7449999999999</v>
      </c>
      <c r="H104" s="34"/>
    </row>
    <row r="105" spans="2:8" s="1" customFormat="1" ht="16.899999999999999" customHeight="1">
      <c r="B105" s="34"/>
      <c r="C105" s="205" t="s">
        <v>724</v>
      </c>
      <c r="D105" s="205" t="s">
        <v>2626</v>
      </c>
      <c r="E105" s="18" t="s">
        <v>376</v>
      </c>
      <c r="F105" s="206">
        <v>3396.8609999999999</v>
      </c>
      <c r="H105" s="34"/>
    </row>
    <row r="106" spans="2:8" s="1" customFormat="1" ht="16.899999999999999" customHeight="1">
      <c r="B106" s="34"/>
      <c r="C106" s="201" t="s">
        <v>199</v>
      </c>
      <c r="D106" s="202" t="s">
        <v>200</v>
      </c>
      <c r="E106" s="203" t="s">
        <v>178</v>
      </c>
      <c r="F106" s="204">
        <v>1410.799</v>
      </c>
      <c r="H106" s="34"/>
    </row>
    <row r="107" spans="2:8" s="1" customFormat="1" ht="16.899999999999999" customHeight="1">
      <c r="B107" s="34"/>
      <c r="C107" s="205" t="s">
        <v>19</v>
      </c>
      <c r="D107" s="205" t="s">
        <v>319</v>
      </c>
      <c r="E107" s="18" t="s">
        <v>19</v>
      </c>
      <c r="F107" s="206">
        <v>0</v>
      </c>
      <c r="H107" s="34"/>
    </row>
    <row r="108" spans="2:8" s="1" customFormat="1" ht="16.899999999999999" customHeight="1">
      <c r="B108" s="34"/>
      <c r="C108" s="205" t="s">
        <v>19</v>
      </c>
      <c r="D108" s="205" t="s">
        <v>495</v>
      </c>
      <c r="E108" s="18" t="s">
        <v>19</v>
      </c>
      <c r="F108" s="206">
        <v>140.125</v>
      </c>
      <c r="H108" s="34"/>
    </row>
    <row r="109" spans="2:8" s="1" customFormat="1" ht="16.899999999999999" customHeight="1">
      <c r="B109" s="34"/>
      <c r="C109" s="205" t="s">
        <v>19</v>
      </c>
      <c r="D109" s="205" t="s">
        <v>496</v>
      </c>
      <c r="E109" s="18" t="s">
        <v>19</v>
      </c>
      <c r="F109" s="206">
        <v>-0.63900000000000001</v>
      </c>
      <c r="H109" s="34"/>
    </row>
    <row r="110" spans="2:8" s="1" customFormat="1" ht="16.899999999999999" customHeight="1">
      <c r="B110" s="34"/>
      <c r="C110" s="205" t="s">
        <v>19</v>
      </c>
      <c r="D110" s="205" t="s">
        <v>497</v>
      </c>
      <c r="E110" s="18" t="s">
        <v>19</v>
      </c>
      <c r="F110" s="206">
        <v>281.45</v>
      </c>
      <c r="H110" s="34"/>
    </row>
    <row r="111" spans="2:8" s="1" customFormat="1" ht="16.899999999999999" customHeight="1">
      <c r="B111" s="34"/>
      <c r="C111" s="205" t="s">
        <v>19</v>
      </c>
      <c r="D111" s="205" t="s">
        <v>498</v>
      </c>
      <c r="E111" s="18" t="s">
        <v>19</v>
      </c>
      <c r="F111" s="206">
        <v>-6.7640000000000002</v>
      </c>
      <c r="H111" s="34"/>
    </row>
    <row r="112" spans="2:8" s="1" customFormat="1" ht="16.899999999999999" customHeight="1">
      <c r="B112" s="34"/>
      <c r="C112" s="205" t="s">
        <v>19</v>
      </c>
      <c r="D112" s="205" t="s">
        <v>499</v>
      </c>
      <c r="E112" s="18" t="s">
        <v>19</v>
      </c>
      <c r="F112" s="206">
        <v>17.812999999999999</v>
      </c>
      <c r="H112" s="34"/>
    </row>
    <row r="113" spans="2:8" s="1" customFormat="1" ht="16.899999999999999" customHeight="1">
      <c r="B113" s="34"/>
      <c r="C113" s="205" t="s">
        <v>19</v>
      </c>
      <c r="D113" s="205" t="s">
        <v>500</v>
      </c>
      <c r="E113" s="18" t="s">
        <v>19</v>
      </c>
      <c r="F113" s="206">
        <v>-1.6439999999999999</v>
      </c>
      <c r="H113" s="34"/>
    </row>
    <row r="114" spans="2:8" s="1" customFormat="1" ht="16.899999999999999" customHeight="1">
      <c r="B114" s="34"/>
      <c r="C114" s="205" t="s">
        <v>19</v>
      </c>
      <c r="D114" s="205" t="s">
        <v>501</v>
      </c>
      <c r="E114" s="18" t="s">
        <v>19</v>
      </c>
      <c r="F114" s="206">
        <v>4.3230000000000004</v>
      </c>
      <c r="H114" s="34"/>
    </row>
    <row r="115" spans="2:8" s="1" customFormat="1" ht="16.899999999999999" customHeight="1">
      <c r="B115" s="34"/>
      <c r="C115" s="205" t="s">
        <v>19</v>
      </c>
      <c r="D115" s="205" t="s">
        <v>321</v>
      </c>
      <c r="E115" s="18" t="s">
        <v>19</v>
      </c>
      <c r="F115" s="206">
        <v>0</v>
      </c>
      <c r="H115" s="34"/>
    </row>
    <row r="116" spans="2:8" s="1" customFormat="1" ht="16.899999999999999" customHeight="1">
      <c r="B116" s="34"/>
      <c r="C116" s="205" t="s">
        <v>19</v>
      </c>
      <c r="D116" s="205" t="s">
        <v>502</v>
      </c>
      <c r="E116" s="18" t="s">
        <v>19</v>
      </c>
      <c r="F116" s="206">
        <v>420.62799999999999</v>
      </c>
      <c r="H116" s="34"/>
    </row>
    <row r="117" spans="2:8" s="1" customFormat="1" ht="16.899999999999999" customHeight="1">
      <c r="B117" s="34"/>
      <c r="C117" s="205" t="s">
        <v>19</v>
      </c>
      <c r="D117" s="205" t="s">
        <v>503</v>
      </c>
      <c r="E117" s="18" t="s">
        <v>19</v>
      </c>
      <c r="F117" s="206">
        <v>-0.6</v>
      </c>
      <c r="H117" s="34"/>
    </row>
    <row r="118" spans="2:8" s="1" customFormat="1" ht="16.899999999999999" customHeight="1">
      <c r="B118" s="34"/>
      <c r="C118" s="205" t="s">
        <v>19</v>
      </c>
      <c r="D118" s="205" t="s">
        <v>504</v>
      </c>
      <c r="E118" s="18" t="s">
        <v>19</v>
      </c>
      <c r="F118" s="206">
        <v>-10.659000000000001</v>
      </c>
      <c r="H118" s="34"/>
    </row>
    <row r="119" spans="2:8" s="1" customFormat="1" ht="16.899999999999999" customHeight="1">
      <c r="B119" s="34"/>
      <c r="C119" s="205" t="s">
        <v>19</v>
      </c>
      <c r="D119" s="205" t="s">
        <v>324</v>
      </c>
      <c r="E119" s="18" t="s">
        <v>19</v>
      </c>
      <c r="F119" s="206">
        <v>0</v>
      </c>
      <c r="H119" s="34"/>
    </row>
    <row r="120" spans="2:8" s="1" customFormat="1" ht="16.899999999999999" customHeight="1">
      <c r="B120" s="34"/>
      <c r="C120" s="205" t="s">
        <v>19</v>
      </c>
      <c r="D120" s="205" t="s">
        <v>495</v>
      </c>
      <c r="E120" s="18" t="s">
        <v>19</v>
      </c>
      <c r="F120" s="206">
        <v>140.125</v>
      </c>
      <c r="H120" s="34"/>
    </row>
    <row r="121" spans="2:8" s="1" customFormat="1" ht="16.899999999999999" customHeight="1">
      <c r="B121" s="34"/>
      <c r="C121" s="205" t="s">
        <v>19</v>
      </c>
      <c r="D121" s="205" t="s">
        <v>496</v>
      </c>
      <c r="E121" s="18" t="s">
        <v>19</v>
      </c>
      <c r="F121" s="206">
        <v>-0.63900000000000001</v>
      </c>
      <c r="H121" s="34"/>
    </row>
    <row r="122" spans="2:8" s="1" customFormat="1" ht="16.899999999999999" customHeight="1">
      <c r="B122" s="34"/>
      <c r="C122" s="205" t="s">
        <v>19</v>
      </c>
      <c r="D122" s="205" t="s">
        <v>497</v>
      </c>
      <c r="E122" s="18" t="s">
        <v>19</v>
      </c>
      <c r="F122" s="206">
        <v>281.45</v>
      </c>
      <c r="H122" s="34"/>
    </row>
    <row r="123" spans="2:8" s="1" customFormat="1" ht="16.899999999999999" customHeight="1">
      <c r="B123" s="34"/>
      <c r="C123" s="205" t="s">
        <v>19</v>
      </c>
      <c r="D123" s="205" t="s">
        <v>498</v>
      </c>
      <c r="E123" s="18" t="s">
        <v>19</v>
      </c>
      <c r="F123" s="206">
        <v>-6.7640000000000002</v>
      </c>
      <c r="H123" s="34"/>
    </row>
    <row r="124" spans="2:8" s="1" customFormat="1" ht="16.899999999999999" customHeight="1">
      <c r="B124" s="34"/>
      <c r="C124" s="205" t="s">
        <v>19</v>
      </c>
      <c r="D124" s="205" t="s">
        <v>499</v>
      </c>
      <c r="E124" s="18" t="s">
        <v>19</v>
      </c>
      <c r="F124" s="206">
        <v>17.812999999999999</v>
      </c>
      <c r="H124" s="34"/>
    </row>
    <row r="125" spans="2:8" s="1" customFormat="1" ht="16.899999999999999" customHeight="1">
      <c r="B125" s="34"/>
      <c r="C125" s="205" t="s">
        <v>19</v>
      </c>
      <c r="D125" s="205" t="s">
        <v>500</v>
      </c>
      <c r="E125" s="18" t="s">
        <v>19</v>
      </c>
      <c r="F125" s="206">
        <v>-1.6439999999999999</v>
      </c>
      <c r="H125" s="34"/>
    </row>
    <row r="126" spans="2:8" s="1" customFormat="1" ht="16.899999999999999" customHeight="1">
      <c r="B126" s="34"/>
      <c r="C126" s="205" t="s">
        <v>19</v>
      </c>
      <c r="D126" s="205" t="s">
        <v>505</v>
      </c>
      <c r="E126" s="18" t="s">
        <v>19</v>
      </c>
      <c r="F126" s="206">
        <v>0</v>
      </c>
      <c r="H126" s="34"/>
    </row>
    <row r="127" spans="2:8" s="1" customFormat="1" ht="16.899999999999999" customHeight="1">
      <c r="B127" s="34"/>
      <c r="C127" s="205" t="s">
        <v>19</v>
      </c>
      <c r="D127" s="205" t="s">
        <v>506</v>
      </c>
      <c r="E127" s="18" t="s">
        <v>19</v>
      </c>
      <c r="F127" s="206">
        <v>136.42500000000001</v>
      </c>
      <c r="H127" s="34"/>
    </row>
    <row r="128" spans="2:8" s="1" customFormat="1" ht="16.899999999999999" customHeight="1">
      <c r="B128" s="34"/>
      <c r="C128" s="205" t="s">
        <v>199</v>
      </c>
      <c r="D128" s="205" t="s">
        <v>261</v>
      </c>
      <c r="E128" s="18" t="s">
        <v>19</v>
      </c>
      <c r="F128" s="206">
        <v>1410.799</v>
      </c>
      <c r="H128" s="34"/>
    </row>
    <row r="129" spans="2:8" s="1" customFormat="1" ht="16.899999999999999" customHeight="1">
      <c r="B129" s="34"/>
      <c r="C129" s="207" t="s">
        <v>2606</v>
      </c>
      <c r="H129" s="34"/>
    </row>
    <row r="130" spans="2:8" s="1" customFormat="1" ht="16.899999999999999" customHeight="1">
      <c r="B130" s="34"/>
      <c r="C130" s="205" t="s">
        <v>491</v>
      </c>
      <c r="D130" s="205" t="s">
        <v>2619</v>
      </c>
      <c r="E130" s="18" t="s">
        <v>178</v>
      </c>
      <c r="F130" s="206">
        <v>1410.799</v>
      </c>
      <c r="H130" s="34"/>
    </row>
    <row r="131" spans="2:8" s="1" customFormat="1" ht="16.899999999999999" customHeight="1">
      <c r="B131" s="34"/>
      <c r="C131" s="205" t="s">
        <v>542</v>
      </c>
      <c r="D131" s="205" t="s">
        <v>2634</v>
      </c>
      <c r="E131" s="18" t="s">
        <v>376</v>
      </c>
      <c r="F131" s="206">
        <v>196.148</v>
      </c>
      <c r="H131" s="34"/>
    </row>
    <row r="132" spans="2:8" s="1" customFormat="1" ht="16.899999999999999" customHeight="1">
      <c r="B132" s="34"/>
      <c r="C132" s="201" t="s">
        <v>202</v>
      </c>
      <c r="D132" s="202" t="s">
        <v>203</v>
      </c>
      <c r="E132" s="203" t="s">
        <v>178</v>
      </c>
      <c r="F132" s="204">
        <v>106.2</v>
      </c>
      <c r="H132" s="34"/>
    </row>
    <row r="133" spans="2:8" s="1" customFormat="1" ht="16.899999999999999" customHeight="1">
      <c r="B133" s="34"/>
      <c r="C133" s="205" t="s">
        <v>19</v>
      </c>
      <c r="D133" s="205" t="s">
        <v>319</v>
      </c>
      <c r="E133" s="18" t="s">
        <v>19</v>
      </c>
      <c r="F133" s="206">
        <v>0</v>
      </c>
      <c r="H133" s="34"/>
    </row>
    <row r="134" spans="2:8" s="1" customFormat="1" ht="16.899999999999999" customHeight="1">
      <c r="B134" s="34"/>
      <c r="C134" s="205" t="s">
        <v>19</v>
      </c>
      <c r="D134" s="205" t="s">
        <v>488</v>
      </c>
      <c r="E134" s="18" t="s">
        <v>19</v>
      </c>
      <c r="F134" s="206">
        <v>26.85</v>
      </c>
      <c r="H134" s="34"/>
    </row>
    <row r="135" spans="2:8" s="1" customFormat="1" ht="16.899999999999999" customHeight="1">
      <c r="B135" s="34"/>
      <c r="C135" s="205" t="s">
        <v>19</v>
      </c>
      <c r="D135" s="205" t="s">
        <v>489</v>
      </c>
      <c r="E135" s="18" t="s">
        <v>19</v>
      </c>
      <c r="F135" s="206">
        <v>26.25</v>
      </c>
      <c r="H135" s="34"/>
    </row>
    <row r="136" spans="2:8" s="1" customFormat="1" ht="16.899999999999999" customHeight="1">
      <c r="B136" s="34"/>
      <c r="C136" s="205" t="s">
        <v>19</v>
      </c>
      <c r="D136" s="205" t="s">
        <v>324</v>
      </c>
      <c r="E136" s="18" t="s">
        <v>19</v>
      </c>
      <c r="F136" s="206">
        <v>0</v>
      </c>
      <c r="H136" s="34"/>
    </row>
    <row r="137" spans="2:8" s="1" customFormat="1" ht="16.899999999999999" customHeight="1">
      <c r="B137" s="34"/>
      <c r="C137" s="205" t="s">
        <v>19</v>
      </c>
      <c r="D137" s="205" t="s">
        <v>488</v>
      </c>
      <c r="E137" s="18" t="s">
        <v>19</v>
      </c>
      <c r="F137" s="206">
        <v>26.85</v>
      </c>
      <c r="H137" s="34"/>
    </row>
    <row r="138" spans="2:8" s="1" customFormat="1" ht="16.899999999999999" customHeight="1">
      <c r="B138" s="34"/>
      <c r="C138" s="205" t="s">
        <v>19</v>
      </c>
      <c r="D138" s="205" t="s">
        <v>489</v>
      </c>
      <c r="E138" s="18" t="s">
        <v>19</v>
      </c>
      <c r="F138" s="206">
        <v>26.25</v>
      </c>
      <c r="H138" s="34"/>
    </row>
    <row r="139" spans="2:8" s="1" customFormat="1" ht="16.899999999999999" customHeight="1">
      <c r="B139" s="34"/>
      <c r="C139" s="205" t="s">
        <v>202</v>
      </c>
      <c r="D139" s="205" t="s">
        <v>261</v>
      </c>
      <c r="E139" s="18" t="s">
        <v>19</v>
      </c>
      <c r="F139" s="206">
        <v>106.2</v>
      </c>
      <c r="H139" s="34"/>
    </row>
    <row r="140" spans="2:8" s="1" customFormat="1" ht="16.899999999999999" customHeight="1">
      <c r="B140" s="34"/>
      <c r="C140" s="207" t="s">
        <v>2606</v>
      </c>
      <c r="H140" s="34"/>
    </row>
    <row r="141" spans="2:8" s="1" customFormat="1" ht="16.899999999999999" customHeight="1">
      <c r="B141" s="34"/>
      <c r="C141" s="205" t="s">
        <v>484</v>
      </c>
      <c r="D141" s="205" t="s">
        <v>2635</v>
      </c>
      <c r="E141" s="18" t="s">
        <v>178</v>
      </c>
      <c r="F141" s="206">
        <v>106.2</v>
      </c>
      <c r="H141" s="34"/>
    </row>
    <row r="142" spans="2:8" s="1" customFormat="1" ht="16.899999999999999" customHeight="1">
      <c r="B142" s="34"/>
      <c r="C142" s="205" t="s">
        <v>542</v>
      </c>
      <c r="D142" s="205" t="s">
        <v>2634</v>
      </c>
      <c r="E142" s="18" t="s">
        <v>376</v>
      </c>
      <c r="F142" s="206">
        <v>196.148</v>
      </c>
      <c r="H142" s="34"/>
    </row>
    <row r="143" spans="2:8" s="1" customFormat="1" ht="26.45" customHeight="1">
      <c r="B143" s="34"/>
      <c r="C143" s="200" t="s">
        <v>2636</v>
      </c>
      <c r="D143" s="200" t="s">
        <v>125</v>
      </c>
      <c r="H143" s="34"/>
    </row>
    <row r="144" spans="2:8" s="1" customFormat="1" ht="16.899999999999999" customHeight="1">
      <c r="B144" s="34"/>
      <c r="C144" s="201" t="s">
        <v>1510</v>
      </c>
      <c r="D144" s="202" t="s">
        <v>1511</v>
      </c>
      <c r="E144" s="203" t="s">
        <v>163</v>
      </c>
      <c r="F144" s="204">
        <v>58</v>
      </c>
      <c r="H144" s="34"/>
    </row>
    <row r="145" spans="2:8" s="1" customFormat="1" ht="16.899999999999999" customHeight="1">
      <c r="B145" s="34"/>
      <c r="C145" s="205" t="s">
        <v>1510</v>
      </c>
      <c r="D145" s="205" t="s">
        <v>1577</v>
      </c>
      <c r="E145" s="18" t="s">
        <v>19</v>
      </c>
      <c r="F145" s="206">
        <v>58</v>
      </c>
      <c r="H145" s="34"/>
    </row>
    <row r="146" spans="2:8" s="1" customFormat="1" ht="16.899999999999999" customHeight="1">
      <c r="B146" s="34"/>
      <c r="C146" s="207" t="s">
        <v>2606</v>
      </c>
      <c r="H146" s="34"/>
    </row>
    <row r="147" spans="2:8" s="1" customFormat="1" ht="16.899999999999999" customHeight="1">
      <c r="B147" s="34"/>
      <c r="C147" s="205" t="s">
        <v>1570</v>
      </c>
      <c r="D147" s="205" t="s">
        <v>2637</v>
      </c>
      <c r="E147" s="18" t="s">
        <v>178</v>
      </c>
      <c r="F147" s="206">
        <v>40.700000000000003</v>
      </c>
      <c r="H147" s="34"/>
    </row>
    <row r="148" spans="2:8" s="1" customFormat="1" ht="16.899999999999999" customHeight="1">
      <c r="B148" s="34"/>
      <c r="C148" s="205" t="s">
        <v>362</v>
      </c>
      <c r="D148" s="205" t="s">
        <v>2633</v>
      </c>
      <c r="E148" s="18" t="s">
        <v>178</v>
      </c>
      <c r="F148" s="206">
        <v>14.26</v>
      </c>
      <c r="H148" s="34"/>
    </row>
    <row r="149" spans="2:8" s="1" customFormat="1" ht="16.899999999999999" customHeight="1">
      <c r="B149" s="34"/>
      <c r="C149" s="205" t="s">
        <v>1588</v>
      </c>
      <c r="D149" s="205" t="s">
        <v>2638</v>
      </c>
      <c r="E149" s="18" t="s">
        <v>178</v>
      </c>
      <c r="F149" s="206">
        <v>10.634</v>
      </c>
      <c r="H149" s="34"/>
    </row>
    <row r="150" spans="2:8" s="1" customFormat="1" ht="16.899999999999999" customHeight="1">
      <c r="B150" s="34"/>
      <c r="C150" s="205" t="s">
        <v>1613</v>
      </c>
      <c r="D150" s="205" t="s">
        <v>1614</v>
      </c>
      <c r="E150" s="18" t="s">
        <v>178</v>
      </c>
      <c r="F150" s="206">
        <v>2.9</v>
      </c>
      <c r="H150" s="34"/>
    </row>
    <row r="151" spans="2:8" s="1" customFormat="1" ht="16.899999999999999" customHeight="1">
      <c r="B151" s="34"/>
      <c r="C151" s="201" t="s">
        <v>1512</v>
      </c>
      <c r="D151" s="202" t="s">
        <v>1513</v>
      </c>
      <c r="E151" s="203" t="s">
        <v>163</v>
      </c>
      <c r="F151" s="204">
        <v>22</v>
      </c>
      <c r="H151" s="34"/>
    </row>
    <row r="152" spans="2:8" s="1" customFormat="1" ht="16.899999999999999" customHeight="1">
      <c r="B152" s="34"/>
      <c r="C152" s="205" t="s">
        <v>1512</v>
      </c>
      <c r="D152" s="205" t="s">
        <v>1576</v>
      </c>
      <c r="E152" s="18" t="s">
        <v>19</v>
      </c>
      <c r="F152" s="206">
        <v>22</v>
      </c>
      <c r="H152" s="34"/>
    </row>
    <row r="153" spans="2:8" s="1" customFormat="1" ht="16.899999999999999" customHeight="1">
      <c r="B153" s="34"/>
      <c r="C153" s="207" t="s">
        <v>2606</v>
      </c>
      <c r="H153" s="34"/>
    </row>
    <row r="154" spans="2:8" s="1" customFormat="1" ht="16.899999999999999" customHeight="1">
      <c r="B154" s="34"/>
      <c r="C154" s="205" t="s">
        <v>1570</v>
      </c>
      <c r="D154" s="205" t="s">
        <v>2637</v>
      </c>
      <c r="E154" s="18" t="s">
        <v>178</v>
      </c>
      <c r="F154" s="206">
        <v>40.700000000000003</v>
      </c>
      <c r="H154" s="34"/>
    </row>
    <row r="155" spans="2:8" s="1" customFormat="1" ht="16.899999999999999" customHeight="1">
      <c r="B155" s="34"/>
      <c r="C155" s="205" t="s">
        <v>1598</v>
      </c>
      <c r="D155" s="205" t="s">
        <v>2639</v>
      </c>
      <c r="E155" s="18" t="s">
        <v>178</v>
      </c>
      <c r="F155" s="206">
        <v>6.05</v>
      </c>
      <c r="H155" s="34"/>
    </row>
    <row r="156" spans="2:8" s="1" customFormat="1" ht="16.899999999999999" customHeight="1">
      <c r="B156" s="34"/>
      <c r="C156" s="205" t="s">
        <v>1603</v>
      </c>
      <c r="D156" s="205" t="s">
        <v>2640</v>
      </c>
      <c r="E156" s="18" t="s">
        <v>167</v>
      </c>
      <c r="F156" s="206">
        <v>119.6</v>
      </c>
      <c r="H156" s="34"/>
    </row>
    <row r="157" spans="2:8" s="1" customFormat="1" ht="16.899999999999999" customHeight="1">
      <c r="B157" s="34"/>
      <c r="C157" s="201" t="s">
        <v>1514</v>
      </c>
      <c r="D157" s="202" t="s">
        <v>1515</v>
      </c>
      <c r="E157" s="203" t="s">
        <v>167</v>
      </c>
      <c r="F157" s="204">
        <v>300</v>
      </c>
      <c r="H157" s="34"/>
    </row>
    <row r="158" spans="2:8" s="1" customFormat="1" ht="16.899999999999999" customHeight="1">
      <c r="B158" s="34"/>
      <c r="C158" s="205" t="s">
        <v>19</v>
      </c>
      <c r="D158" s="205" t="s">
        <v>1643</v>
      </c>
      <c r="E158" s="18" t="s">
        <v>19</v>
      </c>
      <c r="F158" s="206">
        <v>0</v>
      </c>
      <c r="H158" s="34"/>
    </row>
    <row r="159" spans="2:8" s="1" customFormat="1" ht="16.899999999999999" customHeight="1">
      <c r="B159" s="34"/>
      <c r="C159" s="205" t="s">
        <v>1514</v>
      </c>
      <c r="D159" s="205" t="s">
        <v>1644</v>
      </c>
      <c r="E159" s="18" t="s">
        <v>19</v>
      </c>
      <c r="F159" s="206">
        <v>300</v>
      </c>
      <c r="H159" s="34"/>
    </row>
    <row r="160" spans="2:8" s="1" customFormat="1" ht="16.899999999999999" customHeight="1">
      <c r="B160" s="34"/>
      <c r="C160" s="207" t="s">
        <v>2606</v>
      </c>
      <c r="H160" s="34"/>
    </row>
    <row r="161" spans="2:8" s="1" customFormat="1" ht="16.899999999999999" customHeight="1">
      <c r="B161" s="34"/>
      <c r="C161" s="205" t="s">
        <v>1639</v>
      </c>
      <c r="D161" s="205" t="s">
        <v>2641</v>
      </c>
      <c r="E161" s="18" t="s">
        <v>167</v>
      </c>
      <c r="F161" s="206">
        <v>300</v>
      </c>
      <c r="H161" s="34"/>
    </row>
    <row r="162" spans="2:8" s="1" customFormat="1" ht="16.899999999999999" customHeight="1">
      <c r="B162" s="34"/>
      <c r="C162" s="205" t="s">
        <v>1626</v>
      </c>
      <c r="D162" s="205" t="s">
        <v>2642</v>
      </c>
      <c r="E162" s="18" t="s">
        <v>167</v>
      </c>
      <c r="F162" s="206">
        <v>300</v>
      </c>
      <c r="H162" s="34"/>
    </row>
    <row r="163" spans="2:8" s="1" customFormat="1" ht="16.899999999999999" customHeight="1">
      <c r="B163" s="34"/>
      <c r="C163" s="205" t="s">
        <v>1635</v>
      </c>
      <c r="D163" s="205" t="s">
        <v>2643</v>
      </c>
      <c r="E163" s="18" t="s">
        <v>167</v>
      </c>
      <c r="F163" s="206">
        <v>561</v>
      </c>
      <c r="H163" s="34"/>
    </row>
    <row r="164" spans="2:8" s="1" customFormat="1" ht="16.899999999999999" customHeight="1">
      <c r="B164" s="34"/>
      <c r="C164" s="201" t="s">
        <v>1517</v>
      </c>
      <c r="D164" s="202" t="s">
        <v>1518</v>
      </c>
      <c r="E164" s="203" t="s">
        <v>167</v>
      </c>
      <c r="F164" s="204">
        <v>60</v>
      </c>
      <c r="H164" s="34"/>
    </row>
    <row r="165" spans="2:8" s="1" customFormat="1" ht="16.899999999999999" customHeight="1">
      <c r="B165" s="34"/>
      <c r="C165" s="205" t="s">
        <v>19</v>
      </c>
      <c r="D165" s="205" t="s">
        <v>1655</v>
      </c>
      <c r="E165" s="18" t="s">
        <v>19</v>
      </c>
      <c r="F165" s="206">
        <v>0</v>
      </c>
      <c r="H165" s="34"/>
    </row>
    <row r="166" spans="2:8" s="1" customFormat="1" ht="16.899999999999999" customHeight="1">
      <c r="B166" s="34"/>
      <c r="C166" s="205" t="s">
        <v>1517</v>
      </c>
      <c r="D166" s="205" t="s">
        <v>1656</v>
      </c>
      <c r="E166" s="18" t="s">
        <v>19</v>
      </c>
      <c r="F166" s="206">
        <v>60</v>
      </c>
      <c r="H166" s="34"/>
    </row>
    <row r="167" spans="2:8" s="1" customFormat="1" ht="16.899999999999999" customHeight="1">
      <c r="B167" s="34"/>
      <c r="C167" s="207" t="s">
        <v>2606</v>
      </c>
      <c r="H167" s="34"/>
    </row>
    <row r="168" spans="2:8" s="1" customFormat="1" ht="16.899999999999999" customHeight="1">
      <c r="B168" s="34"/>
      <c r="C168" s="205" t="s">
        <v>1651</v>
      </c>
      <c r="D168" s="205" t="s">
        <v>2644</v>
      </c>
      <c r="E168" s="18" t="s">
        <v>167</v>
      </c>
      <c r="F168" s="206">
        <v>60</v>
      </c>
      <c r="H168" s="34"/>
    </row>
    <row r="169" spans="2:8" s="1" customFormat="1" ht="16.899999999999999" customHeight="1">
      <c r="B169" s="34"/>
      <c r="C169" s="205" t="s">
        <v>1536</v>
      </c>
      <c r="D169" s="205" t="s">
        <v>2645</v>
      </c>
      <c r="E169" s="18" t="s">
        <v>167</v>
      </c>
      <c r="F169" s="206">
        <v>60</v>
      </c>
      <c r="H169" s="34"/>
    </row>
    <row r="170" spans="2:8" s="1" customFormat="1" ht="16.899999999999999" customHeight="1">
      <c r="B170" s="34"/>
      <c r="C170" s="205" t="s">
        <v>1541</v>
      </c>
      <c r="D170" s="205" t="s">
        <v>2646</v>
      </c>
      <c r="E170" s="18" t="s">
        <v>167</v>
      </c>
      <c r="F170" s="206">
        <v>60</v>
      </c>
      <c r="H170" s="34"/>
    </row>
    <row r="171" spans="2:8" s="1" customFormat="1" ht="16.899999999999999" customHeight="1">
      <c r="B171" s="34"/>
      <c r="C171" s="205" t="s">
        <v>1545</v>
      </c>
      <c r="D171" s="205" t="s">
        <v>2647</v>
      </c>
      <c r="E171" s="18" t="s">
        <v>167</v>
      </c>
      <c r="F171" s="206">
        <v>60</v>
      </c>
      <c r="H171" s="34"/>
    </row>
    <row r="172" spans="2:8" s="1" customFormat="1" ht="16.899999999999999" customHeight="1">
      <c r="B172" s="34"/>
      <c r="C172" s="205" t="s">
        <v>1657</v>
      </c>
      <c r="D172" s="205" t="s">
        <v>2648</v>
      </c>
      <c r="E172" s="18" t="s">
        <v>167</v>
      </c>
      <c r="F172" s="206">
        <v>60</v>
      </c>
      <c r="H172" s="34"/>
    </row>
    <row r="173" spans="2:8" s="1" customFormat="1" ht="16.899999999999999" customHeight="1">
      <c r="B173" s="34"/>
      <c r="C173" s="205" t="s">
        <v>1661</v>
      </c>
      <c r="D173" s="205" t="s">
        <v>2649</v>
      </c>
      <c r="E173" s="18" t="s">
        <v>167</v>
      </c>
      <c r="F173" s="206">
        <v>60</v>
      </c>
      <c r="H173" s="34"/>
    </row>
    <row r="174" spans="2:8" s="1" customFormat="1" ht="16.899999999999999" customHeight="1">
      <c r="B174" s="34"/>
      <c r="C174" s="205" t="s">
        <v>1673</v>
      </c>
      <c r="D174" s="205" t="s">
        <v>2650</v>
      </c>
      <c r="E174" s="18" t="s">
        <v>167</v>
      </c>
      <c r="F174" s="206">
        <v>60</v>
      </c>
      <c r="H174" s="34"/>
    </row>
    <row r="175" spans="2:8" s="1" customFormat="1" ht="16.899999999999999" customHeight="1">
      <c r="B175" s="34"/>
      <c r="C175" s="205" t="s">
        <v>1677</v>
      </c>
      <c r="D175" s="205" t="s">
        <v>2651</v>
      </c>
      <c r="E175" s="18" t="s">
        <v>167</v>
      </c>
      <c r="F175" s="206">
        <v>60</v>
      </c>
      <c r="H175" s="34"/>
    </row>
    <row r="176" spans="2:8" s="1" customFormat="1" ht="16.899999999999999" customHeight="1">
      <c r="B176" s="34"/>
      <c r="C176" s="205" t="s">
        <v>1681</v>
      </c>
      <c r="D176" s="205" t="s">
        <v>2652</v>
      </c>
      <c r="E176" s="18" t="s">
        <v>167</v>
      </c>
      <c r="F176" s="206">
        <v>60</v>
      </c>
      <c r="H176" s="34"/>
    </row>
    <row r="177" spans="2:8" s="1" customFormat="1" ht="16.899999999999999" customHeight="1">
      <c r="B177" s="34"/>
      <c r="C177" s="201" t="s">
        <v>1519</v>
      </c>
      <c r="D177" s="202" t="s">
        <v>1520</v>
      </c>
      <c r="E177" s="203" t="s">
        <v>167</v>
      </c>
      <c r="F177" s="204">
        <v>261</v>
      </c>
      <c r="H177" s="34"/>
    </row>
    <row r="178" spans="2:8" s="1" customFormat="1" ht="16.899999999999999" customHeight="1">
      <c r="B178" s="34"/>
      <c r="C178" s="205" t="s">
        <v>19</v>
      </c>
      <c r="D178" s="205" t="s">
        <v>1649</v>
      </c>
      <c r="E178" s="18" t="s">
        <v>19</v>
      </c>
      <c r="F178" s="206">
        <v>0</v>
      </c>
      <c r="H178" s="34"/>
    </row>
    <row r="179" spans="2:8" s="1" customFormat="1" ht="16.899999999999999" customHeight="1">
      <c r="B179" s="34"/>
      <c r="C179" s="205" t="s">
        <v>1519</v>
      </c>
      <c r="D179" s="205" t="s">
        <v>1650</v>
      </c>
      <c r="E179" s="18" t="s">
        <v>19</v>
      </c>
      <c r="F179" s="206">
        <v>261</v>
      </c>
      <c r="H179" s="34"/>
    </row>
    <row r="180" spans="2:8" s="1" customFormat="1" ht="16.899999999999999" customHeight="1">
      <c r="B180" s="34"/>
      <c r="C180" s="207" t="s">
        <v>2606</v>
      </c>
      <c r="H180" s="34"/>
    </row>
    <row r="181" spans="2:8" s="1" customFormat="1" ht="16.899999999999999" customHeight="1">
      <c r="B181" s="34"/>
      <c r="C181" s="205" t="s">
        <v>1645</v>
      </c>
      <c r="D181" s="205" t="s">
        <v>2653</v>
      </c>
      <c r="E181" s="18" t="s">
        <v>167</v>
      </c>
      <c r="F181" s="206">
        <v>261</v>
      </c>
      <c r="H181" s="34"/>
    </row>
    <row r="182" spans="2:8" s="1" customFormat="1" ht="16.899999999999999" customHeight="1">
      <c r="B182" s="34"/>
      <c r="C182" s="205" t="s">
        <v>1622</v>
      </c>
      <c r="D182" s="205" t="s">
        <v>2654</v>
      </c>
      <c r="E182" s="18" t="s">
        <v>167</v>
      </c>
      <c r="F182" s="206">
        <v>261</v>
      </c>
      <c r="H182" s="34"/>
    </row>
    <row r="183" spans="2:8" s="1" customFormat="1" ht="16.899999999999999" customHeight="1">
      <c r="B183" s="34"/>
      <c r="C183" s="205" t="s">
        <v>1635</v>
      </c>
      <c r="D183" s="205" t="s">
        <v>2643</v>
      </c>
      <c r="E183" s="18" t="s">
        <v>167</v>
      </c>
      <c r="F183" s="206">
        <v>561</v>
      </c>
      <c r="H183" s="34"/>
    </row>
    <row r="184" spans="2:8" s="1" customFormat="1" ht="16.899999999999999" customHeight="1">
      <c r="B184" s="34"/>
      <c r="C184" s="205" t="s">
        <v>1665</v>
      </c>
      <c r="D184" s="205" t="s">
        <v>2655</v>
      </c>
      <c r="E184" s="18" t="s">
        <v>167</v>
      </c>
      <c r="F184" s="206">
        <v>261</v>
      </c>
      <c r="H184" s="34"/>
    </row>
    <row r="185" spans="2:8" s="1" customFormat="1" ht="16.899999999999999" customHeight="1">
      <c r="B185" s="34"/>
      <c r="C185" s="205" t="s">
        <v>1685</v>
      </c>
      <c r="D185" s="205" t="s">
        <v>2656</v>
      </c>
      <c r="E185" s="18" t="s">
        <v>167</v>
      </c>
      <c r="F185" s="206">
        <v>261</v>
      </c>
      <c r="H185" s="34"/>
    </row>
    <row r="186" spans="2:8" s="1" customFormat="1" ht="16.899999999999999" customHeight="1">
      <c r="B186" s="34"/>
      <c r="C186" s="205" t="s">
        <v>1746</v>
      </c>
      <c r="D186" s="205" t="s">
        <v>2657</v>
      </c>
      <c r="E186" s="18" t="s">
        <v>376</v>
      </c>
      <c r="F186" s="206">
        <v>1.444</v>
      </c>
      <c r="H186" s="34"/>
    </row>
    <row r="187" spans="2:8" s="1" customFormat="1" ht="16.899999999999999" customHeight="1">
      <c r="B187" s="34"/>
      <c r="C187" s="201" t="s">
        <v>1522</v>
      </c>
      <c r="D187" s="202" t="s">
        <v>1523</v>
      </c>
      <c r="E187" s="203" t="s">
        <v>178</v>
      </c>
      <c r="F187" s="204">
        <v>18.760000000000002</v>
      </c>
      <c r="H187" s="34"/>
    </row>
    <row r="188" spans="2:8" s="1" customFormat="1" ht="16.899999999999999" customHeight="1">
      <c r="B188" s="34"/>
      <c r="C188" s="205" t="s">
        <v>19</v>
      </c>
      <c r="D188" s="205" t="s">
        <v>1558</v>
      </c>
      <c r="E188" s="18" t="s">
        <v>19</v>
      </c>
      <c r="F188" s="206">
        <v>0</v>
      </c>
      <c r="H188" s="34"/>
    </row>
    <row r="189" spans="2:8" s="1" customFormat="1" ht="16.899999999999999" customHeight="1">
      <c r="B189" s="34"/>
      <c r="C189" s="205" t="s">
        <v>19</v>
      </c>
      <c r="D189" s="205" t="s">
        <v>1559</v>
      </c>
      <c r="E189" s="18" t="s">
        <v>19</v>
      </c>
      <c r="F189" s="206">
        <v>18.760000000000002</v>
      </c>
      <c r="H189" s="34"/>
    </row>
    <row r="190" spans="2:8" s="1" customFormat="1" ht="16.899999999999999" customHeight="1">
      <c r="B190" s="34"/>
      <c r="C190" s="205" t="s">
        <v>1522</v>
      </c>
      <c r="D190" s="205" t="s">
        <v>261</v>
      </c>
      <c r="E190" s="18" t="s">
        <v>19</v>
      </c>
      <c r="F190" s="206">
        <v>18.760000000000002</v>
      </c>
      <c r="H190" s="34"/>
    </row>
    <row r="191" spans="2:8" s="1" customFormat="1" ht="16.899999999999999" customHeight="1">
      <c r="B191" s="34"/>
      <c r="C191" s="207" t="s">
        <v>2606</v>
      </c>
      <c r="H191" s="34"/>
    </row>
    <row r="192" spans="2:8" s="1" customFormat="1" ht="16.899999999999999" customHeight="1">
      <c r="B192" s="34"/>
      <c r="C192" s="205" t="s">
        <v>1554</v>
      </c>
      <c r="D192" s="205" t="s">
        <v>2658</v>
      </c>
      <c r="E192" s="18" t="s">
        <v>178</v>
      </c>
      <c r="F192" s="206">
        <v>18.760000000000002</v>
      </c>
      <c r="H192" s="34"/>
    </row>
    <row r="193" spans="2:8" s="1" customFormat="1" ht="16.899999999999999" customHeight="1">
      <c r="B193" s="34"/>
      <c r="C193" s="205" t="s">
        <v>345</v>
      </c>
      <c r="D193" s="205" t="s">
        <v>2624</v>
      </c>
      <c r="E193" s="18" t="s">
        <v>178</v>
      </c>
      <c r="F193" s="206">
        <v>188.16</v>
      </c>
      <c r="H193" s="34"/>
    </row>
    <row r="194" spans="2:8" s="1" customFormat="1" ht="16.899999999999999" customHeight="1">
      <c r="B194" s="34"/>
      <c r="C194" s="205" t="s">
        <v>724</v>
      </c>
      <c r="D194" s="205" t="s">
        <v>2626</v>
      </c>
      <c r="E194" s="18" t="s">
        <v>376</v>
      </c>
      <c r="F194" s="206">
        <v>298.36799999999999</v>
      </c>
      <c r="H194" s="34"/>
    </row>
    <row r="195" spans="2:8" s="1" customFormat="1" ht="16.899999999999999" customHeight="1">
      <c r="B195" s="34"/>
      <c r="C195" s="205" t="s">
        <v>357</v>
      </c>
      <c r="D195" s="205" t="s">
        <v>2627</v>
      </c>
      <c r="E195" s="18" t="s">
        <v>178</v>
      </c>
      <c r="F195" s="206">
        <v>176.96</v>
      </c>
      <c r="H195" s="34"/>
    </row>
    <row r="196" spans="2:8" s="1" customFormat="1" ht="16.899999999999999" customHeight="1">
      <c r="B196" s="34"/>
      <c r="C196" s="201" t="s">
        <v>1525</v>
      </c>
      <c r="D196" s="202" t="s">
        <v>1526</v>
      </c>
      <c r="E196" s="203" t="s">
        <v>178</v>
      </c>
      <c r="F196" s="204">
        <v>117.5</v>
      </c>
      <c r="H196" s="34"/>
    </row>
    <row r="197" spans="2:8" s="1" customFormat="1" ht="16.899999999999999" customHeight="1">
      <c r="B197" s="34"/>
      <c r="C197" s="205" t="s">
        <v>19</v>
      </c>
      <c r="D197" s="205" t="s">
        <v>1558</v>
      </c>
      <c r="E197" s="18" t="s">
        <v>19</v>
      </c>
      <c r="F197" s="206">
        <v>0</v>
      </c>
      <c r="H197" s="34"/>
    </row>
    <row r="198" spans="2:8" s="1" customFormat="1" ht="16.899999999999999" customHeight="1">
      <c r="B198" s="34"/>
      <c r="C198" s="205" t="s">
        <v>19</v>
      </c>
      <c r="D198" s="205" t="s">
        <v>1564</v>
      </c>
      <c r="E198" s="18" t="s">
        <v>19</v>
      </c>
      <c r="F198" s="206">
        <v>117.5</v>
      </c>
      <c r="H198" s="34"/>
    </row>
    <row r="199" spans="2:8" s="1" customFormat="1" ht="16.899999999999999" customHeight="1">
      <c r="B199" s="34"/>
      <c r="C199" s="205" t="s">
        <v>1525</v>
      </c>
      <c r="D199" s="205" t="s">
        <v>261</v>
      </c>
      <c r="E199" s="18" t="s">
        <v>19</v>
      </c>
      <c r="F199" s="206">
        <v>117.5</v>
      </c>
      <c r="H199" s="34"/>
    </row>
    <row r="200" spans="2:8" s="1" customFormat="1" ht="16.899999999999999" customHeight="1">
      <c r="B200" s="34"/>
      <c r="C200" s="207" t="s">
        <v>2606</v>
      </c>
      <c r="H200" s="34"/>
    </row>
    <row r="201" spans="2:8" s="1" customFormat="1" ht="16.899999999999999" customHeight="1">
      <c r="B201" s="34"/>
      <c r="C201" s="205" t="s">
        <v>1560</v>
      </c>
      <c r="D201" s="205" t="s">
        <v>2659</v>
      </c>
      <c r="E201" s="18" t="s">
        <v>178</v>
      </c>
      <c r="F201" s="206">
        <v>117.5</v>
      </c>
      <c r="H201" s="34"/>
    </row>
    <row r="202" spans="2:8" s="1" customFormat="1" ht="16.899999999999999" customHeight="1">
      <c r="B202" s="34"/>
      <c r="C202" s="205" t="s">
        <v>345</v>
      </c>
      <c r="D202" s="205" t="s">
        <v>2624</v>
      </c>
      <c r="E202" s="18" t="s">
        <v>178</v>
      </c>
      <c r="F202" s="206">
        <v>188.16</v>
      </c>
      <c r="H202" s="34"/>
    </row>
    <row r="203" spans="2:8" s="1" customFormat="1" ht="16.899999999999999" customHeight="1">
      <c r="B203" s="34"/>
      <c r="C203" s="205" t="s">
        <v>724</v>
      </c>
      <c r="D203" s="205" t="s">
        <v>2626</v>
      </c>
      <c r="E203" s="18" t="s">
        <v>376</v>
      </c>
      <c r="F203" s="206">
        <v>298.36799999999999</v>
      </c>
      <c r="H203" s="34"/>
    </row>
    <row r="204" spans="2:8" s="1" customFormat="1" ht="16.899999999999999" customHeight="1">
      <c r="B204" s="34"/>
      <c r="C204" s="205" t="s">
        <v>357</v>
      </c>
      <c r="D204" s="205" t="s">
        <v>2627</v>
      </c>
      <c r="E204" s="18" t="s">
        <v>178</v>
      </c>
      <c r="F204" s="206">
        <v>176.96</v>
      </c>
      <c r="H204" s="34"/>
    </row>
    <row r="205" spans="2:8" s="1" customFormat="1" ht="16.899999999999999" customHeight="1">
      <c r="B205" s="34"/>
      <c r="C205" s="201" t="s">
        <v>1528</v>
      </c>
      <c r="D205" s="202" t="s">
        <v>193</v>
      </c>
      <c r="E205" s="203" t="s">
        <v>178</v>
      </c>
      <c r="F205" s="204">
        <v>40.700000000000003</v>
      </c>
      <c r="H205" s="34"/>
    </row>
    <row r="206" spans="2:8" s="1" customFormat="1" ht="16.899999999999999" customHeight="1">
      <c r="B206" s="34"/>
      <c r="C206" s="205" t="s">
        <v>19</v>
      </c>
      <c r="D206" s="205" t="s">
        <v>1574</v>
      </c>
      <c r="E206" s="18" t="s">
        <v>19</v>
      </c>
      <c r="F206" s="206">
        <v>8.8000000000000007</v>
      </c>
      <c r="H206" s="34"/>
    </row>
    <row r="207" spans="2:8" s="1" customFormat="1" ht="16.899999999999999" customHeight="1">
      <c r="B207" s="34"/>
      <c r="C207" s="205" t="s">
        <v>19</v>
      </c>
      <c r="D207" s="205" t="s">
        <v>1575</v>
      </c>
      <c r="E207" s="18" t="s">
        <v>19</v>
      </c>
      <c r="F207" s="206">
        <v>31.9</v>
      </c>
      <c r="H207" s="34"/>
    </row>
    <row r="208" spans="2:8" s="1" customFormat="1" ht="16.899999999999999" customHeight="1">
      <c r="B208" s="34"/>
      <c r="C208" s="205" t="s">
        <v>1528</v>
      </c>
      <c r="D208" s="205" t="s">
        <v>261</v>
      </c>
      <c r="E208" s="18" t="s">
        <v>19</v>
      </c>
      <c r="F208" s="206">
        <v>40.700000000000003</v>
      </c>
      <c r="H208" s="34"/>
    </row>
    <row r="209" spans="2:8" s="1" customFormat="1" ht="16.899999999999999" customHeight="1">
      <c r="B209" s="34"/>
      <c r="C209" s="207" t="s">
        <v>2606</v>
      </c>
      <c r="H209" s="34"/>
    </row>
    <row r="210" spans="2:8" s="1" customFormat="1" ht="16.899999999999999" customHeight="1">
      <c r="B210" s="34"/>
      <c r="C210" s="205" t="s">
        <v>1570</v>
      </c>
      <c r="D210" s="205" t="s">
        <v>2637</v>
      </c>
      <c r="E210" s="18" t="s">
        <v>178</v>
      </c>
      <c r="F210" s="206">
        <v>40.700000000000003</v>
      </c>
      <c r="H210" s="34"/>
    </row>
    <row r="211" spans="2:8" s="1" customFormat="1" ht="16.899999999999999" customHeight="1">
      <c r="B211" s="34"/>
      <c r="C211" s="205" t="s">
        <v>345</v>
      </c>
      <c r="D211" s="205" t="s">
        <v>2624</v>
      </c>
      <c r="E211" s="18" t="s">
        <v>178</v>
      </c>
      <c r="F211" s="206">
        <v>188.16</v>
      </c>
      <c r="H211" s="34"/>
    </row>
    <row r="212" spans="2:8" s="1" customFormat="1" ht="16.899999999999999" customHeight="1">
      <c r="B212" s="34"/>
      <c r="C212" s="205" t="s">
        <v>724</v>
      </c>
      <c r="D212" s="205" t="s">
        <v>2626</v>
      </c>
      <c r="E212" s="18" t="s">
        <v>376</v>
      </c>
      <c r="F212" s="206">
        <v>298.36799999999999</v>
      </c>
      <c r="H212" s="34"/>
    </row>
    <row r="213" spans="2:8" s="1" customFormat="1" ht="16.899999999999999" customHeight="1">
      <c r="B213" s="34"/>
      <c r="C213" s="205" t="s">
        <v>357</v>
      </c>
      <c r="D213" s="205" t="s">
        <v>2627</v>
      </c>
      <c r="E213" s="18" t="s">
        <v>178</v>
      </c>
      <c r="F213" s="206">
        <v>176.96</v>
      </c>
      <c r="H213" s="34"/>
    </row>
    <row r="214" spans="2:8" s="1" customFormat="1" ht="16.899999999999999" customHeight="1">
      <c r="B214" s="34"/>
      <c r="C214" s="201" t="s">
        <v>1530</v>
      </c>
      <c r="D214" s="202" t="s">
        <v>197</v>
      </c>
      <c r="E214" s="203" t="s">
        <v>178</v>
      </c>
      <c r="F214" s="204">
        <v>11.2</v>
      </c>
      <c r="H214" s="34"/>
    </row>
    <row r="215" spans="2:8" s="1" customFormat="1" ht="16.899999999999999" customHeight="1">
      <c r="B215" s="34"/>
      <c r="C215" s="205" t="s">
        <v>1530</v>
      </c>
      <c r="D215" s="205" t="s">
        <v>1587</v>
      </c>
      <c r="E215" s="18" t="s">
        <v>19</v>
      </c>
      <c r="F215" s="206">
        <v>11.2</v>
      </c>
      <c r="H215" s="34"/>
    </row>
    <row r="216" spans="2:8" s="1" customFormat="1" ht="16.899999999999999" customHeight="1">
      <c r="B216" s="34"/>
      <c r="C216" s="207" t="s">
        <v>2606</v>
      </c>
      <c r="H216" s="34"/>
    </row>
    <row r="217" spans="2:8" s="1" customFormat="1" ht="16.899999999999999" customHeight="1">
      <c r="B217" s="34"/>
      <c r="C217" s="205" t="s">
        <v>362</v>
      </c>
      <c r="D217" s="205" t="s">
        <v>2633</v>
      </c>
      <c r="E217" s="18" t="s">
        <v>178</v>
      </c>
      <c r="F217" s="206">
        <v>14.26</v>
      </c>
      <c r="H217" s="34"/>
    </row>
    <row r="218" spans="2:8" s="1" customFormat="1" ht="16.899999999999999" customHeight="1">
      <c r="B218" s="34"/>
      <c r="C218" s="205" t="s">
        <v>345</v>
      </c>
      <c r="D218" s="205" t="s">
        <v>2624</v>
      </c>
      <c r="E218" s="18" t="s">
        <v>178</v>
      </c>
      <c r="F218" s="206">
        <v>188.16</v>
      </c>
      <c r="H218" s="34"/>
    </row>
    <row r="219" spans="2:8" s="1" customFormat="1" ht="16.899999999999999" customHeight="1">
      <c r="B219" s="34"/>
      <c r="C219" s="205" t="s">
        <v>724</v>
      </c>
      <c r="D219" s="205" t="s">
        <v>2626</v>
      </c>
      <c r="E219" s="18" t="s">
        <v>376</v>
      </c>
      <c r="F219" s="206">
        <v>298.36799999999999</v>
      </c>
      <c r="H219" s="34"/>
    </row>
    <row r="220" spans="2:8" s="1" customFormat="1" ht="26.45" customHeight="1">
      <c r="B220" s="34"/>
      <c r="C220" s="200" t="s">
        <v>2660</v>
      </c>
      <c r="D220" s="200" t="s">
        <v>128</v>
      </c>
      <c r="H220" s="34"/>
    </row>
    <row r="221" spans="2:8" s="1" customFormat="1" ht="16.899999999999999" customHeight="1">
      <c r="B221" s="34"/>
      <c r="C221" s="201" t="s">
        <v>1781</v>
      </c>
      <c r="D221" s="202" t="s">
        <v>1782</v>
      </c>
      <c r="E221" s="203" t="s">
        <v>178</v>
      </c>
      <c r="F221" s="204">
        <v>168</v>
      </c>
      <c r="H221" s="34"/>
    </row>
    <row r="222" spans="2:8" s="1" customFormat="1" ht="16.899999999999999" customHeight="1">
      <c r="B222" s="34"/>
      <c r="C222" s="205" t="s">
        <v>1781</v>
      </c>
      <c r="D222" s="205" t="s">
        <v>1796</v>
      </c>
      <c r="E222" s="18" t="s">
        <v>19</v>
      </c>
      <c r="F222" s="206">
        <v>168</v>
      </c>
      <c r="H222" s="34"/>
    </row>
    <row r="223" spans="2:8" s="1" customFormat="1" ht="16.899999999999999" customHeight="1">
      <c r="B223" s="34"/>
      <c r="C223" s="207" t="s">
        <v>2606</v>
      </c>
      <c r="H223" s="34"/>
    </row>
    <row r="224" spans="2:8" s="1" customFormat="1" ht="16.899999999999999" customHeight="1">
      <c r="B224" s="34"/>
      <c r="C224" s="205" t="s">
        <v>1560</v>
      </c>
      <c r="D224" s="205" t="s">
        <v>2659</v>
      </c>
      <c r="E224" s="18" t="s">
        <v>178</v>
      </c>
      <c r="F224" s="206">
        <v>168</v>
      </c>
      <c r="H224" s="34"/>
    </row>
    <row r="225" spans="2:8" s="1" customFormat="1" ht="16.899999999999999" customHeight="1">
      <c r="B225" s="34"/>
      <c r="C225" s="205" t="s">
        <v>345</v>
      </c>
      <c r="D225" s="205" t="s">
        <v>2624</v>
      </c>
      <c r="E225" s="18" t="s">
        <v>178</v>
      </c>
      <c r="F225" s="206">
        <v>168</v>
      </c>
      <c r="H225" s="34"/>
    </row>
    <row r="226" spans="2:8" s="1" customFormat="1" ht="16.899999999999999" customHeight="1">
      <c r="B226" s="34"/>
      <c r="C226" s="205" t="s">
        <v>357</v>
      </c>
      <c r="D226" s="205" t="s">
        <v>2627</v>
      </c>
      <c r="E226" s="18" t="s">
        <v>178</v>
      </c>
      <c r="F226" s="206">
        <v>168</v>
      </c>
      <c r="H226" s="34"/>
    </row>
    <row r="227" spans="2:8" s="1" customFormat="1" ht="16.899999999999999" customHeight="1">
      <c r="B227" s="34"/>
      <c r="C227" s="205" t="s">
        <v>1815</v>
      </c>
      <c r="D227" s="205" t="s">
        <v>725</v>
      </c>
      <c r="E227" s="18" t="s">
        <v>376</v>
      </c>
      <c r="F227" s="206">
        <v>302.39999999999998</v>
      </c>
      <c r="H227" s="34"/>
    </row>
    <row r="228" spans="2:8" s="1" customFormat="1" ht="16.899999999999999" customHeight="1">
      <c r="B228" s="34"/>
      <c r="C228" s="201" t="s">
        <v>1784</v>
      </c>
      <c r="D228" s="202" t="s">
        <v>1785</v>
      </c>
      <c r="E228" s="203" t="s">
        <v>167</v>
      </c>
      <c r="F228" s="204">
        <v>560</v>
      </c>
      <c r="H228" s="34"/>
    </row>
    <row r="229" spans="2:8" s="1" customFormat="1" ht="16.899999999999999" customHeight="1">
      <c r="B229" s="34"/>
      <c r="C229" s="205" t="s">
        <v>19</v>
      </c>
      <c r="D229" s="205" t="s">
        <v>1795</v>
      </c>
      <c r="E229" s="18" t="s">
        <v>19</v>
      </c>
      <c r="F229" s="206">
        <v>560</v>
      </c>
      <c r="H229" s="34"/>
    </row>
    <row r="230" spans="2:8" s="1" customFormat="1" ht="16.899999999999999" customHeight="1">
      <c r="B230" s="34"/>
      <c r="C230" s="205" t="s">
        <v>1784</v>
      </c>
      <c r="D230" s="205" t="s">
        <v>261</v>
      </c>
      <c r="E230" s="18" t="s">
        <v>19</v>
      </c>
      <c r="F230" s="206">
        <v>560</v>
      </c>
      <c r="H230" s="34"/>
    </row>
    <row r="231" spans="2:8" s="1" customFormat="1" ht="16.899999999999999" customHeight="1">
      <c r="B231" s="34"/>
      <c r="C231" s="207" t="s">
        <v>2606</v>
      </c>
      <c r="H231" s="34"/>
    </row>
    <row r="232" spans="2:8" s="1" customFormat="1" ht="16.899999999999999" customHeight="1">
      <c r="B232" s="34"/>
      <c r="C232" s="205" t="s">
        <v>1560</v>
      </c>
      <c r="D232" s="205" t="s">
        <v>2659</v>
      </c>
      <c r="E232" s="18" t="s">
        <v>178</v>
      </c>
      <c r="F232" s="206">
        <v>168</v>
      </c>
      <c r="H232" s="34"/>
    </row>
    <row r="233" spans="2:8" s="1" customFormat="1" ht="16.899999999999999" customHeight="1">
      <c r="B233" s="34"/>
      <c r="C233" s="205" t="s">
        <v>1800</v>
      </c>
      <c r="D233" s="205" t="s">
        <v>2661</v>
      </c>
      <c r="E233" s="18" t="s">
        <v>167</v>
      </c>
      <c r="F233" s="206">
        <v>560</v>
      </c>
      <c r="H233" s="34"/>
    </row>
    <row r="234" spans="2:8" s="1" customFormat="1" ht="16.899999999999999" customHeight="1">
      <c r="B234" s="34"/>
      <c r="C234" s="205" t="s">
        <v>1645</v>
      </c>
      <c r="D234" s="205" t="s">
        <v>2653</v>
      </c>
      <c r="E234" s="18" t="s">
        <v>167</v>
      </c>
      <c r="F234" s="206">
        <v>1120</v>
      </c>
      <c r="H234" s="34"/>
    </row>
    <row r="235" spans="2:8" s="1" customFormat="1" ht="16.899999999999999" customHeight="1">
      <c r="B235" s="34"/>
      <c r="C235" s="205" t="s">
        <v>1807</v>
      </c>
      <c r="D235" s="205" t="s">
        <v>2662</v>
      </c>
      <c r="E235" s="18" t="s">
        <v>167</v>
      </c>
      <c r="F235" s="206">
        <v>560</v>
      </c>
      <c r="H235" s="34"/>
    </row>
    <row r="236" spans="2:8" s="1" customFormat="1" ht="16.899999999999999" customHeight="1">
      <c r="B236" s="34"/>
      <c r="C236" s="205" t="s">
        <v>1811</v>
      </c>
      <c r="D236" s="205" t="s">
        <v>2663</v>
      </c>
      <c r="E236" s="18" t="s">
        <v>167</v>
      </c>
      <c r="F236" s="206">
        <v>560</v>
      </c>
      <c r="H236" s="34"/>
    </row>
    <row r="237" spans="2:8" s="1" customFormat="1" ht="26.45" customHeight="1">
      <c r="B237" s="34"/>
      <c r="C237" s="200" t="s">
        <v>2664</v>
      </c>
      <c r="D237" s="200" t="s">
        <v>131</v>
      </c>
      <c r="H237" s="34"/>
    </row>
    <row r="238" spans="2:8" s="1" customFormat="1" ht="16.899999999999999" customHeight="1">
      <c r="B238" s="34"/>
      <c r="C238" s="201" t="s">
        <v>1823</v>
      </c>
      <c r="D238" s="202" t="s">
        <v>1824</v>
      </c>
      <c r="E238" s="203" t="s">
        <v>167</v>
      </c>
      <c r="F238" s="204">
        <v>1413</v>
      </c>
      <c r="H238" s="34"/>
    </row>
    <row r="239" spans="2:8" s="1" customFormat="1" ht="16.899999999999999" customHeight="1">
      <c r="B239" s="34"/>
      <c r="C239" s="205" t="s">
        <v>1823</v>
      </c>
      <c r="D239" s="205" t="s">
        <v>1848</v>
      </c>
      <c r="E239" s="18" t="s">
        <v>19</v>
      </c>
      <c r="F239" s="206">
        <v>1413</v>
      </c>
      <c r="H239" s="34"/>
    </row>
    <row r="240" spans="2:8" s="1" customFormat="1" ht="16.899999999999999" customHeight="1">
      <c r="B240" s="34"/>
      <c r="C240" s="207" t="s">
        <v>2606</v>
      </c>
      <c r="H240" s="34"/>
    </row>
    <row r="241" spans="2:8" s="1" customFormat="1" ht="16.899999999999999" customHeight="1">
      <c r="B241" s="34"/>
      <c r="C241" s="205" t="s">
        <v>1844</v>
      </c>
      <c r="D241" s="205" t="s">
        <v>2665</v>
      </c>
      <c r="E241" s="18" t="s">
        <v>167</v>
      </c>
      <c r="F241" s="206">
        <v>3373</v>
      </c>
      <c r="H241" s="34"/>
    </row>
    <row r="242" spans="2:8" s="1" customFormat="1" ht="16.899999999999999" customHeight="1">
      <c r="B242" s="34"/>
      <c r="C242" s="205" t="s">
        <v>1850</v>
      </c>
      <c r="D242" s="205" t="s">
        <v>2666</v>
      </c>
      <c r="E242" s="18" t="s">
        <v>167</v>
      </c>
      <c r="F242" s="206">
        <v>3373</v>
      </c>
      <c r="H242" s="34"/>
    </row>
    <row r="243" spans="2:8" s="1" customFormat="1" ht="16.899999999999999" customHeight="1">
      <c r="B243" s="34"/>
      <c r="C243" s="201" t="s">
        <v>1514</v>
      </c>
      <c r="D243" s="202" t="s">
        <v>1826</v>
      </c>
      <c r="E243" s="203" t="s">
        <v>167</v>
      </c>
      <c r="F243" s="204">
        <v>178</v>
      </c>
      <c r="H243" s="34"/>
    </row>
    <row r="244" spans="2:8" s="1" customFormat="1" ht="16.899999999999999" customHeight="1">
      <c r="B244" s="34"/>
      <c r="C244" s="205" t="s">
        <v>19</v>
      </c>
      <c r="D244" s="205" t="s">
        <v>1930</v>
      </c>
      <c r="E244" s="18" t="s">
        <v>19</v>
      </c>
      <c r="F244" s="206">
        <v>0</v>
      </c>
      <c r="H244" s="34"/>
    </row>
    <row r="245" spans="2:8" s="1" customFormat="1" ht="16.899999999999999" customHeight="1">
      <c r="B245" s="34"/>
      <c r="C245" s="205" t="s">
        <v>1514</v>
      </c>
      <c r="D245" s="205" t="s">
        <v>1931</v>
      </c>
      <c r="E245" s="18" t="s">
        <v>19</v>
      </c>
      <c r="F245" s="206">
        <v>178</v>
      </c>
      <c r="H245" s="34"/>
    </row>
    <row r="246" spans="2:8" s="1" customFormat="1" ht="16.899999999999999" customHeight="1">
      <c r="B246" s="34"/>
      <c r="C246" s="207" t="s">
        <v>2606</v>
      </c>
      <c r="H246" s="34"/>
    </row>
    <row r="247" spans="2:8" s="1" customFormat="1" ht="16.899999999999999" customHeight="1">
      <c r="B247" s="34"/>
      <c r="C247" s="205" t="s">
        <v>1645</v>
      </c>
      <c r="D247" s="205" t="s">
        <v>2653</v>
      </c>
      <c r="E247" s="18" t="s">
        <v>167</v>
      </c>
      <c r="F247" s="206">
        <v>6966</v>
      </c>
      <c r="H247" s="34"/>
    </row>
    <row r="248" spans="2:8" s="1" customFormat="1" ht="16.899999999999999" customHeight="1">
      <c r="B248" s="34"/>
      <c r="C248" s="205" t="s">
        <v>1918</v>
      </c>
      <c r="D248" s="205" t="s">
        <v>2667</v>
      </c>
      <c r="E248" s="18" t="s">
        <v>167</v>
      </c>
      <c r="F248" s="206">
        <v>178</v>
      </c>
      <c r="H248" s="34"/>
    </row>
    <row r="249" spans="2:8" s="1" customFormat="1" ht="16.899999999999999" customHeight="1">
      <c r="B249" s="34"/>
      <c r="C249" s="205" t="s">
        <v>1923</v>
      </c>
      <c r="D249" s="205" t="s">
        <v>2668</v>
      </c>
      <c r="E249" s="18" t="s">
        <v>167</v>
      </c>
      <c r="F249" s="206">
        <v>1780</v>
      </c>
      <c r="H249" s="34"/>
    </row>
    <row r="250" spans="2:8" s="1" customFormat="1" ht="16.899999999999999" customHeight="1">
      <c r="B250" s="34"/>
      <c r="C250" s="205" t="s">
        <v>1940</v>
      </c>
      <c r="D250" s="205" t="s">
        <v>2669</v>
      </c>
      <c r="E250" s="18" t="s">
        <v>167</v>
      </c>
      <c r="F250" s="206">
        <v>178</v>
      </c>
      <c r="H250" s="34"/>
    </row>
    <row r="251" spans="2:8" s="1" customFormat="1" ht="16.899999999999999" customHeight="1">
      <c r="B251" s="34"/>
      <c r="C251" s="205" t="s">
        <v>1958</v>
      </c>
      <c r="D251" s="205" t="s">
        <v>2670</v>
      </c>
      <c r="E251" s="18" t="s">
        <v>167</v>
      </c>
      <c r="F251" s="206">
        <v>178</v>
      </c>
      <c r="H251" s="34"/>
    </row>
    <row r="252" spans="2:8" s="1" customFormat="1" ht="16.899999999999999" customHeight="1">
      <c r="B252" s="34"/>
      <c r="C252" s="205" t="s">
        <v>607</v>
      </c>
      <c r="D252" s="205" t="s">
        <v>608</v>
      </c>
      <c r="E252" s="18" t="s">
        <v>376</v>
      </c>
      <c r="F252" s="206">
        <v>61.256</v>
      </c>
      <c r="H252" s="34"/>
    </row>
    <row r="253" spans="2:8" s="1" customFormat="1" ht="16.899999999999999" customHeight="1">
      <c r="B253" s="34"/>
      <c r="C253" s="201" t="s">
        <v>1828</v>
      </c>
      <c r="D253" s="202" t="s">
        <v>1829</v>
      </c>
      <c r="E253" s="203" t="s">
        <v>167</v>
      </c>
      <c r="F253" s="204">
        <v>178</v>
      </c>
      <c r="H253" s="34"/>
    </row>
    <row r="254" spans="2:8" s="1" customFormat="1" ht="16.899999999999999" customHeight="1">
      <c r="B254" s="34"/>
      <c r="C254" s="205" t="s">
        <v>1828</v>
      </c>
      <c r="D254" s="205" t="s">
        <v>1862</v>
      </c>
      <c r="E254" s="18" t="s">
        <v>19</v>
      </c>
      <c r="F254" s="206">
        <v>178</v>
      </c>
      <c r="H254" s="34"/>
    </row>
    <row r="255" spans="2:8" s="1" customFormat="1" ht="16.899999999999999" customHeight="1">
      <c r="B255" s="34"/>
      <c r="C255" s="207" t="s">
        <v>2606</v>
      </c>
      <c r="H255" s="34"/>
    </row>
    <row r="256" spans="2:8" s="1" customFormat="1" ht="16.899999999999999" customHeight="1">
      <c r="B256" s="34"/>
      <c r="C256" s="205" t="s">
        <v>1858</v>
      </c>
      <c r="D256" s="205" t="s">
        <v>2671</v>
      </c>
      <c r="E256" s="18" t="s">
        <v>167</v>
      </c>
      <c r="F256" s="206">
        <v>1072</v>
      </c>
      <c r="H256" s="34"/>
    </row>
    <row r="257" spans="2:8" s="1" customFormat="1" ht="16.899999999999999" customHeight="1">
      <c r="B257" s="34"/>
      <c r="C257" s="205" t="s">
        <v>309</v>
      </c>
      <c r="D257" s="205" t="s">
        <v>2623</v>
      </c>
      <c r="E257" s="18" t="s">
        <v>178</v>
      </c>
      <c r="F257" s="206">
        <v>102.98</v>
      </c>
      <c r="H257" s="34"/>
    </row>
    <row r="258" spans="2:8" s="1" customFormat="1" ht="16.899999999999999" customHeight="1">
      <c r="B258" s="34"/>
      <c r="C258" s="201" t="s">
        <v>1830</v>
      </c>
      <c r="D258" s="202" t="s">
        <v>1831</v>
      </c>
      <c r="E258" s="203" t="s">
        <v>167</v>
      </c>
      <c r="F258" s="204">
        <v>42</v>
      </c>
      <c r="H258" s="34"/>
    </row>
    <row r="259" spans="2:8" s="1" customFormat="1" ht="16.899999999999999" customHeight="1">
      <c r="B259" s="34"/>
      <c r="C259" s="205" t="s">
        <v>19</v>
      </c>
      <c r="D259" s="205" t="s">
        <v>1938</v>
      </c>
      <c r="E259" s="18" t="s">
        <v>19</v>
      </c>
      <c r="F259" s="206">
        <v>0</v>
      </c>
      <c r="H259" s="34"/>
    </row>
    <row r="260" spans="2:8" s="1" customFormat="1" ht="16.899999999999999" customHeight="1">
      <c r="B260" s="34"/>
      <c r="C260" s="205" t="s">
        <v>1830</v>
      </c>
      <c r="D260" s="205" t="s">
        <v>1939</v>
      </c>
      <c r="E260" s="18" t="s">
        <v>19</v>
      </c>
      <c r="F260" s="206">
        <v>42</v>
      </c>
      <c r="H260" s="34"/>
    </row>
    <row r="261" spans="2:8" s="1" customFormat="1" ht="16.899999999999999" customHeight="1">
      <c r="B261" s="34"/>
      <c r="C261" s="207" t="s">
        <v>2606</v>
      </c>
      <c r="H261" s="34"/>
    </row>
    <row r="262" spans="2:8" s="1" customFormat="1" ht="16.899999999999999" customHeight="1">
      <c r="B262" s="34"/>
      <c r="C262" s="205" t="s">
        <v>1645</v>
      </c>
      <c r="D262" s="205" t="s">
        <v>2653</v>
      </c>
      <c r="E262" s="18" t="s">
        <v>167</v>
      </c>
      <c r="F262" s="206">
        <v>6966</v>
      </c>
      <c r="H262" s="34"/>
    </row>
    <row r="263" spans="2:8" s="1" customFormat="1" ht="16.899999999999999" customHeight="1">
      <c r="B263" s="34"/>
      <c r="C263" s="205" t="s">
        <v>1910</v>
      </c>
      <c r="D263" s="205" t="s">
        <v>2672</v>
      </c>
      <c r="E263" s="18" t="s">
        <v>167</v>
      </c>
      <c r="F263" s="206">
        <v>42</v>
      </c>
      <c r="H263" s="34"/>
    </row>
    <row r="264" spans="2:8" s="1" customFormat="1" ht="16.899999999999999" customHeight="1">
      <c r="B264" s="34"/>
      <c r="C264" s="201" t="s">
        <v>1832</v>
      </c>
      <c r="D264" s="202" t="s">
        <v>1833</v>
      </c>
      <c r="E264" s="203" t="s">
        <v>167</v>
      </c>
      <c r="F264" s="204">
        <v>1413</v>
      </c>
      <c r="H264" s="34"/>
    </row>
    <row r="265" spans="2:8" s="1" customFormat="1" ht="16.899999999999999" customHeight="1">
      <c r="B265" s="34"/>
      <c r="C265" s="205" t="s">
        <v>19</v>
      </c>
      <c r="D265" s="205" t="s">
        <v>1932</v>
      </c>
      <c r="E265" s="18" t="s">
        <v>19</v>
      </c>
      <c r="F265" s="206">
        <v>0</v>
      </c>
      <c r="H265" s="34"/>
    </row>
    <row r="266" spans="2:8" s="1" customFormat="1" ht="16.899999999999999" customHeight="1">
      <c r="B266" s="34"/>
      <c r="C266" s="205" t="s">
        <v>1832</v>
      </c>
      <c r="D266" s="205" t="s">
        <v>1933</v>
      </c>
      <c r="E266" s="18" t="s">
        <v>19</v>
      </c>
      <c r="F266" s="206">
        <v>1413</v>
      </c>
      <c r="H266" s="34"/>
    </row>
    <row r="267" spans="2:8" s="1" customFormat="1" ht="16.899999999999999" customHeight="1">
      <c r="B267" s="34"/>
      <c r="C267" s="207" t="s">
        <v>2606</v>
      </c>
      <c r="H267" s="34"/>
    </row>
    <row r="268" spans="2:8" s="1" customFormat="1" ht="16.899999999999999" customHeight="1">
      <c r="B268" s="34"/>
      <c r="C268" s="205" t="s">
        <v>1645</v>
      </c>
      <c r="D268" s="205" t="s">
        <v>2653</v>
      </c>
      <c r="E268" s="18" t="s">
        <v>167</v>
      </c>
      <c r="F268" s="206">
        <v>6966</v>
      </c>
      <c r="H268" s="34"/>
    </row>
    <row r="269" spans="2:8" s="1" customFormat="1" ht="16.899999999999999" customHeight="1">
      <c r="B269" s="34"/>
      <c r="C269" s="205" t="s">
        <v>1945</v>
      </c>
      <c r="D269" s="205" t="s">
        <v>2673</v>
      </c>
      <c r="E269" s="18" t="s">
        <v>167</v>
      </c>
      <c r="F269" s="206">
        <v>3373</v>
      </c>
      <c r="H269" s="34"/>
    </row>
    <row r="270" spans="2:8" s="1" customFormat="1" ht="16.899999999999999" customHeight="1">
      <c r="B270" s="34"/>
      <c r="C270" s="205" t="s">
        <v>1673</v>
      </c>
      <c r="D270" s="205" t="s">
        <v>2650</v>
      </c>
      <c r="E270" s="18" t="s">
        <v>167</v>
      </c>
      <c r="F270" s="206">
        <v>3373</v>
      </c>
      <c r="H270" s="34"/>
    </row>
    <row r="271" spans="2:8" s="1" customFormat="1" ht="16.899999999999999" customHeight="1">
      <c r="B271" s="34"/>
      <c r="C271" s="205" t="s">
        <v>1677</v>
      </c>
      <c r="D271" s="205" t="s">
        <v>2651</v>
      </c>
      <c r="E271" s="18" t="s">
        <v>167</v>
      </c>
      <c r="F271" s="206">
        <v>3373</v>
      </c>
      <c r="H271" s="34"/>
    </row>
    <row r="272" spans="2:8" s="1" customFormat="1" ht="16.899999999999999" customHeight="1">
      <c r="B272" s="34"/>
      <c r="C272" s="205" t="s">
        <v>1954</v>
      </c>
      <c r="D272" s="205" t="s">
        <v>2674</v>
      </c>
      <c r="E272" s="18" t="s">
        <v>167</v>
      </c>
      <c r="F272" s="206">
        <v>3373</v>
      </c>
      <c r="H272" s="34"/>
    </row>
    <row r="273" spans="2:8" s="1" customFormat="1" ht="16.899999999999999" customHeight="1">
      <c r="B273" s="34"/>
      <c r="C273" s="201" t="s">
        <v>1834</v>
      </c>
      <c r="D273" s="202" t="s">
        <v>1835</v>
      </c>
      <c r="E273" s="203" t="s">
        <v>167</v>
      </c>
      <c r="F273" s="204">
        <v>1960</v>
      </c>
      <c r="H273" s="34"/>
    </row>
    <row r="274" spans="2:8" s="1" customFormat="1" ht="16.899999999999999" customHeight="1">
      <c r="B274" s="34"/>
      <c r="C274" s="205" t="s">
        <v>19</v>
      </c>
      <c r="D274" s="205" t="s">
        <v>1935</v>
      </c>
      <c r="E274" s="18" t="s">
        <v>19</v>
      </c>
      <c r="F274" s="206">
        <v>0</v>
      </c>
      <c r="H274" s="34"/>
    </row>
    <row r="275" spans="2:8" s="1" customFormat="1" ht="16.899999999999999" customHeight="1">
      <c r="B275" s="34"/>
      <c r="C275" s="205" t="s">
        <v>1834</v>
      </c>
      <c r="D275" s="205" t="s">
        <v>1936</v>
      </c>
      <c r="E275" s="18" t="s">
        <v>19</v>
      </c>
      <c r="F275" s="206">
        <v>1960</v>
      </c>
      <c r="H275" s="34"/>
    </row>
    <row r="276" spans="2:8" s="1" customFormat="1" ht="16.899999999999999" customHeight="1">
      <c r="B276" s="34"/>
      <c r="C276" s="207" t="s">
        <v>2606</v>
      </c>
      <c r="H276" s="34"/>
    </row>
    <row r="277" spans="2:8" s="1" customFormat="1" ht="16.899999999999999" customHeight="1">
      <c r="B277" s="34"/>
      <c r="C277" s="205" t="s">
        <v>1645</v>
      </c>
      <c r="D277" s="205" t="s">
        <v>2653</v>
      </c>
      <c r="E277" s="18" t="s">
        <v>167</v>
      </c>
      <c r="F277" s="206">
        <v>6966</v>
      </c>
      <c r="H277" s="34"/>
    </row>
    <row r="278" spans="2:8" s="1" customFormat="1" ht="16.899999999999999" customHeight="1">
      <c r="B278" s="34"/>
      <c r="C278" s="205" t="s">
        <v>1945</v>
      </c>
      <c r="D278" s="205" t="s">
        <v>2673</v>
      </c>
      <c r="E278" s="18" t="s">
        <v>167</v>
      </c>
      <c r="F278" s="206">
        <v>3373</v>
      </c>
      <c r="H278" s="34"/>
    </row>
    <row r="279" spans="2:8" s="1" customFormat="1" ht="16.899999999999999" customHeight="1">
      <c r="B279" s="34"/>
      <c r="C279" s="205" t="s">
        <v>1673</v>
      </c>
      <c r="D279" s="205" t="s">
        <v>2650</v>
      </c>
      <c r="E279" s="18" t="s">
        <v>167</v>
      </c>
      <c r="F279" s="206">
        <v>3373</v>
      </c>
      <c r="H279" s="34"/>
    </row>
    <row r="280" spans="2:8" s="1" customFormat="1" ht="16.899999999999999" customHeight="1">
      <c r="B280" s="34"/>
      <c r="C280" s="205" t="s">
        <v>1677</v>
      </c>
      <c r="D280" s="205" t="s">
        <v>2651</v>
      </c>
      <c r="E280" s="18" t="s">
        <v>167</v>
      </c>
      <c r="F280" s="206">
        <v>3373</v>
      </c>
      <c r="H280" s="34"/>
    </row>
    <row r="281" spans="2:8" s="1" customFormat="1" ht="16.899999999999999" customHeight="1">
      <c r="B281" s="34"/>
      <c r="C281" s="205" t="s">
        <v>1954</v>
      </c>
      <c r="D281" s="205" t="s">
        <v>2674</v>
      </c>
      <c r="E281" s="18" t="s">
        <v>167</v>
      </c>
      <c r="F281" s="206">
        <v>3373</v>
      </c>
      <c r="H281" s="34"/>
    </row>
    <row r="282" spans="2:8" s="1" customFormat="1" ht="16.899999999999999" customHeight="1">
      <c r="B282" s="34"/>
      <c r="C282" s="201" t="s">
        <v>1837</v>
      </c>
      <c r="D282" s="202" t="s">
        <v>1838</v>
      </c>
      <c r="E282" s="203" t="s">
        <v>167</v>
      </c>
      <c r="F282" s="204">
        <v>1960</v>
      </c>
      <c r="H282" s="34"/>
    </row>
    <row r="283" spans="2:8" s="1" customFormat="1" ht="16.899999999999999" customHeight="1">
      <c r="B283" s="34"/>
      <c r="C283" s="205" t="s">
        <v>1837</v>
      </c>
      <c r="D283" s="205" t="s">
        <v>1849</v>
      </c>
      <c r="E283" s="18" t="s">
        <v>19</v>
      </c>
      <c r="F283" s="206">
        <v>1960</v>
      </c>
      <c r="H283" s="34"/>
    </row>
    <row r="284" spans="2:8" s="1" customFormat="1" ht="16.899999999999999" customHeight="1">
      <c r="B284" s="34"/>
      <c r="C284" s="207" t="s">
        <v>2606</v>
      </c>
      <c r="H284" s="34"/>
    </row>
    <row r="285" spans="2:8" s="1" customFormat="1" ht="16.899999999999999" customHeight="1">
      <c r="B285" s="34"/>
      <c r="C285" s="205" t="s">
        <v>1844</v>
      </c>
      <c r="D285" s="205" t="s">
        <v>2665</v>
      </c>
      <c r="E285" s="18" t="s">
        <v>167</v>
      </c>
      <c r="F285" s="206">
        <v>3373</v>
      </c>
      <c r="H285" s="34"/>
    </row>
    <row r="286" spans="2:8" s="1" customFormat="1" ht="16.899999999999999" customHeight="1">
      <c r="B286" s="34"/>
      <c r="C286" s="205" t="s">
        <v>1850</v>
      </c>
      <c r="D286" s="205" t="s">
        <v>2666</v>
      </c>
      <c r="E286" s="18" t="s">
        <v>167</v>
      </c>
      <c r="F286" s="206">
        <v>3373</v>
      </c>
      <c r="H286" s="34"/>
    </row>
    <row r="287" spans="2:8" s="1" customFormat="1" ht="16.899999999999999" customHeight="1">
      <c r="B287" s="34"/>
      <c r="C287" s="201" t="s">
        <v>176</v>
      </c>
      <c r="D287" s="202" t="s">
        <v>177</v>
      </c>
      <c r="E287" s="203" t="s">
        <v>178</v>
      </c>
      <c r="F287" s="204">
        <v>102.98</v>
      </c>
      <c r="H287" s="34"/>
    </row>
    <row r="288" spans="2:8" s="1" customFormat="1" ht="16.899999999999999" customHeight="1">
      <c r="B288" s="34"/>
      <c r="C288" s="205" t="s">
        <v>19</v>
      </c>
      <c r="D288" s="205" t="s">
        <v>1866</v>
      </c>
      <c r="E288" s="18" t="s">
        <v>19</v>
      </c>
      <c r="F288" s="206">
        <v>89</v>
      </c>
      <c r="H288" s="34"/>
    </row>
    <row r="289" spans="2:8" s="1" customFormat="1" ht="16.899999999999999" customHeight="1">
      <c r="B289" s="34"/>
      <c r="C289" s="205" t="s">
        <v>19</v>
      </c>
      <c r="D289" s="205" t="s">
        <v>1867</v>
      </c>
      <c r="E289" s="18" t="s">
        <v>19</v>
      </c>
      <c r="F289" s="206">
        <v>13.98</v>
      </c>
      <c r="H289" s="34"/>
    </row>
    <row r="290" spans="2:8" s="1" customFormat="1" ht="16.899999999999999" customHeight="1">
      <c r="B290" s="34"/>
      <c r="C290" s="205" t="s">
        <v>176</v>
      </c>
      <c r="D290" s="205" t="s">
        <v>261</v>
      </c>
      <c r="E290" s="18" t="s">
        <v>19</v>
      </c>
      <c r="F290" s="206">
        <v>102.98</v>
      </c>
      <c r="H290" s="34"/>
    </row>
    <row r="291" spans="2:8" s="1" customFormat="1" ht="16.899999999999999" customHeight="1">
      <c r="B291" s="34"/>
      <c r="C291" s="207" t="s">
        <v>2606</v>
      </c>
      <c r="H291" s="34"/>
    </row>
    <row r="292" spans="2:8" s="1" customFormat="1" ht="16.899999999999999" customHeight="1">
      <c r="B292" s="34"/>
      <c r="C292" s="205" t="s">
        <v>309</v>
      </c>
      <c r="D292" s="205" t="s">
        <v>2623</v>
      </c>
      <c r="E292" s="18" t="s">
        <v>178</v>
      </c>
      <c r="F292" s="206">
        <v>102.98</v>
      </c>
      <c r="H292" s="34"/>
    </row>
    <row r="293" spans="2:8" s="1" customFormat="1" ht="16.899999999999999" customHeight="1">
      <c r="B293" s="34"/>
      <c r="C293" s="205" t="s">
        <v>345</v>
      </c>
      <c r="D293" s="205" t="s">
        <v>2624</v>
      </c>
      <c r="E293" s="18" t="s">
        <v>178</v>
      </c>
      <c r="F293" s="206">
        <v>530.22</v>
      </c>
      <c r="H293" s="34"/>
    </row>
    <row r="294" spans="2:8" s="1" customFormat="1" ht="16.899999999999999" customHeight="1">
      <c r="B294" s="34"/>
      <c r="C294" s="205" t="s">
        <v>724</v>
      </c>
      <c r="D294" s="205" t="s">
        <v>2626</v>
      </c>
      <c r="E294" s="18" t="s">
        <v>376</v>
      </c>
      <c r="F294" s="206">
        <v>243.61199999999999</v>
      </c>
      <c r="H294" s="34"/>
    </row>
    <row r="295" spans="2:8" s="1" customFormat="1" ht="16.899999999999999" customHeight="1">
      <c r="B295" s="34"/>
      <c r="C295" s="205" t="s">
        <v>357</v>
      </c>
      <c r="D295" s="205" t="s">
        <v>2627</v>
      </c>
      <c r="E295" s="18" t="s">
        <v>178</v>
      </c>
      <c r="F295" s="206">
        <v>118.38</v>
      </c>
      <c r="H295" s="34"/>
    </row>
    <row r="296" spans="2:8" s="1" customFormat="1" ht="16.899999999999999" customHeight="1">
      <c r="B296" s="34"/>
      <c r="C296" s="201" t="s">
        <v>192</v>
      </c>
      <c r="D296" s="202" t="s">
        <v>1840</v>
      </c>
      <c r="E296" s="203" t="s">
        <v>178</v>
      </c>
      <c r="F296" s="204">
        <v>15.4</v>
      </c>
      <c r="H296" s="34"/>
    </row>
    <row r="297" spans="2:8" s="1" customFormat="1" ht="16.899999999999999" customHeight="1">
      <c r="B297" s="34"/>
      <c r="C297" s="205" t="s">
        <v>19</v>
      </c>
      <c r="D297" s="205" t="s">
        <v>1869</v>
      </c>
      <c r="E297" s="18" t="s">
        <v>19</v>
      </c>
      <c r="F297" s="206">
        <v>0</v>
      </c>
      <c r="H297" s="34"/>
    </row>
    <row r="298" spans="2:8" s="1" customFormat="1" ht="16.899999999999999" customHeight="1">
      <c r="B298" s="34"/>
      <c r="C298" s="205" t="s">
        <v>19</v>
      </c>
      <c r="D298" s="205" t="s">
        <v>1870</v>
      </c>
      <c r="E298" s="18" t="s">
        <v>19</v>
      </c>
      <c r="F298" s="206">
        <v>15.4</v>
      </c>
      <c r="H298" s="34"/>
    </row>
    <row r="299" spans="2:8" s="1" customFormat="1" ht="16.899999999999999" customHeight="1">
      <c r="B299" s="34"/>
      <c r="C299" s="205" t="s">
        <v>192</v>
      </c>
      <c r="D299" s="205" t="s">
        <v>261</v>
      </c>
      <c r="E299" s="18" t="s">
        <v>19</v>
      </c>
      <c r="F299" s="206">
        <v>15.4</v>
      </c>
      <c r="H299" s="34"/>
    </row>
    <row r="300" spans="2:8" s="1" customFormat="1" ht="16.899999999999999" customHeight="1">
      <c r="B300" s="34"/>
      <c r="C300" s="207" t="s">
        <v>2606</v>
      </c>
      <c r="H300" s="34"/>
    </row>
    <row r="301" spans="2:8" s="1" customFormat="1" ht="16.899999999999999" customHeight="1">
      <c r="B301" s="34"/>
      <c r="C301" s="205" t="s">
        <v>1570</v>
      </c>
      <c r="D301" s="205" t="s">
        <v>2637</v>
      </c>
      <c r="E301" s="18" t="s">
        <v>178</v>
      </c>
      <c r="F301" s="206">
        <v>15.4</v>
      </c>
      <c r="H301" s="34"/>
    </row>
    <row r="302" spans="2:8" s="1" customFormat="1" ht="16.899999999999999" customHeight="1">
      <c r="B302" s="34"/>
      <c r="C302" s="205" t="s">
        <v>345</v>
      </c>
      <c r="D302" s="205" t="s">
        <v>2624</v>
      </c>
      <c r="E302" s="18" t="s">
        <v>178</v>
      </c>
      <c r="F302" s="206">
        <v>530.22</v>
      </c>
      <c r="H302" s="34"/>
    </row>
    <row r="303" spans="2:8" s="1" customFormat="1" ht="16.899999999999999" customHeight="1">
      <c r="B303" s="34"/>
      <c r="C303" s="205" t="s">
        <v>724</v>
      </c>
      <c r="D303" s="205" t="s">
        <v>2626</v>
      </c>
      <c r="E303" s="18" t="s">
        <v>376</v>
      </c>
      <c r="F303" s="206">
        <v>243.61199999999999</v>
      </c>
      <c r="H303" s="34"/>
    </row>
    <row r="304" spans="2:8" s="1" customFormat="1" ht="16.899999999999999" customHeight="1">
      <c r="B304" s="34"/>
      <c r="C304" s="205" t="s">
        <v>357</v>
      </c>
      <c r="D304" s="205" t="s">
        <v>2627</v>
      </c>
      <c r="E304" s="18" t="s">
        <v>178</v>
      </c>
      <c r="F304" s="206">
        <v>118.38</v>
      </c>
      <c r="H304" s="34"/>
    </row>
    <row r="305" spans="2:8" s="1" customFormat="1" ht="16.899999999999999" customHeight="1">
      <c r="B305" s="34"/>
      <c r="C305" s="201" t="s">
        <v>196</v>
      </c>
      <c r="D305" s="202" t="s">
        <v>197</v>
      </c>
      <c r="E305" s="203" t="s">
        <v>178</v>
      </c>
      <c r="F305" s="204">
        <v>13.98</v>
      </c>
      <c r="H305" s="34"/>
    </row>
    <row r="306" spans="2:8" s="1" customFormat="1" ht="16.899999999999999" customHeight="1">
      <c r="B306" s="34"/>
      <c r="C306" s="205" t="s">
        <v>19</v>
      </c>
      <c r="D306" s="205" t="s">
        <v>1876</v>
      </c>
      <c r="E306" s="18" t="s">
        <v>19</v>
      </c>
      <c r="F306" s="206">
        <v>13.98</v>
      </c>
      <c r="H306" s="34"/>
    </row>
    <row r="307" spans="2:8" s="1" customFormat="1" ht="16.899999999999999" customHeight="1">
      <c r="B307" s="34"/>
      <c r="C307" s="205" t="s">
        <v>196</v>
      </c>
      <c r="D307" s="205" t="s">
        <v>261</v>
      </c>
      <c r="E307" s="18" t="s">
        <v>19</v>
      </c>
      <c r="F307" s="206">
        <v>13.98</v>
      </c>
      <c r="H307" s="34"/>
    </row>
    <row r="308" spans="2:8" s="1" customFormat="1" ht="16.899999999999999" customHeight="1">
      <c r="B308" s="34"/>
      <c r="C308" s="207" t="s">
        <v>2606</v>
      </c>
      <c r="H308" s="34"/>
    </row>
    <row r="309" spans="2:8" s="1" customFormat="1" ht="16.899999999999999" customHeight="1">
      <c r="B309" s="34"/>
      <c r="C309" s="205" t="s">
        <v>362</v>
      </c>
      <c r="D309" s="205" t="s">
        <v>2633</v>
      </c>
      <c r="E309" s="18" t="s">
        <v>178</v>
      </c>
      <c r="F309" s="206">
        <v>13.98</v>
      </c>
      <c r="H309" s="34"/>
    </row>
    <row r="310" spans="2:8" s="1" customFormat="1" ht="16.899999999999999" customHeight="1">
      <c r="B310" s="34"/>
      <c r="C310" s="205" t="s">
        <v>345</v>
      </c>
      <c r="D310" s="205" t="s">
        <v>2624</v>
      </c>
      <c r="E310" s="18" t="s">
        <v>178</v>
      </c>
      <c r="F310" s="206">
        <v>530.22</v>
      </c>
      <c r="H310" s="34"/>
    </row>
    <row r="311" spans="2:8" s="1" customFormat="1" ht="16.899999999999999" customHeight="1">
      <c r="B311" s="34"/>
      <c r="C311" s="205" t="s">
        <v>724</v>
      </c>
      <c r="D311" s="205" t="s">
        <v>2626</v>
      </c>
      <c r="E311" s="18" t="s">
        <v>376</v>
      </c>
      <c r="F311" s="206">
        <v>243.61199999999999</v>
      </c>
      <c r="H311" s="34"/>
    </row>
    <row r="312" spans="2:8" s="1" customFormat="1" ht="26.45" customHeight="1">
      <c r="B312" s="34"/>
      <c r="C312" s="200" t="s">
        <v>2675</v>
      </c>
      <c r="D312" s="200" t="s">
        <v>128</v>
      </c>
      <c r="H312" s="34"/>
    </row>
    <row r="313" spans="2:8" s="1" customFormat="1" ht="16.899999999999999" customHeight="1">
      <c r="B313" s="34"/>
      <c r="C313" s="201" t="s">
        <v>1781</v>
      </c>
      <c r="D313" s="202" t="s">
        <v>1782</v>
      </c>
      <c r="E313" s="203" t="s">
        <v>178</v>
      </c>
      <c r="F313" s="204">
        <v>90</v>
      </c>
      <c r="H313" s="34"/>
    </row>
    <row r="314" spans="2:8" s="1" customFormat="1" ht="16.899999999999999" customHeight="1">
      <c r="B314" s="34"/>
      <c r="C314" s="205" t="s">
        <v>1781</v>
      </c>
      <c r="D314" s="205" t="s">
        <v>1796</v>
      </c>
      <c r="E314" s="18" t="s">
        <v>19</v>
      </c>
      <c r="F314" s="206">
        <v>90</v>
      </c>
      <c r="H314" s="34"/>
    </row>
    <row r="315" spans="2:8" s="1" customFormat="1" ht="16.899999999999999" customHeight="1">
      <c r="B315" s="34"/>
      <c r="C315" s="207" t="s">
        <v>2606</v>
      </c>
      <c r="H315" s="34"/>
    </row>
    <row r="316" spans="2:8" s="1" customFormat="1" ht="16.899999999999999" customHeight="1">
      <c r="B316" s="34"/>
      <c r="C316" s="205" t="s">
        <v>1560</v>
      </c>
      <c r="D316" s="205" t="s">
        <v>2659</v>
      </c>
      <c r="E316" s="18" t="s">
        <v>178</v>
      </c>
      <c r="F316" s="206">
        <v>90</v>
      </c>
      <c r="H316" s="34"/>
    </row>
    <row r="317" spans="2:8" s="1" customFormat="1" ht="16.899999999999999" customHeight="1">
      <c r="B317" s="34"/>
      <c r="C317" s="205" t="s">
        <v>345</v>
      </c>
      <c r="D317" s="205" t="s">
        <v>2624</v>
      </c>
      <c r="E317" s="18" t="s">
        <v>178</v>
      </c>
      <c r="F317" s="206">
        <v>90</v>
      </c>
      <c r="H317" s="34"/>
    </row>
    <row r="318" spans="2:8" s="1" customFormat="1" ht="16.899999999999999" customHeight="1">
      <c r="B318" s="34"/>
      <c r="C318" s="205" t="s">
        <v>357</v>
      </c>
      <c r="D318" s="205" t="s">
        <v>2627</v>
      </c>
      <c r="E318" s="18" t="s">
        <v>178</v>
      </c>
      <c r="F318" s="206">
        <v>90</v>
      </c>
      <c r="H318" s="34"/>
    </row>
    <row r="319" spans="2:8" s="1" customFormat="1" ht="16.899999999999999" customHeight="1">
      <c r="B319" s="34"/>
      <c r="C319" s="205" t="s">
        <v>1815</v>
      </c>
      <c r="D319" s="205" t="s">
        <v>725</v>
      </c>
      <c r="E319" s="18" t="s">
        <v>376</v>
      </c>
      <c r="F319" s="206">
        <v>162</v>
      </c>
      <c r="H319" s="34"/>
    </row>
    <row r="320" spans="2:8" s="1" customFormat="1" ht="16.899999999999999" customHeight="1">
      <c r="B320" s="34"/>
      <c r="C320" s="201" t="s">
        <v>1784</v>
      </c>
      <c r="D320" s="202" t="s">
        <v>1785</v>
      </c>
      <c r="E320" s="203" t="s">
        <v>167</v>
      </c>
      <c r="F320" s="204">
        <v>300</v>
      </c>
      <c r="H320" s="34"/>
    </row>
    <row r="321" spans="2:8" s="1" customFormat="1" ht="16.899999999999999" customHeight="1">
      <c r="B321" s="34"/>
      <c r="C321" s="205" t="s">
        <v>19</v>
      </c>
      <c r="D321" s="205" t="s">
        <v>1989</v>
      </c>
      <c r="E321" s="18" t="s">
        <v>19</v>
      </c>
      <c r="F321" s="206">
        <v>300</v>
      </c>
      <c r="H321" s="34"/>
    </row>
    <row r="322" spans="2:8" s="1" customFormat="1" ht="16.899999999999999" customHeight="1">
      <c r="B322" s="34"/>
      <c r="C322" s="205" t="s">
        <v>1784</v>
      </c>
      <c r="D322" s="205" t="s">
        <v>261</v>
      </c>
      <c r="E322" s="18" t="s">
        <v>19</v>
      </c>
      <c r="F322" s="206">
        <v>300</v>
      </c>
      <c r="H322" s="34"/>
    </row>
    <row r="323" spans="2:8" s="1" customFormat="1" ht="16.899999999999999" customHeight="1">
      <c r="B323" s="34"/>
      <c r="C323" s="207" t="s">
        <v>2606</v>
      </c>
      <c r="H323" s="34"/>
    </row>
    <row r="324" spans="2:8" s="1" customFormat="1" ht="16.899999999999999" customHeight="1">
      <c r="B324" s="34"/>
      <c r="C324" s="205" t="s">
        <v>1560</v>
      </c>
      <c r="D324" s="205" t="s">
        <v>2659</v>
      </c>
      <c r="E324" s="18" t="s">
        <v>178</v>
      </c>
      <c r="F324" s="206">
        <v>90</v>
      </c>
      <c r="H324" s="34"/>
    </row>
    <row r="325" spans="2:8" s="1" customFormat="1" ht="16.899999999999999" customHeight="1">
      <c r="B325" s="34"/>
      <c r="C325" s="205" t="s">
        <v>1800</v>
      </c>
      <c r="D325" s="205" t="s">
        <v>2661</v>
      </c>
      <c r="E325" s="18" t="s">
        <v>167</v>
      </c>
      <c r="F325" s="206">
        <v>300</v>
      </c>
      <c r="H325" s="34"/>
    </row>
    <row r="326" spans="2:8" s="1" customFormat="1" ht="16.899999999999999" customHeight="1">
      <c r="B326" s="34"/>
      <c r="C326" s="205" t="s">
        <v>1645</v>
      </c>
      <c r="D326" s="205" t="s">
        <v>2653</v>
      </c>
      <c r="E326" s="18" t="s">
        <v>167</v>
      </c>
      <c r="F326" s="206">
        <v>600</v>
      </c>
      <c r="H326" s="34"/>
    </row>
    <row r="327" spans="2:8" s="1" customFormat="1" ht="16.899999999999999" customHeight="1">
      <c r="B327" s="34"/>
      <c r="C327" s="205" t="s">
        <v>1807</v>
      </c>
      <c r="D327" s="205" t="s">
        <v>2662</v>
      </c>
      <c r="E327" s="18" t="s">
        <v>167</v>
      </c>
      <c r="F327" s="206">
        <v>300</v>
      </c>
      <c r="H327" s="34"/>
    </row>
    <row r="328" spans="2:8" s="1" customFormat="1" ht="16.899999999999999" customHeight="1">
      <c r="B328" s="34"/>
      <c r="C328" s="205" t="s">
        <v>1811</v>
      </c>
      <c r="D328" s="205" t="s">
        <v>2663</v>
      </c>
      <c r="E328" s="18" t="s">
        <v>167</v>
      </c>
      <c r="F328" s="206">
        <v>300</v>
      </c>
      <c r="H328" s="34"/>
    </row>
    <row r="329" spans="2:8" s="1" customFormat="1" ht="26.45" customHeight="1">
      <c r="B329" s="34"/>
      <c r="C329" s="200" t="s">
        <v>2676</v>
      </c>
      <c r="D329" s="200" t="s">
        <v>151</v>
      </c>
      <c r="H329" s="34"/>
    </row>
    <row r="330" spans="2:8" s="1" customFormat="1" ht="16.899999999999999" customHeight="1">
      <c r="B330" s="34"/>
      <c r="C330" s="201" t="s">
        <v>1830</v>
      </c>
      <c r="D330" s="202" t="s">
        <v>1831</v>
      </c>
      <c r="E330" s="203" t="s">
        <v>167</v>
      </c>
      <c r="F330" s="204">
        <v>420</v>
      </c>
      <c r="H330" s="34"/>
    </row>
    <row r="331" spans="2:8" s="1" customFormat="1" ht="16.899999999999999" customHeight="1">
      <c r="B331" s="34"/>
      <c r="C331" s="205" t="s">
        <v>19</v>
      </c>
      <c r="D331" s="205" t="s">
        <v>2491</v>
      </c>
      <c r="E331" s="18" t="s">
        <v>19</v>
      </c>
      <c r="F331" s="206">
        <v>0</v>
      </c>
      <c r="H331" s="34"/>
    </row>
    <row r="332" spans="2:8" s="1" customFormat="1" ht="16.899999999999999" customHeight="1">
      <c r="B332" s="34"/>
      <c r="C332" s="205" t="s">
        <v>1830</v>
      </c>
      <c r="D332" s="205" t="s">
        <v>2492</v>
      </c>
      <c r="E332" s="18" t="s">
        <v>19</v>
      </c>
      <c r="F332" s="206">
        <v>420</v>
      </c>
      <c r="H332" s="34"/>
    </row>
    <row r="333" spans="2:8" s="1" customFormat="1" ht="16.899999999999999" customHeight="1">
      <c r="B333" s="34"/>
      <c r="C333" s="207" t="s">
        <v>2606</v>
      </c>
      <c r="H333" s="34"/>
    </row>
    <row r="334" spans="2:8" s="1" customFormat="1" ht="16.899999999999999" customHeight="1">
      <c r="B334" s="34"/>
      <c r="C334" s="205" t="s">
        <v>1910</v>
      </c>
      <c r="D334" s="205" t="s">
        <v>2672</v>
      </c>
      <c r="E334" s="18" t="s">
        <v>167</v>
      </c>
      <c r="F334" s="206">
        <v>492</v>
      </c>
      <c r="H334" s="34"/>
    </row>
    <row r="335" spans="2:8" s="1" customFormat="1" ht="16.899999999999999" customHeight="1">
      <c r="B335" s="34"/>
      <c r="C335" s="205" t="s">
        <v>2449</v>
      </c>
      <c r="D335" s="205" t="s">
        <v>2677</v>
      </c>
      <c r="E335" s="18" t="s">
        <v>167</v>
      </c>
      <c r="F335" s="206">
        <v>420</v>
      </c>
      <c r="H335" s="34"/>
    </row>
    <row r="336" spans="2:8" s="1" customFormat="1" ht="16.899999999999999" customHeight="1">
      <c r="B336" s="34"/>
      <c r="C336" s="205" t="s">
        <v>309</v>
      </c>
      <c r="D336" s="205" t="s">
        <v>2623</v>
      </c>
      <c r="E336" s="18" t="s">
        <v>178</v>
      </c>
      <c r="F336" s="206">
        <v>63</v>
      </c>
      <c r="H336" s="34"/>
    </row>
    <row r="337" spans="2:8" s="1" customFormat="1" ht="16.899999999999999" customHeight="1">
      <c r="B337" s="34"/>
      <c r="C337" s="205" t="s">
        <v>2495</v>
      </c>
      <c r="D337" s="205" t="s">
        <v>2678</v>
      </c>
      <c r="E337" s="18" t="s">
        <v>167</v>
      </c>
      <c r="F337" s="206">
        <v>420</v>
      </c>
      <c r="H337" s="34"/>
    </row>
    <row r="338" spans="2:8" s="1" customFormat="1" ht="16.899999999999999" customHeight="1">
      <c r="B338" s="34"/>
      <c r="C338" s="201" t="s">
        <v>176</v>
      </c>
      <c r="D338" s="202" t="s">
        <v>177</v>
      </c>
      <c r="E338" s="203" t="s">
        <v>178</v>
      </c>
      <c r="F338" s="204">
        <v>63</v>
      </c>
      <c r="H338" s="34"/>
    </row>
    <row r="339" spans="2:8" s="1" customFormat="1" ht="16.899999999999999" customHeight="1">
      <c r="B339" s="34"/>
      <c r="C339" s="205" t="s">
        <v>19</v>
      </c>
      <c r="D339" s="205" t="s">
        <v>2466</v>
      </c>
      <c r="E339" s="18" t="s">
        <v>19</v>
      </c>
      <c r="F339" s="206">
        <v>63</v>
      </c>
      <c r="H339" s="34"/>
    </row>
    <row r="340" spans="2:8" s="1" customFormat="1" ht="16.899999999999999" customHeight="1">
      <c r="B340" s="34"/>
      <c r="C340" s="205" t="s">
        <v>176</v>
      </c>
      <c r="D340" s="205" t="s">
        <v>261</v>
      </c>
      <c r="E340" s="18" t="s">
        <v>19</v>
      </c>
      <c r="F340" s="206">
        <v>63</v>
      </c>
      <c r="H340" s="34"/>
    </row>
    <row r="341" spans="2:8" s="1" customFormat="1" ht="16.899999999999999" customHeight="1">
      <c r="B341" s="34"/>
      <c r="C341" s="207" t="s">
        <v>2606</v>
      </c>
      <c r="H341" s="34"/>
    </row>
    <row r="342" spans="2:8" s="1" customFormat="1" ht="16.899999999999999" customHeight="1">
      <c r="B342" s="34"/>
      <c r="C342" s="205" t="s">
        <v>309</v>
      </c>
      <c r="D342" s="205" t="s">
        <v>2623</v>
      </c>
      <c r="E342" s="18" t="s">
        <v>178</v>
      </c>
      <c r="F342" s="206">
        <v>63</v>
      </c>
      <c r="H342" s="34"/>
    </row>
    <row r="343" spans="2:8" s="1" customFormat="1" ht="16.899999999999999" customHeight="1">
      <c r="B343" s="34"/>
      <c r="C343" s="205" t="s">
        <v>345</v>
      </c>
      <c r="D343" s="205" t="s">
        <v>2624</v>
      </c>
      <c r="E343" s="18" t="s">
        <v>178</v>
      </c>
      <c r="F343" s="206">
        <v>611.6</v>
      </c>
      <c r="H343" s="34"/>
    </row>
    <row r="344" spans="2:8" s="1" customFormat="1" ht="16.899999999999999" customHeight="1">
      <c r="B344" s="34"/>
      <c r="C344" s="205" t="s">
        <v>724</v>
      </c>
      <c r="D344" s="205" t="s">
        <v>2626</v>
      </c>
      <c r="E344" s="18" t="s">
        <v>376</v>
      </c>
      <c r="F344" s="206">
        <v>36.72</v>
      </c>
      <c r="H344" s="34"/>
    </row>
    <row r="345" spans="2:8" s="1" customFormat="1" ht="16.899999999999999" customHeight="1">
      <c r="B345" s="34"/>
      <c r="C345" s="205" t="s">
        <v>357</v>
      </c>
      <c r="D345" s="205" t="s">
        <v>2627</v>
      </c>
      <c r="E345" s="18" t="s">
        <v>178</v>
      </c>
      <c r="F345" s="206">
        <v>63</v>
      </c>
      <c r="H345" s="34"/>
    </row>
    <row r="346" spans="2:8" s="1" customFormat="1" ht="16.899999999999999" customHeight="1">
      <c r="B346" s="34"/>
      <c r="C346" s="205" t="s">
        <v>362</v>
      </c>
      <c r="D346" s="205" t="s">
        <v>2633</v>
      </c>
      <c r="E346" s="18" t="s">
        <v>178</v>
      </c>
      <c r="F346" s="206">
        <v>63</v>
      </c>
      <c r="H346" s="34"/>
    </row>
    <row r="347" spans="2:8" s="1" customFormat="1" ht="7.35" customHeight="1">
      <c r="B347" s="43"/>
      <c r="C347" s="44"/>
      <c r="D347" s="44"/>
      <c r="E347" s="44"/>
      <c r="F347" s="44"/>
      <c r="G347" s="44"/>
      <c r="H347" s="34"/>
    </row>
    <row r="348" spans="2:8" s="1" customFormat="1" ht="11.25"/>
  </sheetData>
  <sheetProtection algorithmName="SHA-512" hashValue="I/OjSWD6hUURjUZ6NzVM7pTpDc40RD/Bkv2GUJzGU7EK158x/b8Or+BuuDvK/k8jgdTZ2pfGeBZgy0GYJGuPiQ==" saltValue="LZlqZOTgnLgliA4l8KCuzDPqjlj52j61jmvOI+uwHP2Fdu4qfc6La8jpbFD+nHQi3/hq+O+J0HbjwqZyuP2yt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218"/>
  <sheetViews>
    <sheetView showGridLines="0" zoomScale="110" zoomScaleNormal="110" workbookViewId="0"/>
  </sheetViews>
  <sheetFormatPr defaultRowHeight="15"/>
  <cols>
    <col min="1" max="1" width="8.33203125" style="208" customWidth="1"/>
    <col min="2" max="2" width="1.6640625" style="208" customWidth="1"/>
    <col min="3" max="4" width="5" style="208" customWidth="1"/>
    <col min="5" max="5" width="11.6640625" style="208" customWidth="1"/>
    <col min="6" max="6" width="9.1640625" style="208" customWidth="1"/>
    <col min="7" max="7" width="5" style="208" customWidth="1"/>
    <col min="8" max="8" width="77.83203125" style="208" customWidth="1"/>
    <col min="9" max="10" width="20" style="208" customWidth="1"/>
    <col min="11" max="11" width="1.6640625" style="208" customWidth="1"/>
  </cols>
  <sheetData>
    <row r="1" spans="2:11" customFormat="1" ht="37.5" customHeight="1"/>
    <row r="2" spans="2:11" customFormat="1" ht="7.5" customHeight="1">
      <c r="B2" s="209"/>
      <c r="C2" s="210"/>
      <c r="D2" s="210"/>
      <c r="E2" s="210"/>
      <c r="F2" s="210"/>
      <c r="G2" s="210"/>
      <c r="H2" s="210"/>
      <c r="I2" s="210"/>
      <c r="J2" s="210"/>
      <c r="K2" s="211"/>
    </row>
    <row r="3" spans="2:11" s="16" customFormat="1" ht="45" customHeight="1">
      <c r="B3" s="212"/>
      <c r="C3" s="333" t="s">
        <v>2679</v>
      </c>
      <c r="D3" s="333"/>
      <c r="E3" s="333"/>
      <c r="F3" s="333"/>
      <c r="G3" s="333"/>
      <c r="H3" s="333"/>
      <c r="I3" s="333"/>
      <c r="J3" s="333"/>
      <c r="K3" s="213"/>
    </row>
    <row r="4" spans="2:11" customFormat="1" ht="25.5" customHeight="1">
      <c r="B4" s="214"/>
      <c r="C4" s="334" t="s">
        <v>2680</v>
      </c>
      <c r="D4" s="334"/>
      <c r="E4" s="334"/>
      <c r="F4" s="334"/>
      <c r="G4" s="334"/>
      <c r="H4" s="334"/>
      <c r="I4" s="334"/>
      <c r="J4" s="334"/>
      <c r="K4" s="215"/>
    </row>
    <row r="5" spans="2:11" customFormat="1" ht="5.25" customHeight="1">
      <c r="B5" s="214"/>
      <c r="C5" s="216"/>
      <c r="D5" s="216"/>
      <c r="E5" s="216"/>
      <c r="F5" s="216"/>
      <c r="G5" s="216"/>
      <c r="H5" s="216"/>
      <c r="I5" s="216"/>
      <c r="J5" s="216"/>
      <c r="K5" s="215"/>
    </row>
    <row r="6" spans="2:11" customFormat="1" ht="15" customHeight="1">
      <c r="B6" s="214"/>
      <c r="C6" s="332" t="s">
        <v>2681</v>
      </c>
      <c r="D6" s="332"/>
      <c r="E6" s="332"/>
      <c r="F6" s="332"/>
      <c r="G6" s="332"/>
      <c r="H6" s="332"/>
      <c r="I6" s="332"/>
      <c r="J6" s="332"/>
      <c r="K6" s="215"/>
    </row>
    <row r="7" spans="2:11" customFormat="1" ht="15" customHeight="1">
      <c r="B7" s="218"/>
      <c r="C7" s="332" t="s">
        <v>2682</v>
      </c>
      <c r="D7" s="332"/>
      <c r="E7" s="332"/>
      <c r="F7" s="332"/>
      <c r="G7" s="332"/>
      <c r="H7" s="332"/>
      <c r="I7" s="332"/>
      <c r="J7" s="332"/>
      <c r="K7" s="215"/>
    </row>
    <row r="8" spans="2:11" customFormat="1" ht="12.75" customHeight="1">
      <c r="B8" s="218"/>
      <c r="C8" s="217"/>
      <c r="D8" s="217"/>
      <c r="E8" s="217"/>
      <c r="F8" s="217"/>
      <c r="G8" s="217"/>
      <c r="H8" s="217"/>
      <c r="I8" s="217"/>
      <c r="J8" s="217"/>
      <c r="K8" s="215"/>
    </row>
    <row r="9" spans="2:11" customFormat="1" ht="15" customHeight="1">
      <c r="B9" s="218"/>
      <c r="C9" s="332" t="s">
        <v>2683</v>
      </c>
      <c r="D9" s="332"/>
      <c r="E9" s="332"/>
      <c r="F9" s="332"/>
      <c r="G9" s="332"/>
      <c r="H9" s="332"/>
      <c r="I9" s="332"/>
      <c r="J9" s="332"/>
      <c r="K9" s="215"/>
    </row>
    <row r="10" spans="2:11" customFormat="1" ht="15" customHeight="1">
      <c r="B10" s="218"/>
      <c r="C10" s="217"/>
      <c r="D10" s="332" t="s">
        <v>2684</v>
      </c>
      <c r="E10" s="332"/>
      <c r="F10" s="332"/>
      <c r="G10" s="332"/>
      <c r="H10" s="332"/>
      <c r="I10" s="332"/>
      <c r="J10" s="332"/>
      <c r="K10" s="215"/>
    </row>
    <row r="11" spans="2:11" customFormat="1" ht="15" customHeight="1">
      <c r="B11" s="218"/>
      <c r="C11" s="219"/>
      <c r="D11" s="332" t="s">
        <v>2685</v>
      </c>
      <c r="E11" s="332"/>
      <c r="F11" s="332"/>
      <c r="G11" s="332"/>
      <c r="H11" s="332"/>
      <c r="I11" s="332"/>
      <c r="J11" s="332"/>
      <c r="K11" s="215"/>
    </row>
    <row r="12" spans="2:11" customFormat="1" ht="15" customHeight="1">
      <c r="B12" s="218"/>
      <c r="C12" s="219"/>
      <c r="D12" s="217"/>
      <c r="E12" s="217"/>
      <c r="F12" s="217"/>
      <c r="G12" s="217"/>
      <c r="H12" s="217"/>
      <c r="I12" s="217"/>
      <c r="J12" s="217"/>
      <c r="K12" s="215"/>
    </row>
    <row r="13" spans="2:11" customFormat="1" ht="15" customHeight="1">
      <c r="B13" s="218"/>
      <c r="C13" s="219"/>
      <c r="D13" s="220" t="s">
        <v>2686</v>
      </c>
      <c r="E13" s="217"/>
      <c r="F13" s="217"/>
      <c r="G13" s="217"/>
      <c r="H13" s="217"/>
      <c r="I13" s="217"/>
      <c r="J13" s="217"/>
      <c r="K13" s="215"/>
    </row>
    <row r="14" spans="2:11" customFormat="1" ht="12.75" customHeight="1">
      <c r="B14" s="218"/>
      <c r="C14" s="219"/>
      <c r="D14" s="219"/>
      <c r="E14" s="219"/>
      <c r="F14" s="219"/>
      <c r="G14" s="219"/>
      <c r="H14" s="219"/>
      <c r="I14" s="219"/>
      <c r="J14" s="219"/>
      <c r="K14" s="215"/>
    </row>
    <row r="15" spans="2:11" customFormat="1" ht="15" customHeight="1">
      <c r="B15" s="218"/>
      <c r="C15" s="219"/>
      <c r="D15" s="332" t="s">
        <v>2687</v>
      </c>
      <c r="E15" s="332"/>
      <c r="F15" s="332"/>
      <c r="G15" s="332"/>
      <c r="H15" s="332"/>
      <c r="I15" s="332"/>
      <c r="J15" s="332"/>
      <c r="K15" s="215"/>
    </row>
    <row r="16" spans="2:11" customFormat="1" ht="15" customHeight="1">
      <c r="B16" s="218"/>
      <c r="C16" s="219"/>
      <c r="D16" s="332" t="s">
        <v>2688</v>
      </c>
      <c r="E16" s="332"/>
      <c r="F16" s="332"/>
      <c r="G16" s="332"/>
      <c r="H16" s="332"/>
      <c r="I16" s="332"/>
      <c r="J16" s="332"/>
      <c r="K16" s="215"/>
    </row>
    <row r="17" spans="2:11" customFormat="1" ht="15" customHeight="1">
      <c r="B17" s="218"/>
      <c r="C17" s="219"/>
      <c r="D17" s="332" t="s">
        <v>2689</v>
      </c>
      <c r="E17" s="332"/>
      <c r="F17" s="332"/>
      <c r="G17" s="332"/>
      <c r="H17" s="332"/>
      <c r="I17" s="332"/>
      <c r="J17" s="332"/>
      <c r="K17" s="215"/>
    </row>
    <row r="18" spans="2:11" customFormat="1" ht="15" customHeight="1">
      <c r="B18" s="218"/>
      <c r="C18" s="219"/>
      <c r="D18" s="219"/>
      <c r="E18" s="221" t="s">
        <v>87</v>
      </c>
      <c r="F18" s="332" t="s">
        <v>2690</v>
      </c>
      <c r="G18" s="332"/>
      <c r="H18" s="332"/>
      <c r="I18" s="332"/>
      <c r="J18" s="332"/>
      <c r="K18" s="215"/>
    </row>
    <row r="19" spans="2:11" customFormat="1" ht="15" customHeight="1">
      <c r="B19" s="218"/>
      <c r="C19" s="219"/>
      <c r="D19" s="219"/>
      <c r="E19" s="221" t="s">
        <v>2691</v>
      </c>
      <c r="F19" s="332" t="s">
        <v>2692</v>
      </c>
      <c r="G19" s="332"/>
      <c r="H19" s="332"/>
      <c r="I19" s="332"/>
      <c r="J19" s="332"/>
      <c r="K19" s="215"/>
    </row>
    <row r="20" spans="2:11" customFormat="1" ht="15" customHeight="1">
      <c r="B20" s="218"/>
      <c r="C20" s="219"/>
      <c r="D20" s="219"/>
      <c r="E20" s="221" t="s">
        <v>2693</v>
      </c>
      <c r="F20" s="332" t="s">
        <v>2694</v>
      </c>
      <c r="G20" s="332"/>
      <c r="H20" s="332"/>
      <c r="I20" s="332"/>
      <c r="J20" s="332"/>
      <c r="K20" s="215"/>
    </row>
    <row r="21" spans="2:11" customFormat="1" ht="15" customHeight="1">
      <c r="B21" s="218"/>
      <c r="C21" s="219"/>
      <c r="D21" s="219"/>
      <c r="E21" s="221" t="s">
        <v>155</v>
      </c>
      <c r="F21" s="332" t="s">
        <v>2695</v>
      </c>
      <c r="G21" s="332"/>
      <c r="H21" s="332"/>
      <c r="I21" s="332"/>
      <c r="J21" s="332"/>
      <c r="K21" s="215"/>
    </row>
    <row r="22" spans="2:11" customFormat="1" ht="15" customHeight="1">
      <c r="B22" s="218"/>
      <c r="C22" s="219"/>
      <c r="D22" s="219"/>
      <c r="E22" s="221" t="s">
        <v>159</v>
      </c>
      <c r="F22" s="332" t="s">
        <v>2696</v>
      </c>
      <c r="G22" s="332"/>
      <c r="H22" s="332"/>
      <c r="I22" s="332"/>
      <c r="J22" s="332"/>
      <c r="K22" s="215"/>
    </row>
    <row r="23" spans="2:11" customFormat="1" ht="15" customHeight="1">
      <c r="B23" s="218"/>
      <c r="C23" s="219"/>
      <c r="D23" s="219"/>
      <c r="E23" s="221" t="s">
        <v>93</v>
      </c>
      <c r="F23" s="332" t="s">
        <v>2697</v>
      </c>
      <c r="G23" s="332"/>
      <c r="H23" s="332"/>
      <c r="I23" s="332"/>
      <c r="J23" s="332"/>
      <c r="K23" s="215"/>
    </row>
    <row r="24" spans="2:11" customFormat="1" ht="12.75" customHeight="1">
      <c r="B24" s="218"/>
      <c r="C24" s="219"/>
      <c r="D24" s="219"/>
      <c r="E24" s="219"/>
      <c r="F24" s="219"/>
      <c r="G24" s="219"/>
      <c r="H24" s="219"/>
      <c r="I24" s="219"/>
      <c r="J24" s="219"/>
      <c r="K24" s="215"/>
    </row>
    <row r="25" spans="2:11" customFormat="1" ht="15" customHeight="1">
      <c r="B25" s="218"/>
      <c r="C25" s="332" t="s">
        <v>2698</v>
      </c>
      <c r="D25" s="332"/>
      <c r="E25" s="332"/>
      <c r="F25" s="332"/>
      <c r="G25" s="332"/>
      <c r="H25" s="332"/>
      <c r="I25" s="332"/>
      <c r="J25" s="332"/>
      <c r="K25" s="215"/>
    </row>
    <row r="26" spans="2:11" customFormat="1" ht="15" customHeight="1">
      <c r="B26" s="218"/>
      <c r="C26" s="332" t="s">
        <v>2699</v>
      </c>
      <c r="D26" s="332"/>
      <c r="E26" s="332"/>
      <c r="F26" s="332"/>
      <c r="G26" s="332"/>
      <c r="H26" s="332"/>
      <c r="I26" s="332"/>
      <c r="J26" s="332"/>
      <c r="K26" s="215"/>
    </row>
    <row r="27" spans="2:11" customFormat="1" ht="15" customHeight="1">
      <c r="B27" s="218"/>
      <c r="C27" s="217"/>
      <c r="D27" s="332" t="s">
        <v>2700</v>
      </c>
      <c r="E27" s="332"/>
      <c r="F27" s="332"/>
      <c r="G27" s="332"/>
      <c r="H27" s="332"/>
      <c r="I27" s="332"/>
      <c r="J27" s="332"/>
      <c r="K27" s="215"/>
    </row>
    <row r="28" spans="2:11" customFormat="1" ht="15" customHeight="1">
      <c r="B28" s="218"/>
      <c r="C28" s="219"/>
      <c r="D28" s="332" t="s">
        <v>2701</v>
      </c>
      <c r="E28" s="332"/>
      <c r="F28" s="332"/>
      <c r="G28" s="332"/>
      <c r="H28" s="332"/>
      <c r="I28" s="332"/>
      <c r="J28" s="332"/>
      <c r="K28" s="215"/>
    </row>
    <row r="29" spans="2:11" customFormat="1" ht="12.75" customHeight="1">
      <c r="B29" s="218"/>
      <c r="C29" s="219"/>
      <c r="D29" s="219"/>
      <c r="E29" s="219"/>
      <c r="F29" s="219"/>
      <c r="G29" s="219"/>
      <c r="H29" s="219"/>
      <c r="I29" s="219"/>
      <c r="J29" s="219"/>
      <c r="K29" s="215"/>
    </row>
    <row r="30" spans="2:11" customFormat="1" ht="15" customHeight="1">
      <c r="B30" s="218"/>
      <c r="C30" s="219"/>
      <c r="D30" s="332" t="s">
        <v>2702</v>
      </c>
      <c r="E30" s="332"/>
      <c r="F30" s="332"/>
      <c r="G30" s="332"/>
      <c r="H30" s="332"/>
      <c r="I30" s="332"/>
      <c r="J30" s="332"/>
      <c r="K30" s="215"/>
    </row>
    <row r="31" spans="2:11" customFormat="1" ht="15" customHeight="1">
      <c r="B31" s="218"/>
      <c r="C31" s="219"/>
      <c r="D31" s="332" t="s">
        <v>2703</v>
      </c>
      <c r="E31" s="332"/>
      <c r="F31" s="332"/>
      <c r="G31" s="332"/>
      <c r="H31" s="332"/>
      <c r="I31" s="332"/>
      <c r="J31" s="332"/>
      <c r="K31" s="215"/>
    </row>
    <row r="32" spans="2:11" customFormat="1" ht="12.75" customHeight="1">
      <c r="B32" s="218"/>
      <c r="C32" s="219"/>
      <c r="D32" s="219"/>
      <c r="E32" s="219"/>
      <c r="F32" s="219"/>
      <c r="G32" s="219"/>
      <c r="H32" s="219"/>
      <c r="I32" s="219"/>
      <c r="J32" s="219"/>
      <c r="K32" s="215"/>
    </row>
    <row r="33" spans="2:11" customFormat="1" ht="15" customHeight="1">
      <c r="B33" s="218"/>
      <c r="C33" s="219"/>
      <c r="D33" s="332" t="s">
        <v>2704</v>
      </c>
      <c r="E33" s="332"/>
      <c r="F33" s="332"/>
      <c r="G33" s="332"/>
      <c r="H33" s="332"/>
      <c r="I33" s="332"/>
      <c r="J33" s="332"/>
      <c r="K33" s="215"/>
    </row>
    <row r="34" spans="2:11" customFormat="1" ht="15" customHeight="1">
      <c r="B34" s="218"/>
      <c r="C34" s="219"/>
      <c r="D34" s="332" t="s">
        <v>2705</v>
      </c>
      <c r="E34" s="332"/>
      <c r="F34" s="332"/>
      <c r="G34" s="332"/>
      <c r="H34" s="332"/>
      <c r="I34" s="332"/>
      <c r="J34" s="332"/>
      <c r="K34" s="215"/>
    </row>
    <row r="35" spans="2:11" customFormat="1" ht="15" customHeight="1">
      <c r="B35" s="218"/>
      <c r="C35" s="219"/>
      <c r="D35" s="332" t="s">
        <v>2706</v>
      </c>
      <c r="E35" s="332"/>
      <c r="F35" s="332"/>
      <c r="G35" s="332"/>
      <c r="H35" s="332"/>
      <c r="I35" s="332"/>
      <c r="J35" s="332"/>
      <c r="K35" s="215"/>
    </row>
    <row r="36" spans="2:11" customFormat="1" ht="15" customHeight="1">
      <c r="B36" s="218"/>
      <c r="C36" s="219"/>
      <c r="D36" s="217"/>
      <c r="E36" s="220" t="s">
        <v>225</v>
      </c>
      <c r="F36" s="217"/>
      <c r="G36" s="332" t="s">
        <v>2707</v>
      </c>
      <c r="H36" s="332"/>
      <c r="I36" s="332"/>
      <c r="J36" s="332"/>
      <c r="K36" s="215"/>
    </row>
    <row r="37" spans="2:11" customFormat="1" ht="30.75" customHeight="1">
      <c r="B37" s="218"/>
      <c r="C37" s="219"/>
      <c r="D37" s="217"/>
      <c r="E37" s="220" t="s">
        <v>2708</v>
      </c>
      <c r="F37" s="217"/>
      <c r="G37" s="332" t="s">
        <v>2709</v>
      </c>
      <c r="H37" s="332"/>
      <c r="I37" s="332"/>
      <c r="J37" s="332"/>
      <c r="K37" s="215"/>
    </row>
    <row r="38" spans="2:11" customFormat="1" ht="15" customHeight="1">
      <c r="B38" s="218"/>
      <c r="C38" s="219"/>
      <c r="D38" s="217"/>
      <c r="E38" s="220" t="s">
        <v>62</v>
      </c>
      <c r="F38" s="217"/>
      <c r="G38" s="332" t="s">
        <v>2710</v>
      </c>
      <c r="H38" s="332"/>
      <c r="I38" s="332"/>
      <c r="J38" s="332"/>
      <c r="K38" s="215"/>
    </row>
    <row r="39" spans="2:11" customFormat="1" ht="15" customHeight="1">
      <c r="B39" s="218"/>
      <c r="C39" s="219"/>
      <c r="D39" s="217"/>
      <c r="E39" s="220" t="s">
        <v>63</v>
      </c>
      <c r="F39" s="217"/>
      <c r="G39" s="332" t="s">
        <v>2711</v>
      </c>
      <c r="H39" s="332"/>
      <c r="I39" s="332"/>
      <c r="J39" s="332"/>
      <c r="K39" s="215"/>
    </row>
    <row r="40" spans="2:11" customFormat="1" ht="15" customHeight="1">
      <c r="B40" s="218"/>
      <c r="C40" s="219"/>
      <c r="D40" s="217"/>
      <c r="E40" s="220" t="s">
        <v>226</v>
      </c>
      <c r="F40" s="217"/>
      <c r="G40" s="332" t="s">
        <v>2712</v>
      </c>
      <c r="H40" s="332"/>
      <c r="I40" s="332"/>
      <c r="J40" s="332"/>
      <c r="K40" s="215"/>
    </row>
    <row r="41" spans="2:11" customFormat="1" ht="15" customHeight="1">
      <c r="B41" s="218"/>
      <c r="C41" s="219"/>
      <c r="D41" s="217"/>
      <c r="E41" s="220" t="s">
        <v>227</v>
      </c>
      <c r="F41" s="217"/>
      <c r="G41" s="332" t="s">
        <v>2713</v>
      </c>
      <c r="H41" s="332"/>
      <c r="I41" s="332"/>
      <c r="J41" s="332"/>
      <c r="K41" s="215"/>
    </row>
    <row r="42" spans="2:11" customFormat="1" ht="15" customHeight="1">
      <c r="B42" s="218"/>
      <c r="C42" s="219"/>
      <c r="D42" s="217"/>
      <c r="E42" s="220" t="s">
        <v>2714</v>
      </c>
      <c r="F42" s="217"/>
      <c r="G42" s="332" t="s">
        <v>2715</v>
      </c>
      <c r="H42" s="332"/>
      <c r="I42" s="332"/>
      <c r="J42" s="332"/>
      <c r="K42" s="215"/>
    </row>
    <row r="43" spans="2:11" customFormat="1" ht="15" customHeight="1">
      <c r="B43" s="218"/>
      <c r="C43" s="219"/>
      <c r="D43" s="217"/>
      <c r="E43" s="220"/>
      <c r="F43" s="217"/>
      <c r="G43" s="332" t="s">
        <v>2716</v>
      </c>
      <c r="H43" s="332"/>
      <c r="I43" s="332"/>
      <c r="J43" s="332"/>
      <c r="K43" s="215"/>
    </row>
    <row r="44" spans="2:11" customFormat="1" ht="15" customHeight="1">
      <c r="B44" s="218"/>
      <c r="C44" s="219"/>
      <c r="D44" s="217"/>
      <c r="E44" s="220" t="s">
        <v>2717</v>
      </c>
      <c r="F44" s="217"/>
      <c r="G44" s="332" t="s">
        <v>2718</v>
      </c>
      <c r="H44" s="332"/>
      <c r="I44" s="332"/>
      <c r="J44" s="332"/>
      <c r="K44" s="215"/>
    </row>
    <row r="45" spans="2:11" customFormat="1" ht="15" customHeight="1">
      <c r="B45" s="218"/>
      <c r="C45" s="219"/>
      <c r="D45" s="217"/>
      <c r="E45" s="220" t="s">
        <v>229</v>
      </c>
      <c r="F45" s="217"/>
      <c r="G45" s="332" t="s">
        <v>2719</v>
      </c>
      <c r="H45" s="332"/>
      <c r="I45" s="332"/>
      <c r="J45" s="332"/>
      <c r="K45" s="215"/>
    </row>
    <row r="46" spans="2:11" customFormat="1" ht="12.75" customHeight="1">
      <c r="B46" s="218"/>
      <c r="C46" s="219"/>
      <c r="D46" s="217"/>
      <c r="E46" s="217"/>
      <c r="F46" s="217"/>
      <c r="G46" s="217"/>
      <c r="H46" s="217"/>
      <c r="I46" s="217"/>
      <c r="J46" s="217"/>
      <c r="K46" s="215"/>
    </row>
    <row r="47" spans="2:11" customFormat="1" ht="15" customHeight="1">
      <c r="B47" s="218"/>
      <c r="C47" s="219"/>
      <c r="D47" s="332" t="s">
        <v>2720</v>
      </c>
      <c r="E47" s="332"/>
      <c r="F47" s="332"/>
      <c r="G47" s="332"/>
      <c r="H47" s="332"/>
      <c r="I47" s="332"/>
      <c r="J47" s="332"/>
      <c r="K47" s="215"/>
    </row>
    <row r="48" spans="2:11" customFormat="1" ht="15" customHeight="1">
      <c r="B48" s="218"/>
      <c r="C48" s="219"/>
      <c r="D48" s="219"/>
      <c r="E48" s="332" t="s">
        <v>2721</v>
      </c>
      <c r="F48" s="332"/>
      <c r="G48" s="332"/>
      <c r="H48" s="332"/>
      <c r="I48" s="332"/>
      <c r="J48" s="332"/>
      <c r="K48" s="215"/>
    </row>
    <row r="49" spans="2:11" customFormat="1" ht="15" customHeight="1">
      <c r="B49" s="218"/>
      <c r="C49" s="219"/>
      <c r="D49" s="219"/>
      <c r="E49" s="332" t="s">
        <v>2722</v>
      </c>
      <c r="F49" s="332"/>
      <c r="G49" s="332"/>
      <c r="H49" s="332"/>
      <c r="I49" s="332"/>
      <c r="J49" s="332"/>
      <c r="K49" s="215"/>
    </row>
    <row r="50" spans="2:11" customFormat="1" ht="15" customHeight="1">
      <c r="B50" s="218"/>
      <c r="C50" s="219"/>
      <c r="D50" s="219"/>
      <c r="E50" s="332" t="s">
        <v>2723</v>
      </c>
      <c r="F50" s="332"/>
      <c r="G50" s="332"/>
      <c r="H50" s="332"/>
      <c r="I50" s="332"/>
      <c r="J50" s="332"/>
      <c r="K50" s="215"/>
    </row>
    <row r="51" spans="2:11" customFormat="1" ht="15" customHeight="1">
      <c r="B51" s="218"/>
      <c r="C51" s="219"/>
      <c r="D51" s="332" t="s">
        <v>2724</v>
      </c>
      <c r="E51" s="332"/>
      <c r="F51" s="332"/>
      <c r="G51" s="332"/>
      <c r="H51" s="332"/>
      <c r="I51" s="332"/>
      <c r="J51" s="332"/>
      <c r="K51" s="215"/>
    </row>
    <row r="52" spans="2:11" customFormat="1" ht="25.5" customHeight="1">
      <c r="B52" s="214"/>
      <c r="C52" s="334" t="s">
        <v>2725</v>
      </c>
      <c r="D52" s="334"/>
      <c r="E52" s="334"/>
      <c r="F52" s="334"/>
      <c r="G52" s="334"/>
      <c r="H52" s="334"/>
      <c r="I52" s="334"/>
      <c r="J52" s="334"/>
      <c r="K52" s="215"/>
    </row>
    <row r="53" spans="2:11" customFormat="1" ht="5.25" customHeight="1">
      <c r="B53" s="214"/>
      <c r="C53" s="216"/>
      <c r="D53" s="216"/>
      <c r="E53" s="216"/>
      <c r="F53" s="216"/>
      <c r="G53" s="216"/>
      <c r="H53" s="216"/>
      <c r="I53" s="216"/>
      <c r="J53" s="216"/>
      <c r="K53" s="215"/>
    </row>
    <row r="54" spans="2:11" customFormat="1" ht="15" customHeight="1">
      <c r="B54" s="214"/>
      <c r="C54" s="332" t="s">
        <v>2726</v>
      </c>
      <c r="D54" s="332"/>
      <c r="E54" s="332"/>
      <c r="F54" s="332"/>
      <c r="G54" s="332"/>
      <c r="H54" s="332"/>
      <c r="I54" s="332"/>
      <c r="J54" s="332"/>
      <c r="K54" s="215"/>
    </row>
    <row r="55" spans="2:11" customFormat="1" ht="15" customHeight="1">
      <c r="B55" s="214"/>
      <c r="C55" s="332" t="s">
        <v>2727</v>
      </c>
      <c r="D55" s="332"/>
      <c r="E55" s="332"/>
      <c r="F55" s="332"/>
      <c r="G55" s="332"/>
      <c r="H55" s="332"/>
      <c r="I55" s="332"/>
      <c r="J55" s="332"/>
      <c r="K55" s="215"/>
    </row>
    <row r="56" spans="2:11" customFormat="1" ht="12.75" customHeight="1">
      <c r="B56" s="214"/>
      <c r="C56" s="217"/>
      <c r="D56" s="217"/>
      <c r="E56" s="217"/>
      <c r="F56" s="217"/>
      <c r="G56" s="217"/>
      <c r="H56" s="217"/>
      <c r="I56" s="217"/>
      <c r="J56" s="217"/>
      <c r="K56" s="215"/>
    </row>
    <row r="57" spans="2:11" customFormat="1" ht="15" customHeight="1">
      <c r="B57" s="214"/>
      <c r="C57" s="332" t="s">
        <v>2728</v>
      </c>
      <c r="D57" s="332"/>
      <c r="E57" s="332"/>
      <c r="F57" s="332"/>
      <c r="G57" s="332"/>
      <c r="H57" s="332"/>
      <c r="I57" s="332"/>
      <c r="J57" s="332"/>
      <c r="K57" s="215"/>
    </row>
    <row r="58" spans="2:11" customFormat="1" ht="15" customHeight="1">
      <c r="B58" s="214"/>
      <c r="C58" s="219"/>
      <c r="D58" s="332" t="s">
        <v>2729</v>
      </c>
      <c r="E58" s="332"/>
      <c r="F58" s="332"/>
      <c r="G58" s="332"/>
      <c r="H58" s="332"/>
      <c r="I58" s="332"/>
      <c r="J58" s="332"/>
      <c r="K58" s="215"/>
    </row>
    <row r="59" spans="2:11" customFormat="1" ht="15" customHeight="1">
      <c r="B59" s="214"/>
      <c r="C59" s="219"/>
      <c r="D59" s="332" t="s">
        <v>2730</v>
      </c>
      <c r="E59" s="332"/>
      <c r="F59" s="332"/>
      <c r="G59" s="332"/>
      <c r="H59" s="332"/>
      <c r="I59" s="332"/>
      <c r="J59" s="332"/>
      <c r="K59" s="215"/>
    </row>
    <row r="60" spans="2:11" customFormat="1" ht="15" customHeight="1">
      <c r="B60" s="214"/>
      <c r="C60" s="219"/>
      <c r="D60" s="332" t="s">
        <v>2731</v>
      </c>
      <c r="E60" s="332"/>
      <c r="F60" s="332"/>
      <c r="G60" s="332"/>
      <c r="H60" s="332"/>
      <c r="I60" s="332"/>
      <c r="J60" s="332"/>
      <c r="K60" s="215"/>
    </row>
    <row r="61" spans="2:11" customFormat="1" ht="15" customHeight="1">
      <c r="B61" s="214"/>
      <c r="C61" s="219"/>
      <c r="D61" s="332" t="s">
        <v>2732</v>
      </c>
      <c r="E61" s="332"/>
      <c r="F61" s="332"/>
      <c r="G61" s="332"/>
      <c r="H61" s="332"/>
      <c r="I61" s="332"/>
      <c r="J61" s="332"/>
      <c r="K61" s="215"/>
    </row>
    <row r="62" spans="2:11" customFormat="1" ht="15" customHeight="1">
      <c r="B62" s="214"/>
      <c r="C62" s="219"/>
      <c r="D62" s="336" t="s">
        <v>2733</v>
      </c>
      <c r="E62" s="336"/>
      <c r="F62" s="336"/>
      <c r="G62" s="336"/>
      <c r="H62" s="336"/>
      <c r="I62" s="336"/>
      <c r="J62" s="336"/>
      <c r="K62" s="215"/>
    </row>
    <row r="63" spans="2:11" customFormat="1" ht="15" customHeight="1">
      <c r="B63" s="214"/>
      <c r="C63" s="219"/>
      <c r="D63" s="332" t="s">
        <v>2734</v>
      </c>
      <c r="E63" s="332"/>
      <c r="F63" s="332"/>
      <c r="G63" s="332"/>
      <c r="H63" s="332"/>
      <c r="I63" s="332"/>
      <c r="J63" s="332"/>
      <c r="K63" s="215"/>
    </row>
    <row r="64" spans="2:11" customFormat="1" ht="12.75" customHeight="1">
      <c r="B64" s="214"/>
      <c r="C64" s="219"/>
      <c r="D64" s="219"/>
      <c r="E64" s="222"/>
      <c r="F64" s="219"/>
      <c r="G64" s="219"/>
      <c r="H64" s="219"/>
      <c r="I64" s="219"/>
      <c r="J64" s="219"/>
      <c r="K64" s="215"/>
    </row>
    <row r="65" spans="2:11" customFormat="1" ht="15" customHeight="1">
      <c r="B65" s="214"/>
      <c r="C65" s="219"/>
      <c r="D65" s="332" t="s">
        <v>2735</v>
      </c>
      <c r="E65" s="332"/>
      <c r="F65" s="332"/>
      <c r="G65" s="332"/>
      <c r="H65" s="332"/>
      <c r="I65" s="332"/>
      <c r="J65" s="332"/>
      <c r="K65" s="215"/>
    </row>
    <row r="66" spans="2:11" customFormat="1" ht="15" customHeight="1">
      <c r="B66" s="214"/>
      <c r="C66" s="219"/>
      <c r="D66" s="336" t="s">
        <v>2736</v>
      </c>
      <c r="E66" s="336"/>
      <c r="F66" s="336"/>
      <c r="G66" s="336"/>
      <c r="H66" s="336"/>
      <c r="I66" s="336"/>
      <c r="J66" s="336"/>
      <c r="K66" s="215"/>
    </row>
    <row r="67" spans="2:11" customFormat="1" ht="15" customHeight="1">
      <c r="B67" s="214"/>
      <c r="C67" s="219"/>
      <c r="D67" s="332" t="s">
        <v>2737</v>
      </c>
      <c r="E67" s="332"/>
      <c r="F67" s="332"/>
      <c r="G67" s="332"/>
      <c r="H67" s="332"/>
      <c r="I67" s="332"/>
      <c r="J67" s="332"/>
      <c r="K67" s="215"/>
    </row>
    <row r="68" spans="2:11" customFormat="1" ht="15" customHeight="1">
      <c r="B68" s="214"/>
      <c r="C68" s="219"/>
      <c r="D68" s="332" t="s">
        <v>2738</v>
      </c>
      <c r="E68" s="332"/>
      <c r="F68" s="332"/>
      <c r="G68" s="332"/>
      <c r="H68" s="332"/>
      <c r="I68" s="332"/>
      <c r="J68" s="332"/>
      <c r="K68" s="215"/>
    </row>
    <row r="69" spans="2:11" customFormat="1" ht="15" customHeight="1">
      <c r="B69" s="214"/>
      <c r="C69" s="219"/>
      <c r="D69" s="332" t="s">
        <v>2739</v>
      </c>
      <c r="E69" s="332"/>
      <c r="F69" s="332"/>
      <c r="G69" s="332"/>
      <c r="H69" s="332"/>
      <c r="I69" s="332"/>
      <c r="J69" s="332"/>
      <c r="K69" s="215"/>
    </row>
    <row r="70" spans="2:11" customFormat="1" ht="15" customHeight="1">
      <c r="B70" s="214"/>
      <c r="C70" s="219"/>
      <c r="D70" s="332" t="s">
        <v>2740</v>
      </c>
      <c r="E70" s="332"/>
      <c r="F70" s="332"/>
      <c r="G70" s="332"/>
      <c r="H70" s="332"/>
      <c r="I70" s="332"/>
      <c r="J70" s="332"/>
      <c r="K70" s="215"/>
    </row>
    <row r="71" spans="2:11" customFormat="1" ht="12.75" customHeight="1">
      <c r="B71" s="223"/>
      <c r="C71" s="224"/>
      <c r="D71" s="224"/>
      <c r="E71" s="224"/>
      <c r="F71" s="224"/>
      <c r="G71" s="224"/>
      <c r="H71" s="224"/>
      <c r="I71" s="224"/>
      <c r="J71" s="224"/>
      <c r="K71" s="225"/>
    </row>
    <row r="72" spans="2:11" customFormat="1" ht="18.75" customHeight="1">
      <c r="B72" s="226"/>
      <c r="C72" s="226"/>
      <c r="D72" s="226"/>
      <c r="E72" s="226"/>
      <c r="F72" s="226"/>
      <c r="G72" s="226"/>
      <c r="H72" s="226"/>
      <c r="I72" s="226"/>
      <c r="J72" s="226"/>
      <c r="K72" s="227"/>
    </row>
    <row r="73" spans="2:11" customFormat="1" ht="18.75" customHeight="1">
      <c r="B73" s="227"/>
      <c r="C73" s="227"/>
      <c r="D73" s="227"/>
      <c r="E73" s="227"/>
      <c r="F73" s="227"/>
      <c r="G73" s="227"/>
      <c r="H73" s="227"/>
      <c r="I73" s="227"/>
      <c r="J73" s="227"/>
      <c r="K73" s="227"/>
    </row>
    <row r="74" spans="2:11" customFormat="1" ht="7.5" customHeight="1">
      <c r="B74" s="228"/>
      <c r="C74" s="229"/>
      <c r="D74" s="229"/>
      <c r="E74" s="229"/>
      <c r="F74" s="229"/>
      <c r="G74" s="229"/>
      <c r="H74" s="229"/>
      <c r="I74" s="229"/>
      <c r="J74" s="229"/>
      <c r="K74" s="230"/>
    </row>
    <row r="75" spans="2:11" customFormat="1" ht="45" customHeight="1">
      <c r="B75" s="231"/>
      <c r="C75" s="335" t="s">
        <v>2741</v>
      </c>
      <c r="D75" s="335"/>
      <c r="E75" s="335"/>
      <c r="F75" s="335"/>
      <c r="G75" s="335"/>
      <c r="H75" s="335"/>
      <c r="I75" s="335"/>
      <c r="J75" s="335"/>
      <c r="K75" s="232"/>
    </row>
    <row r="76" spans="2:11" customFormat="1" ht="17.25" customHeight="1">
      <c r="B76" s="231"/>
      <c r="C76" s="233" t="s">
        <v>2742</v>
      </c>
      <c r="D76" s="233"/>
      <c r="E76" s="233"/>
      <c r="F76" s="233" t="s">
        <v>2743</v>
      </c>
      <c r="G76" s="234"/>
      <c r="H76" s="233" t="s">
        <v>63</v>
      </c>
      <c r="I76" s="233" t="s">
        <v>66</v>
      </c>
      <c r="J76" s="233" t="s">
        <v>2744</v>
      </c>
      <c r="K76" s="232"/>
    </row>
    <row r="77" spans="2:11" customFormat="1" ht="17.25" customHeight="1">
      <c r="B77" s="231"/>
      <c r="C77" s="235" t="s">
        <v>2745</v>
      </c>
      <c r="D77" s="235"/>
      <c r="E77" s="235"/>
      <c r="F77" s="236" t="s">
        <v>2746</v>
      </c>
      <c r="G77" s="237"/>
      <c r="H77" s="235"/>
      <c r="I77" s="235"/>
      <c r="J77" s="235" t="s">
        <v>2747</v>
      </c>
      <c r="K77" s="232"/>
    </row>
    <row r="78" spans="2:11" customFormat="1" ht="5.25" customHeight="1">
      <c r="B78" s="231"/>
      <c r="C78" s="238"/>
      <c r="D78" s="238"/>
      <c r="E78" s="238"/>
      <c r="F78" s="238"/>
      <c r="G78" s="239"/>
      <c r="H78" s="238"/>
      <c r="I78" s="238"/>
      <c r="J78" s="238"/>
      <c r="K78" s="232"/>
    </row>
    <row r="79" spans="2:11" customFormat="1" ht="15" customHeight="1">
      <c r="B79" s="231"/>
      <c r="C79" s="220" t="s">
        <v>62</v>
      </c>
      <c r="D79" s="240"/>
      <c r="E79" s="240"/>
      <c r="F79" s="241" t="s">
        <v>2748</v>
      </c>
      <c r="G79" s="242"/>
      <c r="H79" s="220" t="s">
        <v>2749</v>
      </c>
      <c r="I79" s="220" t="s">
        <v>2750</v>
      </c>
      <c r="J79" s="220">
        <v>20</v>
      </c>
      <c r="K79" s="232"/>
    </row>
    <row r="80" spans="2:11" customFormat="1" ht="15" customHeight="1">
      <c r="B80" s="231"/>
      <c r="C80" s="220" t="s">
        <v>2751</v>
      </c>
      <c r="D80" s="220"/>
      <c r="E80" s="220"/>
      <c r="F80" s="241" t="s">
        <v>2748</v>
      </c>
      <c r="G80" s="242"/>
      <c r="H80" s="220" t="s">
        <v>2752</v>
      </c>
      <c r="I80" s="220" t="s">
        <v>2750</v>
      </c>
      <c r="J80" s="220">
        <v>120</v>
      </c>
      <c r="K80" s="232"/>
    </row>
    <row r="81" spans="2:11" customFormat="1" ht="15" customHeight="1">
      <c r="B81" s="243"/>
      <c r="C81" s="220" t="s">
        <v>2753</v>
      </c>
      <c r="D81" s="220"/>
      <c r="E81" s="220"/>
      <c r="F81" s="241" t="s">
        <v>2754</v>
      </c>
      <c r="G81" s="242"/>
      <c r="H81" s="220" t="s">
        <v>2755</v>
      </c>
      <c r="I81" s="220" t="s">
        <v>2750</v>
      </c>
      <c r="J81" s="220">
        <v>50</v>
      </c>
      <c r="K81" s="232"/>
    </row>
    <row r="82" spans="2:11" customFormat="1" ht="15" customHeight="1">
      <c r="B82" s="243"/>
      <c r="C82" s="220" t="s">
        <v>2756</v>
      </c>
      <c r="D82" s="220"/>
      <c r="E82" s="220"/>
      <c r="F82" s="241" t="s">
        <v>2748</v>
      </c>
      <c r="G82" s="242"/>
      <c r="H82" s="220" t="s">
        <v>2757</v>
      </c>
      <c r="I82" s="220" t="s">
        <v>2758</v>
      </c>
      <c r="J82" s="220"/>
      <c r="K82" s="232"/>
    </row>
    <row r="83" spans="2:11" customFormat="1" ht="15" customHeight="1">
      <c r="B83" s="243"/>
      <c r="C83" s="220" t="s">
        <v>2759</v>
      </c>
      <c r="D83" s="220"/>
      <c r="E83" s="220"/>
      <c r="F83" s="241" t="s">
        <v>2754</v>
      </c>
      <c r="G83" s="220"/>
      <c r="H83" s="220" t="s">
        <v>2760</v>
      </c>
      <c r="I83" s="220" t="s">
        <v>2750</v>
      </c>
      <c r="J83" s="220">
        <v>15</v>
      </c>
      <c r="K83" s="232"/>
    </row>
    <row r="84" spans="2:11" customFormat="1" ht="15" customHeight="1">
      <c r="B84" s="243"/>
      <c r="C84" s="220" t="s">
        <v>2761</v>
      </c>
      <c r="D84" s="220"/>
      <c r="E84" s="220"/>
      <c r="F84" s="241" t="s">
        <v>2754</v>
      </c>
      <c r="G84" s="220"/>
      <c r="H84" s="220" t="s">
        <v>2762</v>
      </c>
      <c r="I84" s="220" t="s">
        <v>2750</v>
      </c>
      <c r="J84" s="220">
        <v>15</v>
      </c>
      <c r="K84" s="232"/>
    </row>
    <row r="85" spans="2:11" customFormat="1" ht="15" customHeight="1">
      <c r="B85" s="243"/>
      <c r="C85" s="220" t="s">
        <v>2763</v>
      </c>
      <c r="D85" s="220"/>
      <c r="E85" s="220"/>
      <c r="F85" s="241" t="s">
        <v>2754</v>
      </c>
      <c r="G85" s="220"/>
      <c r="H85" s="220" t="s">
        <v>2764</v>
      </c>
      <c r="I85" s="220" t="s">
        <v>2750</v>
      </c>
      <c r="J85" s="220">
        <v>20</v>
      </c>
      <c r="K85" s="232"/>
    </row>
    <row r="86" spans="2:11" customFormat="1" ht="15" customHeight="1">
      <c r="B86" s="243"/>
      <c r="C86" s="220" t="s">
        <v>2765</v>
      </c>
      <c r="D86" s="220"/>
      <c r="E86" s="220"/>
      <c r="F86" s="241" t="s">
        <v>2754</v>
      </c>
      <c r="G86" s="220"/>
      <c r="H86" s="220" t="s">
        <v>2766</v>
      </c>
      <c r="I86" s="220" t="s">
        <v>2750</v>
      </c>
      <c r="J86" s="220">
        <v>20</v>
      </c>
      <c r="K86" s="232"/>
    </row>
    <row r="87" spans="2:11" customFormat="1" ht="15" customHeight="1">
      <c r="B87" s="243"/>
      <c r="C87" s="220" t="s">
        <v>2767</v>
      </c>
      <c r="D87" s="220"/>
      <c r="E87" s="220"/>
      <c r="F87" s="241" t="s">
        <v>2754</v>
      </c>
      <c r="G87" s="242"/>
      <c r="H87" s="220" t="s">
        <v>2768</v>
      </c>
      <c r="I87" s="220" t="s">
        <v>2750</v>
      </c>
      <c r="J87" s="220">
        <v>50</v>
      </c>
      <c r="K87" s="232"/>
    </row>
    <row r="88" spans="2:11" customFormat="1" ht="15" customHeight="1">
      <c r="B88" s="243"/>
      <c r="C88" s="220" t="s">
        <v>2769</v>
      </c>
      <c r="D88" s="220"/>
      <c r="E88" s="220"/>
      <c r="F88" s="241" t="s">
        <v>2754</v>
      </c>
      <c r="G88" s="242"/>
      <c r="H88" s="220" t="s">
        <v>2770</v>
      </c>
      <c r="I88" s="220" t="s">
        <v>2750</v>
      </c>
      <c r="J88" s="220">
        <v>20</v>
      </c>
      <c r="K88" s="232"/>
    </row>
    <row r="89" spans="2:11" customFormat="1" ht="15" customHeight="1">
      <c r="B89" s="243"/>
      <c r="C89" s="220" t="s">
        <v>2771</v>
      </c>
      <c r="D89" s="220"/>
      <c r="E89" s="220"/>
      <c r="F89" s="241" t="s">
        <v>2754</v>
      </c>
      <c r="G89" s="242"/>
      <c r="H89" s="220" t="s">
        <v>2772</v>
      </c>
      <c r="I89" s="220" t="s">
        <v>2750</v>
      </c>
      <c r="J89" s="220">
        <v>20</v>
      </c>
      <c r="K89" s="232"/>
    </row>
    <row r="90" spans="2:11" customFormat="1" ht="15" customHeight="1">
      <c r="B90" s="243"/>
      <c r="C90" s="220" t="s">
        <v>2773</v>
      </c>
      <c r="D90" s="220"/>
      <c r="E90" s="220"/>
      <c r="F90" s="241" t="s">
        <v>2754</v>
      </c>
      <c r="G90" s="242"/>
      <c r="H90" s="220" t="s">
        <v>2774</v>
      </c>
      <c r="I90" s="220" t="s">
        <v>2750</v>
      </c>
      <c r="J90" s="220">
        <v>50</v>
      </c>
      <c r="K90" s="232"/>
    </row>
    <row r="91" spans="2:11" customFormat="1" ht="15" customHeight="1">
      <c r="B91" s="243"/>
      <c r="C91" s="220" t="s">
        <v>2775</v>
      </c>
      <c r="D91" s="220"/>
      <c r="E91" s="220"/>
      <c r="F91" s="241" t="s">
        <v>2754</v>
      </c>
      <c r="G91" s="242"/>
      <c r="H91" s="220" t="s">
        <v>2775</v>
      </c>
      <c r="I91" s="220" t="s">
        <v>2750</v>
      </c>
      <c r="J91" s="220">
        <v>50</v>
      </c>
      <c r="K91" s="232"/>
    </row>
    <row r="92" spans="2:11" customFormat="1" ht="15" customHeight="1">
      <c r="B92" s="243"/>
      <c r="C92" s="220" t="s">
        <v>2776</v>
      </c>
      <c r="D92" s="220"/>
      <c r="E92" s="220"/>
      <c r="F92" s="241" t="s">
        <v>2754</v>
      </c>
      <c r="G92" s="242"/>
      <c r="H92" s="220" t="s">
        <v>2777</v>
      </c>
      <c r="I92" s="220" t="s">
        <v>2750</v>
      </c>
      <c r="J92" s="220">
        <v>255</v>
      </c>
      <c r="K92" s="232"/>
    </row>
    <row r="93" spans="2:11" customFormat="1" ht="15" customHeight="1">
      <c r="B93" s="243"/>
      <c r="C93" s="220" t="s">
        <v>2778</v>
      </c>
      <c r="D93" s="220"/>
      <c r="E93" s="220"/>
      <c r="F93" s="241" t="s">
        <v>2748</v>
      </c>
      <c r="G93" s="242"/>
      <c r="H93" s="220" t="s">
        <v>2779</v>
      </c>
      <c r="I93" s="220" t="s">
        <v>2780</v>
      </c>
      <c r="J93" s="220"/>
      <c r="K93" s="232"/>
    </row>
    <row r="94" spans="2:11" customFormat="1" ht="15" customHeight="1">
      <c r="B94" s="243"/>
      <c r="C94" s="220" t="s">
        <v>2781</v>
      </c>
      <c r="D94" s="220"/>
      <c r="E94" s="220"/>
      <c r="F94" s="241" t="s">
        <v>2748</v>
      </c>
      <c r="G94" s="242"/>
      <c r="H94" s="220" t="s">
        <v>2782</v>
      </c>
      <c r="I94" s="220" t="s">
        <v>2783</v>
      </c>
      <c r="J94" s="220"/>
      <c r="K94" s="232"/>
    </row>
    <row r="95" spans="2:11" customFormat="1" ht="15" customHeight="1">
      <c r="B95" s="243"/>
      <c r="C95" s="220" t="s">
        <v>2784</v>
      </c>
      <c r="D95" s="220"/>
      <c r="E95" s="220"/>
      <c r="F95" s="241" t="s">
        <v>2748</v>
      </c>
      <c r="G95" s="242"/>
      <c r="H95" s="220" t="s">
        <v>2784</v>
      </c>
      <c r="I95" s="220" t="s">
        <v>2783</v>
      </c>
      <c r="J95" s="220"/>
      <c r="K95" s="232"/>
    </row>
    <row r="96" spans="2:11" customFormat="1" ht="15" customHeight="1">
      <c r="B96" s="243"/>
      <c r="C96" s="220" t="s">
        <v>47</v>
      </c>
      <c r="D96" s="220"/>
      <c r="E96" s="220"/>
      <c r="F96" s="241" t="s">
        <v>2748</v>
      </c>
      <c r="G96" s="242"/>
      <c r="H96" s="220" t="s">
        <v>2785</v>
      </c>
      <c r="I96" s="220" t="s">
        <v>2783</v>
      </c>
      <c r="J96" s="220"/>
      <c r="K96" s="232"/>
    </row>
    <row r="97" spans="2:11" customFormat="1" ht="15" customHeight="1">
      <c r="B97" s="243"/>
      <c r="C97" s="220" t="s">
        <v>57</v>
      </c>
      <c r="D97" s="220"/>
      <c r="E97" s="220"/>
      <c r="F97" s="241" t="s">
        <v>2748</v>
      </c>
      <c r="G97" s="242"/>
      <c r="H97" s="220" t="s">
        <v>2786</v>
      </c>
      <c r="I97" s="220" t="s">
        <v>2783</v>
      </c>
      <c r="J97" s="220"/>
      <c r="K97" s="232"/>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7"/>
      <c r="C100" s="227"/>
      <c r="D100" s="227"/>
      <c r="E100" s="227"/>
      <c r="F100" s="227"/>
      <c r="G100" s="227"/>
      <c r="H100" s="227"/>
      <c r="I100" s="227"/>
      <c r="J100" s="227"/>
      <c r="K100" s="227"/>
    </row>
    <row r="101" spans="2:11" customFormat="1" ht="7.5" customHeight="1">
      <c r="B101" s="228"/>
      <c r="C101" s="229"/>
      <c r="D101" s="229"/>
      <c r="E101" s="229"/>
      <c r="F101" s="229"/>
      <c r="G101" s="229"/>
      <c r="H101" s="229"/>
      <c r="I101" s="229"/>
      <c r="J101" s="229"/>
      <c r="K101" s="230"/>
    </row>
    <row r="102" spans="2:11" customFormat="1" ht="45" customHeight="1">
      <c r="B102" s="231"/>
      <c r="C102" s="335" t="s">
        <v>2787</v>
      </c>
      <c r="D102" s="335"/>
      <c r="E102" s="335"/>
      <c r="F102" s="335"/>
      <c r="G102" s="335"/>
      <c r="H102" s="335"/>
      <c r="I102" s="335"/>
      <c r="J102" s="335"/>
      <c r="K102" s="232"/>
    </row>
    <row r="103" spans="2:11" customFormat="1" ht="17.25" customHeight="1">
      <c r="B103" s="231"/>
      <c r="C103" s="233" t="s">
        <v>2742</v>
      </c>
      <c r="D103" s="233"/>
      <c r="E103" s="233"/>
      <c r="F103" s="233" t="s">
        <v>2743</v>
      </c>
      <c r="G103" s="234"/>
      <c r="H103" s="233" t="s">
        <v>63</v>
      </c>
      <c r="I103" s="233" t="s">
        <v>66</v>
      </c>
      <c r="J103" s="233" t="s">
        <v>2744</v>
      </c>
      <c r="K103" s="232"/>
    </row>
    <row r="104" spans="2:11" customFormat="1" ht="17.25" customHeight="1">
      <c r="B104" s="231"/>
      <c r="C104" s="235" t="s">
        <v>2745</v>
      </c>
      <c r="D104" s="235"/>
      <c r="E104" s="235"/>
      <c r="F104" s="236" t="s">
        <v>2746</v>
      </c>
      <c r="G104" s="237"/>
      <c r="H104" s="235"/>
      <c r="I104" s="235"/>
      <c r="J104" s="235" t="s">
        <v>2747</v>
      </c>
      <c r="K104" s="232"/>
    </row>
    <row r="105" spans="2:11" customFormat="1" ht="5.25" customHeight="1">
      <c r="B105" s="231"/>
      <c r="C105" s="233"/>
      <c r="D105" s="233"/>
      <c r="E105" s="233"/>
      <c r="F105" s="233"/>
      <c r="G105" s="249"/>
      <c r="H105" s="233"/>
      <c r="I105" s="233"/>
      <c r="J105" s="233"/>
      <c r="K105" s="232"/>
    </row>
    <row r="106" spans="2:11" customFormat="1" ht="15" customHeight="1">
      <c r="B106" s="231"/>
      <c r="C106" s="220" t="s">
        <v>62</v>
      </c>
      <c r="D106" s="240"/>
      <c r="E106" s="240"/>
      <c r="F106" s="241" t="s">
        <v>2748</v>
      </c>
      <c r="G106" s="220"/>
      <c r="H106" s="220" t="s">
        <v>2788</v>
      </c>
      <c r="I106" s="220" t="s">
        <v>2750</v>
      </c>
      <c r="J106" s="220">
        <v>20</v>
      </c>
      <c r="K106" s="232"/>
    </row>
    <row r="107" spans="2:11" customFormat="1" ht="15" customHeight="1">
      <c r="B107" s="231"/>
      <c r="C107" s="220" t="s">
        <v>2751</v>
      </c>
      <c r="D107" s="220"/>
      <c r="E107" s="220"/>
      <c r="F107" s="241" t="s">
        <v>2748</v>
      </c>
      <c r="G107" s="220"/>
      <c r="H107" s="220" t="s">
        <v>2788</v>
      </c>
      <c r="I107" s="220" t="s">
        <v>2750</v>
      </c>
      <c r="J107" s="220">
        <v>120</v>
      </c>
      <c r="K107" s="232"/>
    </row>
    <row r="108" spans="2:11" customFormat="1" ht="15" customHeight="1">
      <c r="B108" s="243"/>
      <c r="C108" s="220" t="s">
        <v>2753</v>
      </c>
      <c r="D108" s="220"/>
      <c r="E108" s="220"/>
      <c r="F108" s="241" t="s">
        <v>2754</v>
      </c>
      <c r="G108" s="220"/>
      <c r="H108" s="220" t="s">
        <v>2788</v>
      </c>
      <c r="I108" s="220" t="s">
        <v>2750</v>
      </c>
      <c r="J108" s="220">
        <v>50</v>
      </c>
      <c r="K108" s="232"/>
    </row>
    <row r="109" spans="2:11" customFormat="1" ht="15" customHeight="1">
      <c r="B109" s="243"/>
      <c r="C109" s="220" t="s">
        <v>2756</v>
      </c>
      <c r="D109" s="220"/>
      <c r="E109" s="220"/>
      <c r="F109" s="241" t="s">
        <v>2748</v>
      </c>
      <c r="G109" s="220"/>
      <c r="H109" s="220" t="s">
        <v>2788</v>
      </c>
      <c r="I109" s="220" t="s">
        <v>2758</v>
      </c>
      <c r="J109" s="220"/>
      <c r="K109" s="232"/>
    </row>
    <row r="110" spans="2:11" customFormat="1" ht="15" customHeight="1">
      <c r="B110" s="243"/>
      <c r="C110" s="220" t="s">
        <v>2767</v>
      </c>
      <c r="D110" s="220"/>
      <c r="E110" s="220"/>
      <c r="F110" s="241" t="s">
        <v>2754</v>
      </c>
      <c r="G110" s="220"/>
      <c r="H110" s="220" t="s">
        <v>2788</v>
      </c>
      <c r="I110" s="220" t="s">
        <v>2750</v>
      </c>
      <c r="J110" s="220">
        <v>50</v>
      </c>
      <c r="K110" s="232"/>
    </row>
    <row r="111" spans="2:11" customFormat="1" ht="15" customHeight="1">
      <c r="B111" s="243"/>
      <c r="C111" s="220" t="s">
        <v>2775</v>
      </c>
      <c r="D111" s="220"/>
      <c r="E111" s="220"/>
      <c r="F111" s="241" t="s">
        <v>2754</v>
      </c>
      <c r="G111" s="220"/>
      <c r="H111" s="220" t="s">
        <v>2788</v>
      </c>
      <c r="I111" s="220" t="s">
        <v>2750</v>
      </c>
      <c r="J111" s="220">
        <v>50</v>
      </c>
      <c r="K111" s="232"/>
    </row>
    <row r="112" spans="2:11" customFormat="1" ht="15" customHeight="1">
      <c r="B112" s="243"/>
      <c r="C112" s="220" t="s">
        <v>2773</v>
      </c>
      <c r="D112" s="220"/>
      <c r="E112" s="220"/>
      <c r="F112" s="241" t="s">
        <v>2754</v>
      </c>
      <c r="G112" s="220"/>
      <c r="H112" s="220" t="s">
        <v>2788</v>
      </c>
      <c r="I112" s="220" t="s">
        <v>2750</v>
      </c>
      <c r="J112" s="220">
        <v>50</v>
      </c>
      <c r="K112" s="232"/>
    </row>
    <row r="113" spans="2:11" customFormat="1" ht="15" customHeight="1">
      <c r="B113" s="243"/>
      <c r="C113" s="220" t="s">
        <v>62</v>
      </c>
      <c r="D113" s="220"/>
      <c r="E113" s="220"/>
      <c r="F113" s="241" t="s">
        <v>2748</v>
      </c>
      <c r="G113" s="220"/>
      <c r="H113" s="220" t="s">
        <v>2789</v>
      </c>
      <c r="I113" s="220" t="s">
        <v>2750</v>
      </c>
      <c r="J113" s="220">
        <v>20</v>
      </c>
      <c r="K113" s="232"/>
    </row>
    <row r="114" spans="2:11" customFormat="1" ht="15" customHeight="1">
      <c r="B114" s="243"/>
      <c r="C114" s="220" t="s">
        <v>2790</v>
      </c>
      <c r="D114" s="220"/>
      <c r="E114" s="220"/>
      <c r="F114" s="241" t="s">
        <v>2748</v>
      </c>
      <c r="G114" s="220"/>
      <c r="H114" s="220" t="s">
        <v>2791</v>
      </c>
      <c r="I114" s="220" t="s">
        <v>2750</v>
      </c>
      <c r="J114" s="220">
        <v>120</v>
      </c>
      <c r="K114" s="232"/>
    </row>
    <row r="115" spans="2:11" customFormat="1" ht="15" customHeight="1">
      <c r="B115" s="243"/>
      <c r="C115" s="220" t="s">
        <v>47</v>
      </c>
      <c r="D115" s="220"/>
      <c r="E115" s="220"/>
      <c r="F115" s="241" t="s">
        <v>2748</v>
      </c>
      <c r="G115" s="220"/>
      <c r="H115" s="220" t="s">
        <v>2792</v>
      </c>
      <c r="I115" s="220" t="s">
        <v>2783</v>
      </c>
      <c r="J115" s="220"/>
      <c r="K115" s="232"/>
    </row>
    <row r="116" spans="2:11" customFormat="1" ht="15" customHeight="1">
      <c r="B116" s="243"/>
      <c r="C116" s="220" t="s">
        <v>57</v>
      </c>
      <c r="D116" s="220"/>
      <c r="E116" s="220"/>
      <c r="F116" s="241" t="s">
        <v>2748</v>
      </c>
      <c r="G116" s="220"/>
      <c r="H116" s="220" t="s">
        <v>2793</v>
      </c>
      <c r="I116" s="220" t="s">
        <v>2783</v>
      </c>
      <c r="J116" s="220"/>
      <c r="K116" s="232"/>
    </row>
    <row r="117" spans="2:11" customFormat="1" ht="15" customHeight="1">
      <c r="B117" s="243"/>
      <c r="C117" s="220" t="s">
        <v>66</v>
      </c>
      <c r="D117" s="220"/>
      <c r="E117" s="220"/>
      <c r="F117" s="241" t="s">
        <v>2748</v>
      </c>
      <c r="G117" s="220"/>
      <c r="H117" s="220" t="s">
        <v>2794</v>
      </c>
      <c r="I117" s="220" t="s">
        <v>2795</v>
      </c>
      <c r="J117" s="220"/>
      <c r="K117" s="232"/>
    </row>
    <row r="118" spans="2:11" customFormat="1" ht="15" customHeight="1">
      <c r="B118" s="244"/>
      <c r="C118" s="250"/>
      <c r="D118" s="250"/>
      <c r="E118" s="250"/>
      <c r="F118" s="250"/>
      <c r="G118" s="250"/>
      <c r="H118" s="250"/>
      <c r="I118" s="250"/>
      <c r="J118" s="250"/>
      <c r="K118" s="246"/>
    </row>
    <row r="119" spans="2:11" customFormat="1" ht="18.75" customHeight="1">
      <c r="B119" s="251"/>
      <c r="C119" s="252"/>
      <c r="D119" s="252"/>
      <c r="E119" s="252"/>
      <c r="F119" s="253"/>
      <c r="G119" s="252"/>
      <c r="H119" s="252"/>
      <c r="I119" s="252"/>
      <c r="J119" s="252"/>
      <c r="K119" s="251"/>
    </row>
    <row r="120" spans="2:11" customFormat="1" ht="18.75" customHeight="1">
      <c r="B120" s="227"/>
      <c r="C120" s="227"/>
      <c r="D120" s="227"/>
      <c r="E120" s="227"/>
      <c r="F120" s="227"/>
      <c r="G120" s="227"/>
      <c r="H120" s="227"/>
      <c r="I120" s="227"/>
      <c r="J120" s="227"/>
      <c r="K120" s="227"/>
    </row>
    <row r="121" spans="2:11" customFormat="1" ht="7.5" customHeight="1">
      <c r="B121" s="254"/>
      <c r="C121" s="255"/>
      <c r="D121" s="255"/>
      <c r="E121" s="255"/>
      <c r="F121" s="255"/>
      <c r="G121" s="255"/>
      <c r="H121" s="255"/>
      <c r="I121" s="255"/>
      <c r="J121" s="255"/>
      <c r="K121" s="256"/>
    </row>
    <row r="122" spans="2:11" customFormat="1" ht="45" customHeight="1">
      <c r="B122" s="257"/>
      <c r="C122" s="333" t="s">
        <v>2796</v>
      </c>
      <c r="D122" s="333"/>
      <c r="E122" s="333"/>
      <c r="F122" s="333"/>
      <c r="G122" s="333"/>
      <c r="H122" s="333"/>
      <c r="I122" s="333"/>
      <c r="J122" s="333"/>
      <c r="K122" s="258"/>
    </row>
    <row r="123" spans="2:11" customFormat="1" ht="17.25" customHeight="1">
      <c r="B123" s="259"/>
      <c r="C123" s="233" t="s">
        <v>2742</v>
      </c>
      <c r="D123" s="233"/>
      <c r="E123" s="233"/>
      <c r="F123" s="233" t="s">
        <v>2743</v>
      </c>
      <c r="G123" s="234"/>
      <c r="H123" s="233" t="s">
        <v>63</v>
      </c>
      <c r="I123" s="233" t="s">
        <v>66</v>
      </c>
      <c r="J123" s="233" t="s">
        <v>2744</v>
      </c>
      <c r="K123" s="260"/>
    </row>
    <row r="124" spans="2:11" customFormat="1" ht="17.25" customHeight="1">
      <c r="B124" s="259"/>
      <c r="C124" s="235" t="s">
        <v>2745</v>
      </c>
      <c r="D124" s="235"/>
      <c r="E124" s="235"/>
      <c r="F124" s="236" t="s">
        <v>2746</v>
      </c>
      <c r="G124" s="237"/>
      <c r="H124" s="235"/>
      <c r="I124" s="235"/>
      <c r="J124" s="235" t="s">
        <v>2747</v>
      </c>
      <c r="K124" s="260"/>
    </row>
    <row r="125" spans="2:11" customFormat="1" ht="5.25" customHeight="1">
      <c r="B125" s="261"/>
      <c r="C125" s="238"/>
      <c r="D125" s="238"/>
      <c r="E125" s="238"/>
      <c r="F125" s="238"/>
      <c r="G125" s="262"/>
      <c r="H125" s="238"/>
      <c r="I125" s="238"/>
      <c r="J125" s="238"/>
      <c r="K125" s="263"/>
    </row>
    <row r="126" spans="2:11" customFormat="1" ht="15" customHeight="1">
      <c r="B126" s="261"/>
      <c r="C126" s="220" t="s">
        <v>2751</v>
      </c>
      <c r="D126" s="240"/>
      <c r="E126" s="240"/>
      <c r="F126" s="241" t="s">
        <v>2748</v>
      </c>
      <c r="G126" s="220"/>
      <c r="H126" s="220" t="s">
        <v>2788</v>
      </c>
      <c r="I126" s="220" t="s">
        <v>2750</v>
      </c>
      <c r="J126" s="220">
        <v>120</v>
      </c>
      <c r="K126" s="264"/>
    </row>
    <row r="127" spans="2:11" customFormat="1" ht="15" customHeight="1">
      <c r="B127" s="261"/>
      <c r="C127" s="220" t="s">
        <v>2797</v>
      </c>
      <c r="D127" s="220"/>
      <c r="E127" s="220"/>
      <c r="F127" s="241" t="s">
        <v>2748</v>
      </c>
      <c r="G127" s="220"/>
      <c r="H127" s="220" t="s">
        <v>2798</v>
      </c>
      <c r="I127" s="220" t="s">
        <v>2750</v>
      </c>
      <c r="J127" s="220" t="s">
        <v>2799</v>
      </c>
      <c r="K127" s="264"/>
    </row>
    <row r="128" spans="2:11" customFormat="1" ht="15" customHeight="1">
      <c r="B128" s="261"/>
      <c r="C128" s="220" t="s">
        <v>93</v>
      </c>
      <c r="D128" s="220"/>
      <c r="E128" s="220"/>
      <c r="F128" s="241" t="s">
        <v>2748</v>
      </c>
      <c r="G128" s="220"/>
      <c r="H128" s="220" t="s">
        <v>2800</v>
      </c>
      <c r="I128" s="220" t="s">
        <v>2750</v>
      </c>
      <c r="J128" s="220" t="s">
        <v>2799</v>
      </c>
      <c r="K128" s="264"/>
    </row>
    <row r="129" spans="2:11" customFormat="1" ht="15" customHeight="1">
      <c r="B129" s="261"/>
      <c r="C129" s="220" t="s">
        <v>2759</v>
      </c>
      <c r="D129" s="220"/>
      <c r="E129" s="220"/>
      <c r="F129" s="241" t="s">
        <v>2754</v>
      </c>
      <c r="G129" s="220"/>
      <c r="H129" s="220" t="s">
        <v>2760</v>
      </c>
      <c r="I129" s="220" t="s">
        <v>2750</v>
      </c>
      <c r="J129" s="220">
        <v>15</v>
      </c>
      <c r="K129" s="264"/>
    </row>
    <row r="130" spans="2:11" customFormat="1" ht="15" customHeight="1">
      <c r="B130" s="261"/>
      <c r="C130" s="220" t="s">
        <v>2761</v>
      </c>
      <c r="D130" s="220"/>
      <c r="E130" s="220"/>
      <c r="F130" s="241" t="s">
        <v>2754</v>
      </c>
      <c r="G130" s="220"/>
      <c r="H130" s="220" t="s">
        <v>2762</v>
      </c>
      <c r="I130" s="220" t="s">
        <v>2750</v>
      </c>
      <c r="J130" s="220">
        <v>15</v>
      </c>
      <c r="K130" s="264"/>
    </row>
    <row r="131" spans="2:11" customFormat="1" ht="15" customHeight="1">
      <c r="B131" s="261"/>
      <c r="C131" s="220" t="s">
        <v>2763</v>
      </c>
      <c r="D131" s="220"/>
      <c r="E131" s="220"/>
      <c r="F131" s="241" t="s">
        <v>2754</v>
      </c>
      <c r="G131" s="220"/>
      <c r="H131" s="220" t="s">
        <v>2764</v>
      </c>
      <c r="I131" s="220" t="s">
        <v>2750</v>
      </c>
      <c r="J131" s="220">
        <v>20</v>
      </c>
      <c r="K131" s="264"/>
    </row>
    <row r="132" spans="2:11" customFormat="1" ht="15" customHeight="1">
      <c r="B132" s="261"/>
      <c r="C132" s="220" t="s">
        <v>2765</v>
      </c>
      <c r="D132" s="220"/>
      <c r="E132" s="220"/>
      <c r="F132" s="241" t="s">
        <v>2754</v>
      </c>
      <c r="G132" s="220"/>
      <c r="H132" s="220" t="s">
        <v>2766</v>
      </c>
      <c r="I132" s="220" t="s">
        <v>2750</v>
      </c>
      <c r="J132" s="220">
        <v>20</v>
      </c>
      <c r="K132" s="264"/>
    </row>
    <row r="133" spans="2:11" customFormat="1" ht="15" customHeight="1">
      <c r="B133" s="261"/>
      <c r="C133" s="220" t="s">
        <v>2753</v>
      </c>
      <c r="D133" s="220"/>
      <c r="E133" s="220"/>
      <c r="F133" s="241" t="s">
        <v>2754</v>
      </c>
      <c r="G133" s="220"/>
      <c r="H133" s="220" t="s">
        <v>2788</v>
      </c>
      <c r="I133" s="220" t="s">
        <v>2750</v>
      </c>
      <c r="J133" s="220">
        <v>50</v>
      </c>
      <c r="K133" s="264"/>
    </row>
    <row r="134" spans="2:11" customFormat="1" ht="15" customHeight="1">
      <c r="B134" s="261"/>
      <c r="C134" s="220" t="s">
        <v>2767</v>
      </c>
      <c r="D134" s="220"/>
      <c r="E134" s="220"/>
      <c r="F134" s="241" t="s">
        <v>2754</v>
      </c>
      <c r="G134" s="220"/>
      <c r="H134" s="220" t="s">
        <v>2788</v>
      </c>
      <c r="I134" s="220" t="s">
        <v>2750</v>
      </c>
      <c r="J134" s="220">
        <v>50</v>
      </c>
      <c r="K134" s="264"/>
    </row>
    <row r="135" spans="2:11" customFormat="1" ht="15" customHeight="1">
      <c r="B135" s="261"/>
      <c r="C135" s="220" t="s">
        <v>2773</v>
      </c>
      <c r="D135" s="220"/>
      <c r="E135" s="220"/>
      <c r="F135" s="241" t="s">
        <v>2754</v>
      </c>
      <c r="G135" s="220"/>
      <c r="H135" s="220" t="s">
        <v>2788</v>
      </c>
      <c r="I135" s="220" t="s">
        <v>2750</v>
      </c>
      <c r="J135" s="220">
        <v>50</v>
      </c>
      <c r="K135" s="264"/>
    </row>
    <row r="136" spans="2:11" customFormat="1" ht="15" customHeight="1">
      <c r="B136" s="261"/>
      <c r="C136" s="220" t="s">
        <v>2775</v>
      </c>
      <c r="D136" s="220"/>
      <c r="E136" s="220"/>
      <c r="F136" s="241" t="s">
        <v>2754</v>
      </c>
      <c r="G136" s="220"/>
      <c r="H136" s="220" t="s">
        <v>2788</v>
      </c>
      <c r="I136" s="220" t="s">
        <v>2750</v>
      </c>
      <c r="J136" s="220">
        <v>50</v>
      </c>
      <c r="K136" s="264"/>
    </row>
    <row r="137" spans="2:11" customFormat="1" ht="15" customHeight="1">
      <c r="B137" s="261"/>
      <c r="C137" s="220" t="s">
        <v>2776</v>
      </c>
      <c r="D137" s="220"/>
      <c r="E137" s="220"/>
      <c r="F137" s="241" t="s">
        <v>2754</v>
      </c>
      <c r="G137" s="220"/>
      <c r="H137" s="220" t="s">
        <v>2801</v>
      </c>
      <c r="I137" s="220" t="s">
        <v>2750</v>
      </c>
      <c r="J137" s="220">
        <v>255</v>
      </c>
      <c r="K137" s="264"/>
    </row>
    <row r="138" spans="2:11" customFormat="1" ht="15" customHeight="1">
      <c r="B138" s="261"/>
      <c r="C138" s="220" t="s">
        <v>2778</v>
      </c>
      <c r="D138" s="220"/>
      <c r="E138" s="220"/>
      <c r="F138" s="241" t="s">
        <v>2748</v>
      </c>
      <c r="G138" s="220"/>
      <c r="H138" s="220" t="s">
        <v>2802</v>
      </c>
      <c r="I138" s="220" t="s">
        <v>2780</v>
      </c>
      <c r="J138" s="220"/>
      <c r="K138" s="264"/>
    </row>
    <row r="139" spans="2:11" customFormat="1" ht="15" customHeight="1">
      <c r="B139" s="261"/>
      <c r="C139" s="220" t="s">
        <v>2781</v>
      </c>
      <c r="D139" s="220"/>
      <c r="E139" s="220"/>
      <c r="F139" s="241" t="s">
        <v>2748</v>
      </c>
      <c r="G139" s="220"/>
      <c r="H139" s="220" t="s">
        <v>2803</v>
      </c>
      <c r="I139" s="220" t="s">
        <v>2783</v>
      </c>
      <c r="J139" s="220"/>
      <c r="K139" s="264"/>
    </row>
    <row r="140" spans="2:11" customFormat="1" ht="15" customHeight="1">
      <c r="B140" s="261"/>
      <c r="C140" s="220" t="s">
        <v>2784</v>
      </c>
      <c r="D140" s="220"/>
      <c r="E140" s="220"/>
      <c r="F140" s="241" t="s">
        <v>2748</v>
      </c>
      <c r="G140" s="220"/>
      <c r="H140" s="220" t="s">
        <v>2784</v>
      </c>
      <c r="I140" s="220" t="s">
        <v>2783</v>
      </c>
      <c r="J140" s="220"/>
      <c r="K140" s="264"/>
    </row>
    <row r="141" spans="2:11" customFormat="1" ht="15" customHeight="1">
      <c r="B141" s="261"/>
      <c r="C141" s="220" t="s">
        <v>47</v>
      </c>
      <c r="D141" s="220"/>
      <c r="E141" s="220"/>
      <c r="F141" s="241" t="s">
        <v>2748</v>
      </c>
      <c r="G141" s="220"/>
      <c r="H141" s="220" t="s">
        <v>2804</v>
      </c>
      <c r="I141" s="220" t="s">
        <v>2783</v>
      </c>
      <c r="J141" s="220"/>
      <c r="K141" s="264"/>
    </row>
    <row r="142" spans="2:11" customFormat="1" ht="15" customHeight="1">
      <c r="B142" s="261"/>
      <c r="C142" s="220" t="s">
        <v>2805</v>
      </c>
      <c r="D142" s="220"/>
      <c r="E142" s="220"/>
      <c r="F142" s="241" t="s">
        <v>2748</v>
      </c>
      <c r="G142" s="220"/>
      <c r="H142" s="220" t="s">
        <v>2806</v>
      </c>
      <c r="I142" s="220" t="s">
        <v>2783</v>
      </c>
      <c r="J142" s="220"/>
      <c r="K142" s="264"/>
    </row>
    <row r="143" spans="2:11" customFormat="1" ht="15" customHeight="1">
      <c r="B143" s="265"/>
      <c r="C143" s="266"/>
      <c r="D143" s="266"/>
      <c r="E143" s="266"/>
      <c r="F143" s="266"/>
      <c r="G143" s="266"/>
      <c r="H143" s="266"/>
      <c r="I143" s="266"/>
      <c r="J143" s="266"/>
      <c r="K143" s="267"/>
    </row>
    <row r="144" spans="2:11" customFormat="1" ht="18.75" customHeight="1">
      <c r="B144" s="252"/>
      <c r="C144" s="252"/>
      <c r="D144" s="252"/>
      <c r="E144" s="252"/>
      <c r="F144" s="253"/>
      <c r="G144" s="252"/>
      <c r="H144" s="252"/>
      <c r="I144" s="252"/>
      <c r="J144" s="252"/>
      <c r="K144" s="252"/>
    </row>
    <row r="145" spans="2:11" customFormat="1" ht="18.75" customHeight="1">
      <c r="B145" s="227"/>
      <c r="C145" s="227"/>
      <c r="D145" s="227"/>
      <c r="E145" s="227"/>
      <c r="F145" s="227"/>
      <c r="G145" s="227"/>
      <c r="H145" s="227"/>
      <c r="I145" s="227"/>
      <c r="J145" s="227"/>
      <c r="K145" s="227"/>
    </row>
    <row r="146" spans="2:11" customFormat="1" ht="7.5" customHeight="1">
      <c r="B146" s="228"/>
      <c r="C146" s="229"/>
      <c r="D146" s="229"/>
      <c r="E146" s="229"/>
      <c r="F146" s="229"/>
      <c r="G146" s="229"/>
      <c r="H146" s="229"/>
      <c r="I146" s="229"/>
      <c r="J146" s="229"/>
      <c r="K146" s="230"/>
    </row>
    <row r="147" spans="2:11" customFormat="1" ht="45" customHeight="1">
      <c r="B147" s="231"/>
      <c r="C147" s="335" t="s">
        <v>2807</v>
      </c>
      <c r="D147" s="335"/>
      <c r="E147" s="335"/>
      <c r="F147" s="335"/>
      <c r="G147" s="335"/>
      <c r="H147" s="335"/>
      <c r="I147" s="335"/>
      <c r="J147" s="335"/>
      <c r="K147" s="232"/>
    </row>
    <row r="148" spans="2:11" customFormat="1" ht="17.25" customHeight="1">
      <c r="B148" s="231"/>
      <c r="C148" s="233" t="s">
        <v>2742</v>
      </c>
      <c r="D148" s="233"/>
      <c r="E148" s="233"/>
      <c r="F148" s="233" t="s">
        <v>2743</v>
      </c>
      <c r="G148" s="234"/>
      <c r="H148" s="233" t="s">
        <v>63</v>
      </c>
      <c r="I148" s="233" t="s">
        <v>66</v>
      </c>
      <c r="J148" s="233" t="s">
        <v>2744</v>
      </c>
      <c r="K148" s="232"/>
    </row>
    <row r="149" spans="2:11" customFormat="1" ht="17.25" customHeight="1">
      <c r="B149" s="231"/>
      <c r="C149" s="235" t="s">
        <v>2745</v>
      </c>
      <c r="D149" s="235"/>
      <c r="E149" s="235"/>
      <c r="F149" s="236" t="s">
        <v>2746</v>
      </c>
      <c r="G149" s="237"/>
      <c r="H149" s="235"/>
      <c r="I149" s="235"/>
      <c r="J149" s="235" t="s">
        <v>2747</v>
      </c>
      <c r="K149" s="232"/>
    </row>
    <row r="150" spans="2:11" customFormat="1" ht="5.25" customHeight="1">
      <c r="B150" s="243"/>
      <c r="C150" s="238"/>
      <c r="D150" s="238"/>
      <c r="E150" s="238"/>
      <c r="F150" s="238"/>
      <c r="G150" s="239"/>
      <c r="H150" s="238"/>
      <c r="I150" s="238"/>
      <c r="J150" s="238"/>
      <c r="K150" s="264"/>
    </row>
    <row r="151" spans="2:11" customFormat="1" ht="15" customHeight="1">
      <c r="B151" s="243"/>
      <c r="C151" s="268" t="s">
        <v>2751</v>
      </c>
      <c r="D151" s="220"/>
      <c r="E151" s="220"/>
      <c r="F151" s="269" t="s">
        <v>2748</v>
      </c>
      <c r="G151" s="220"/>
      <c r="H151" s="268" t="s">
        <v>2788</v>
      </c>
      <c r="I151" s="268" t="s">
        <v>2750</v>
      </c>
      <c r="J151" s="268">
        <v>120</v>
      </c>
      <c r="K151" s="264"/>
    </row>
    <row r="152" spans="2:11" customFormat="1" ht="15" customHeight="1">
      <c r="B152" s="243"/>
      <c r="C152" s="268" t="s">
        <v>2797</v>
      </c>
      <c r="D152" s="220"/>
      <c r="E152" s="220"/>
      <c r="F152" s="269" t="s">
        <v>2748</v>
      </c>
      <c r="G152" s="220"/>
      <c r="H152" s="268" t="s">
        <v>2808</v>
      </c>
      <c r="I152" s="268" t="s">
        <v>2750</v>
      </c>
      <c r="J152" s="268" t="s">
        <v>2799</v>
      </c>
      <c r="K152" s="264"/>
    </row>
    <row r="153" spans="2:11" customFormat="1" ht="15" customHeight="1">
      <c r="B153" s="243"/>
      <c r="C153" s="268" t="s">
        <v>93</v>
      </c>
      <c r="D153" s="220"/>
      <c r="E153" s="220"/>
      <c r="F153" s="269" t="s">
        <v>2748</v>
      </c>
      <c r="G153" s="220"/>
      <c r="H153" s="268" t="s">
        <v>2809</v>
      </c>
      <c r="I153" s="268" t="s">
        <v>2750</v>
      </c>
      <c r="J153" s="268" t="s">
        <v>2799</v>
      </c>
      <c r="K153" s="264"/>
    </row>
    <row r="154" spans="2:11" customFormat="1" ht="15" customHeight="1">
      <c r="B154" s="243"/>
      <c r="C154" s="268" t="s">
        <v>2753</v>
      </c>
      <c r="D154" s="220"/>
      <c r="E154" s="220"/>
      <c r="F154" s="269" t="s">
        <v>2754</v>
      </c>
      <c r="G154" s="220"/>
      <c r="H154" s="268" t="s">
        <v>2788</v>
      </c>
      <c r="I154" s="268" t="s">
        <v>2750</v>
      </c>
      <c r="J154" s="268">
        <v>50</v>
      </c>
      <c r="K154" s="264"/>
    </row>
    <row r="155" spans="2:11" customFormat="1" ht="15" customHeight="1">
      <c r="B155" s="243"/>
      <c r="C155" s="268" t="s">
        <v>2756</v>
      </c>
      <c r="D155" s="220"/>
      <c r="E155" s="220"/>
      <c r="F155" s="269" t="s">
        <v>2748</v>
      </c>
      <c r="G155" s="220"/>
      <c r="H155" s="268" t="s">
        <v>2788</v>
      </c>
      <c r="I155" s="268" t="s">
        <v>2758</v>
      </c>
      <c r="J155" s="268"/>
      <c r="K155" s="264"/>
    </row>
    <row r="156" spans="2:11" customFormat="1" ht="15" customHeight="1">
      <c r="B156" s="243"/>
      <c r="C156" s="268" t="s">
        <v>2767</v>
      </c>
      <c r="D156" s="220"/>
      <c r="E156" s="220"/>
      <c r="F156" s="269" t="s">
        <v>2754</v>
      </c>
      <c r="G156" s="220"/>
      <c r="H156" s="268" t="s">
        <v>2788</v>
      </c>
      <c r="I156" s="268" t="s">
        <v>2750</v>
      </c>
      <c r="J156" s="268">
        <v>50</v>
      </c>
      <c r="K156" s="264"/>
    </row>
    <row r="157" spans="2:11" customFormat="1" ht="15" customHeight="1">
      <c r="B157" s="243"/>
      <c r="C157" s="268" t="s">
        <v>2775</v>
      </c>
      <c r="D157" s="220"/>
      <c r="E157" s="220"/>
      <c r="F157" s="269" t="s">
        <v>2754</v>
      </c>
      <c r="G157" s="220"/>
      <c r="H157" s="268" t="s">
        <v>2788</v>
      </c>
      <c r="I157" s="268" t="s">
        <v>2750</v>
      </c>
      <c r="J157" s="268">
        <v>50</v>
      </c>
      <c r="K157" s="264"/>
    </row>
    <row r="158" spans="2:11" customFormat="1" ht="15" customHeight="1">
      <c r="B158" s="243"/>
      <c r="C158" s="268" t="s">
        <v>2773</v>
      </c>
      <c r="D158" s="220"/>
      <c r="E158" s="220"/>
      <c r="F158" s="269" t="s">
        <v>2754</v>
      </c>
      <c r="G158" s="220"/>
      <c r="H158" s="268" t="s">
        <v>2788</v>
      </c>
      <c r="I158" s="268" t="s">
        <v>2750</v>
      </c>
      <c r="J158" s="268">
        <v>50</v>
      </c>
      <c r="K158" s="264"/>
    </row>
    <row r="159" spans="2:11" customFormat="1" ht="15" customHeight="1">
      <c r="B159" s="243"/>
      <c r="C159" s="268" t="s">
        <v>206</v>
      </c>
      <c r="D159" s="220"/>
      <c r="E159" s="220"/>
      <c r="F159" s="269" t="s">
        <v>2748</v>
      </c>
      <c r="G159" s="220"/>
      <c r="H159" s="268" t="s">
        <v>2810</v>
      </c>
      <c r="I159" s="268" t="s">
        <v>2750</v>
      </c>
      <c r="J159" s="268" t="s">
        <v>2811</v>
      </c>
      <c r="K159" s="264"/>
    </row>
    <row r="160" spans="2:11" customFormat="1" ht="15" customHeight="1">
      <c r="B160" s="243"/>
      <c r="C160" s="268" t="s">
        <v>2812</v>
      </c>
      <c r="D160" s="220"/>
      <c r="E160" s="220"/>
      <c r="F160" s="269" t="s">
        <v>2748</v>
      </c>
      <c r="G160" s="220"/>
      <c r="H160" s="268" t="s">
        <v>2813</v>
      </c>
      <c r="I160" s="268" t="s">
        <v>2783</v>
      </c>
      <c r="J160" s="268"/>
      <c r="K160" s="264"/>
    </row>
    <row r="161" spans="2:11" customFormat="1" ht="15" customHeight="1">
      <c r="B161" s="270"/>
      <c r="C161" s="250"/>
      <c r="D161" s="250"/>
      <c r="E161" s="250"/>
      <c r="F161" s="250"/>
      <c r="G161" s="250"/>
      <c r="H161" s="250"/>
      <c r="I161" s="250"/>
      <c r="J161" s="250"/>
      <c r="K161" s="271"/>
    </row>
    <row r="162" spans="2:11" customFormat="1" ht="18.75" customHeight="1">
      <c r="B162" s="252"/>
      <c r="C162" s="262"/>
      <c r="D162" s="262"/>
      <c r="E162" s="262"/>
      <c r="F162" s="272"/>
      <c r="G162" s="262"/>
      <c r="H162" s="262"/>
      <c r="I162" s="262"/>
      <c r="J162" s="262"/>
      <c r="K162" s="252"/>
    </row>
    <row r="163" spans="2:11" customFormat="1" ht="18.75" customHeight="1">
      <c r="B163" s="227"/>
      <c r="C163" s="227"/>
      <c r="D163" s="227"/>
      <c r="E163" s="227"/>
      <c r="F163" s="227"/>
      <c r="G163" s="227"/>
      <c r="H163" s="227"/>
      <c r="I163" s="227"/>
      <c r="J163" s="227"/>
      <c r="K163" s="227"/>
    </row>
    <row r="164" spans="2:11" customFormat="1" ht="7.5" customHeight="1">
      <c r="B164" s="209"/>
      <c r="C164" s="210"/>
      <c r="D164" s="210"/>
      <c r="E164" s="210"/>
      <c r="F164" s="210"/>
      <c r="G164" s="210"/>
      <c r="H164" s="210"/>
      <c r="I164" s="210"/>
      <c r="J164" s="210"/>
      <c r="K164" s="211"/>
    </row>
    <row r="165" spans="2:11" customFormat="1" ht="45" customHeight="1">
      <c r="B165" s="212"/>
      <c r="C165" s="333" t="s">
        <v>2814</v>
      </c>
      <c r="D165" s="333"/>
      <c r="E165" s="333"/>
      <c r="F165" s="333"/>
      <c r="G165" s="333"/>
      <c r="H165" s="333"/>
      <c r="I165" s="333"/>
      <c r="J165" s="333"/>
      <c r="K165" s="213"/>
    </row>
    <row r="166" spans="2:11" customFormat="1" ht="17.25" customHeight="1">
      <c r="B166" s="212"/>
      <c r="C166" s="233" t="s">
        <v>2742</v>
      </c>
      <c r="D166" s="233"/>
      <c r="E166" s="233"/>
      <c r="F166" s="233" t="s">
        <v>2743</v>
      </c>
      <c r="G166" s="273"/>
      <c r="H166" s="274" t="s">
        <v>63</v>
      </c>
      <c r="I166" s="274" t="s">
        <v>66</v>
      </c>
      <c r="J166" s="233" t="s">
        <v>2744</v>
      </c>
      <c r="K166" s="213"/>
    </row>
    <row r="167" spans="2:11" customFormat="1" ht="17.25" customHeight="1">
      <c r="B167" s="214"/>
      <c r="C167" s="235" t="s">
        <v>2745</v>
      </c>
      <c r="D167" s="235"/>
      <c r="E167" s="235"/>
      <c r="F167" s="236" t="s">
        <v>2746</v>
      </c>
      <c r="G167" s="275"/>
      <c r="H167" s="276"/>
      <c r="I167" s="276"/>
      <c r="J167" s="235" t="s">
        <v>2747</v>
      </c>
      <c r="K167" s="215"/>
    </row>
    <row r="168" spans="2:11" customFormat="1" ht="5.25" customHeight="1">
      <c r="B168" s="243"/>
      <c r="C168" s="238"/>
      <c r="D168" s="238"/>
      <c r="E168" s="238"/>
      <c r="F168" s="238"/>
      <c r="G168" s="239"/>
      <c r="H168" s="238"/>
      <c r="I168" s="238"/>
      <c r="J168" s="238"/>
      <c r="K168" s="264"/>
    </row>
    <row r="169" spans="2:11" customFormat="1" ht="15" customHeight="1">
      <c r="B169" s="243"/>
      <c r="C169" s="220" t="s">
        <v>2751</v>
      </c>
      <c r="D169" s="220"/>
      <c r="E169" s="220"/>
      <c r="F169" s="241" t="s">
        <v>2748</v>
      </c>
      <c r="G169" s="220"/>
      <c r="H169" s="220" t="s">
        <v>2788</v>
      </c>
      <c r="I169" s="220" t="s">
        <v>2750</v>
      </c>
      <c r="J169" s="220">
        <v>120</v>
      </c>
      <c r="K169" s="264"/>
    </row>
    <row r="170" spans="2:11" customFormat="1" ht="15" customHeight="1">
      <c r="B170" s="243"/>
      <c r="C170" s="220" t="s">
        <v>2797</v>
      </c>
      <c r="D170" s="220"/>
      <c r="E170" s="220"/>
      <c r="F170" s="241" t="s">
        <v>2748</v>
      </c>
      <c r="G170" s="220"/>
      <c r="H170" s="220" t="s">
        <v>2798</v>
      </c>
      <c r="I170" s="220" t="s">
        <v>2750</v>
      </c>
      <c r="J170" s="220" t="s">
        <v>2799</v>
      </c>
      <c r="K170" s="264"/>
    </row>
    <row r="171" spans="2:11" customFormat="1" ht="15" customHeight="1">
      <c r="B171" s="243"/>
      <c r="C171" s="220" t="s">
        <v>93</v>
      </c>
      <c r="D171" s="220"/>
      <c r="E171" s="220"/>
      <c r="F171" s="241" t="s">
        <v>2748</v>
      </c>
      <c r="G171" s="220"/>
      <c r="H171" s="220" t="s">
        <v>2815</v>
      </c>
      <c r="I171" s="220" t="s">
        <v>2750</v>
      </c>
      <c r="J171" s="220" t="s">
        <v>2799</v>
      </c>
      <c r="K171" s="264"/>
    </row>
    <row r="172" spans="2:11" customFormat="1" ht="15" customHeight="1">
      <c r="B172" s="243"/>
      <c r="C172" s="220" t="s">
        <v>2753</v>
      </c>
      <c r="D172" s="220"/>
      <c r="E172" s="220"/>
      <c r="F172" s="241" t="s">
        <v>2754</v>
      </c>
      <c r="G172" s="220"/>
      <c r="H172" s="220" t="s">
        <v>2815</v>
      </c>
      <c r="I172" s="220" t="s">
        <v>2750</v>
      </c>
      <c r="J172" s="220">
        <v>50</v>
      </c>
      <c r="K172" s="264"/>
    </row>
    <row r="173" spans="2:11" customFormat="1" ht="15" customHeight="1">
      <c r="B173" s="243"/>
      <c r="C173" s="220" t="s">
        <v>2756</v>
      </c>
      <c r="D173" s="220"/>
      <c r="E173" s="220"/>
      <c r="F173" s="241" t="s">
        <v>2748</v>
      </c>
      <c r="G173" s="220"/>
      <c r="H173" s="220" t="s">
        <v>2815</v>
      </c>
      <c r="I173" s="220" t="s">
        <v>2758</v>
      </c>
      <c r="J173" s="220"/>
      <c r="K173" s="264"/>
    </row>
    <row r="174" spans="2:11" customFormat="1" ht="15" customHeight="1">
      <c r="B174" s="243"/>
      <c r="C174" s="220" t="s">
        <v>2767</v>
      </c>
      <c r="D174" s="220"/>
      <c r="E174" s="220"/>
      <c r="F174" s="241" t="s">
        <v>2754</v>
      </c>
      <c r="G174" s="220"/>
      <c r="H174" s="220" t="s">
        <v>2815</v>
      </c>
      <c r="I174" s="220" t="s">
        <v>2750</v>
      </c>
      <c r="J174" s="220">
        <v>50</v>
      </c>
      <c r="K174" s="264"/>
    </row>
    <row r="175" spans="2:11" customFormat="1" ht="15" customHeight="1">
      <c r="B175" s="243"/>
      <c r="C175" s="220" t="s">
        <v>2775</v>
      </c>
      <c r="D175" s="220"/>
      <c r="E175" s="220"/>
      <c r="F175" s="241" t="s">
        <v>2754</v>
      </c>
      <c r="G175" s="220"/>
      <c r="H175" s="220" t="s">
        <v>2815</v>
      </c>
      <c r="I175" s="220" t="s">
        <v>2750</v>
      </c>
      <c r="J175" s="220">
        <v>50</v>
      </c>
      <c r="K175" s="264"/>
    </row>
    <row r="176" spans="2:11" customFormat="1" ht="15" customHeight="1">
      <c r="B176" s="243"/>
      <c r="C176" s="220" t="s">
        <v>2773</v>
      </c>
      <c r="D176" s="220"/>
      <c r="E176" s="220"/>
      <c r="F176" s="241" t="s">
        <v>2754</v>
      </c>
      <c r="G176" s="220"/>
      <c r="H176" s="220" t="s">
        <v>2815</v>
      </c>
      <c r="I176" s="220" t="s">
        <v>2750</v>
      </c>
      <c r="J176" s="220">
        <v>50</v>
      </c>
      <c r="K176" s="264"/>
    </row>
    <row r="177" spans="2:11" customFormat="1" ht="15" customHeight="1">
      <c r="B177" s="243"/>
      <c r="C177" s="220" t="s">
        <v>225</v>
      </c>
      <c r="D177" s="220"/>
      <c r="E177" s="220"/>
      <c r="F177" s="241" t="s">
        <v>2748</v>
      </c>
      <c r="G177" s="220"/>
      <c r="H177" s="220" t="s">
        <v>2816</v>
      </c>
      <c r="I177" s="220" t="s">
        <v>2817</v>
      </c>
      <c r="J177" s="220"/>
      <c r="K177" s="264"/>
    </row>
    <row r="178" spans="2:11" customFormat="1" ht="15" customHeight="1">
      <c r="B178" s="243"/>
      <c r="C178" s="220" t="s">
        <v>66</v>
      </c>
      <c r="D178" s="220"/>
      <c r="E178" s="220"/>
      <c r="F178" s="241" t="s">
        <v>2748</v>
      </c>
      <c r="G178" s="220"/>
      <c r="H178" s="220" t="s">
        <v>2818</v>
      </c>
      <c r="I178" s="220" t="s">
        <v>2819</v>
      </c>
      <c r="J178" s="220">
        <v>1</v>
      </c>
      <c r="K178" s="264"/>
    </row>
    <row r="179" spans="2:11" customFormat="1" ht="15" customHeight="1">
      <c r="B179" s="243"/>
      <c r="C179" s="220" t="s">
        <v>62</v>
      </c>
      <c r="D179" s="220"/>
      <c r="E179" s="220"/>
      <c r="F179" s="241" t="s">
        <v>2748</v>
      </c>
      <c r="G179" s="220"/>
      <c r="H179" s="220" t="s">
        <v>2820</v>
      </c>
      <c r="I179" s="220" t="s">
        <v>2750</v>
      </c>
      <c r="J179" s="220">
        <v>20</v>
      </c>
      <c r="K179" s="264"/>
    </row>
    <row r="180" spans="2:11" customFormat="1" ht="15" customHeight="1">
      <c r="B180" s="243"/>
      <c r="C180" s="220" t="s">
        <v>63</v>
      </c>
      <c r="D180" s="220"/>
      <c r="E180" s="220"/>
      <c r="F180" s="241" t="s">
        <v>2748</v>
      </c>
      <c r="G180" s="220"/>
      <c r="H180" s="220" t="s">
        <v>2821</v>
      </c>
      <c r="I180" s="220" t="s">
        <v>2750</v>
      </c>
      <c r="J180" s="220">
        <v>255</v>
      </c>
      <c r="K180" s="264"/>
    </row>
    <row r="181" spans="2:11" customFormat="1" ht="15" customHeight="1">
      <c r="B181" s="243"/>
      <c r="C181" s="220" t="s">
        <v>226</v>
      </c>
      <c r="D181" s="220"/>
      <c r="E181" s="220"/>
      <c r="F181" s="241" t="s">
        <v>2748</v>
      </c>
      <c r="G181" s="220"/>
      <c r="H181" s="220" t="s">
        <v>2712</v>
      </c>
      <c r="I181" s="220" t="s">
        <v>2750</v>
      </c>
      <c r="J181" s="220">
        <v>10</v>
      </c>
      <c r="K181" s="264"/>
    </row>
    <row r="182" spans="2:11" customFormat="1" ht="15" customHeight="1">
      <c r="B182" s="243"/>
      <c r="C182" s="220" t="s">
        <v>227</v>
      </c>
      <c r="D182" s="220"/>
      <c r="E182" s="220"/>
      <c r="F182" s="241" t="s">
        <v>2748</v>
      </c>
      <c r="G182" s="220"/>
      <c r="H182" s="220" t="s">
        <v>2822</v>
      </c>
      <c r="I182" s="220" t="s">
        <v>2783</v>
      </c>
      <c r="J182" s="220"/>
      <c r="K182" s="264"/>
    </row>
    <row r="183" spans="2:11" customFormat="1" ht="15" customHeight="1">
      <c r="B183" s="243"/>
      <c r="C183" s="220" t="s">
        <v>2823</v>
      </c>
      <c r="D183" s="220"/>
      <c r="E183" s="220"/>
      <c r="F183" s="241" t="s">
        <v>2748</v>
      </c>
      <c r="G183" s="220"/>
      <c r="H183" s="220" t="s">
        <v>2824</v>
      </c>
      <c r="I183" s="220" t="s">
        <v>2783</v>
      </c>
      <c r="J183" s="220"/>
      <c r="K183" s="264"/>
    </row>
    <row r="184" spans="2:11" customFormat="1" ht="15" customHeight="1">
      <c r="B184" s="243"/>
      <c r="C184" s="220" t="s">
        <v>2812</v>
      </c>
      <c r="D184" s="220"/>
      <c r="E184" s="220"/>
      <c r="F184" s="241" t="s">
        <v>2748</v>
      </c>
      <c r="G184" s="220"/>
      <c r="H184" s="220" t="s">
        <v>2825</v>
      </c>
      <c r="I184" s="220" t="s">
        <v>2783</v>
      </c>
      <c r="J184" s="220"/>
      <c r="K184" s="264"/>
    </row>
    <row r="185" spans="2:11" customFormat="1" ht="15" customHeight="1">
      <c r="B185" s="243"/>
      <c r="C185" s="220" t="s">
        <v>229</v>
      </c>
      <c r="D185" s="220"/>
      <c r="E185" s="220"/>
      <c r="F185" s="241" t="s">
        <v>2754</v>
      </c>
      <c r="G185" s="220"/>
      <c r="H185" s="220" t="s">
        <v>2826</v>
      </c>
      <c r="I185" s="220" t="s">
        <v>2750</v>
      </c>
      <c r="J185" s="220">
        <v>50</v>
      </c>
      <c r="K185" s="264"/>
    </row>
    <row r="186" spans="2:11" customFormat="1" ht="15" customHeight="1">
      <c r="B186" s="243"/>
      <c r="C186" s="220" t="s">
        <v>2827</v>
      </c>
      <c r="D186" s="220"/>
      <c r="E186" s="220"/>
      <c r="F186" s="241" t="s">
        <v>2754</v>
      </c>
      <c r="G186" s="220"/>
      <c r="H186" s="220" t="s">
        <v>2828</v>
      </c>
      <c r="I186" s="220" t="s">
        <v>2829</v>
      </c>
      <c r="J186" s="220"/>
      <c r="K186" s="264"/>
    </row>
    <row r="187" spans="2:11" customFormat="1" ht="15" customHeight="1">
      <c r="B187" s="243"/>
      <c r="C187" s="220" t="s">
        <v>2830</v>
      </c>
      <c r="D187" s="220"/>
      <c r="E187" s="220"/>
      <c r="F187" s="241" t="s">
        <v>2754</v>
      </c>
      <c r="G187" s="220"/>
      <c r="H187" s="220" t="s">
        <v>2831</v>
      </c>
      <c r="I187" s="220" t="s">
        <v>2829</v>
      </c>
      <c r="J187" s="220"/>
      <c r="K187" s="264"/>
    </row>
    <row r="188" spans="2:11" customFormat="1" ht="15" customHeight="1">
      <c r="B188" s="243"/>
      <c r="C188" s="220" t="s">
        <v>2832</v>
      </c>
      <c r="D188" s="220"/>
      <c r="E188" s="220"/>
      <c r="F188" s="241" t="s">
        <v>2754</v>
      </c>
      <c r="G188" s="220"/>
      <c r="H188" s="220" t="s">
        <v>2833</v>
      </c>
      <c r="I188" s="220" t="s">
        <v>2829</v>
      </c>
      <c r="J188" s="220"/>
      <c r="K188" s="264"/>
    </row>
    <row r="189" spans="2:11" customFormat="1" ht="15" customHeight="1">
      <c r="B189" s="243"/>
      <c r="C189" s="277" t="s">
        <v>2834</v>
      </c>
      <c r="D189" s="220"/>
      <c r="E189" s="220"/>
      <c r="F189" s="241" t="s">
        <v>2754</v>
      </c>
      <c r="G189" s="220"/>
      <c r="H189" s="220" t="s">
        <v>2835</v>
      </c>
      <c r="I189" s="220" t="s">
        <v>2836</v>
      </c>
      <c r="J189" s="278" t="s">
        <v>2837</v>
      </c>
      <c r="K189" s="264"/>
    </row>
    <row r="190" spans="2:11" customFormat="1" ht="15" customHeight="1">
      <c r="B190" s="243"/>
      <c r="C190" s="277" t="s">
        <v>51</v>
      </c>
      <c r="D190" s="220"/>
      <c r="E190" s="220"/>
      <c r="F190" s="241" t="s">
        <v>2748</v>
      </c>
      <c r="G190" s="220"/>
      <c r="H190" s="217" t="s">
        <v>2838</v>
      </c>
      <c r="I190" s="220" t="s">
        <v>2839</v>
      </c>
      <c r="J190" s="220"/>
      <c r="K190" s="264"/>
    </row>
    <row r="191" spans="2:11" customFormat="1" ht="15" customHeight="1">
      <c r="B191" s="243"/>
      <c r="C191" s="277" t="s">
        <v>2840</v>
      </c>
      <c r="D191" s="220"/>
      <c r="E191" s="220"/>
      <c r="F191" s="241" t="s">
        <v>2748</v>
      </c>
      <c r="G191" s="220"/>
      <c r="H191" s="220" t="s">
        <v>2841</v>
      </c>
      <c r="I191" s="220" t="s">
        <v>2783</v>
      </c>
      <c r="J191" s="220"/>
      <c r="K191" s="264"/>
    </row>
    <row r="192" spans="2:11" customFormat="1" ht="15" customHeight="1">
      <c r="B192" s="243"/>
      <c r="C192" s="277" t="s">
        <v>2842</v>
      </c>
      <c r="D192" s="220"/>
      <c r="E192" s="220"/>
      <c r="F192" s="241" t="s">
        <v>2748</v>
      </c>
      <c r="G192" s="220"/>
      <c r="H192" s="220" t="s">
        <v>2843</v>
      </c>
      <c r="I192" s="220" t="s">
        <v>2783</v>
      </c>
      <c r="J192" s="220"/>
      <c r="K192" s="264"/>
    </row>
    <row r="193" spans="2:11" customFormat="1" ht="15" customHeight="1">
      <c r="B193" s="243"/>
      <c r="C193" s="277" t="s">
        <v>2844</v>
      </c>
      <c r="D193" s="220"/>
      <c r="E193" s="220"/>
      <c r="F193" s="241" t="s">
        <v>2754</v>
      </c>
      <c r="G193" s="220"/>
      <c r="H193" s="220" t="s">
        <v>2845</v>
      </c>
      <c r="I193" s="220" t="s">
        <v>2783</v>
      </c>
      <c r="J193" s="220"/>
      <c r="K193" s="264"/>
    </row>
    <row r="194" spans="2:11" customFormat="1" ht="15" customHeight="1">
      <c r="B194" s="270"/>
      <c r="C194" s="279"/>
      <c r="D194" s="250"/>
      <c r="E194" s="250"/>
      <c r="F194" s="250"/>
      <c r="G194" s="250"/>
      <c r="H194" s="250"/>
      <c r="I194" s="250"/>
      <c r="J194" s="250"/>
      <c r="K194" s="271"/>
    </row>
    <row r="195" spans="2:11" customFormat="1" ht="18.75" customHeight="1">
      <c r="B195" s="252"/>
      <c r="C195" s="262"/>
      <c r="D195" s="262"/>
      <c r="E195" s="262"/>
      <c r="F195" s="272"/>
      <c r="G195" s="262"/>
      <c r="H195" s="262"/>
      <c r="I195" s="262"/>
      <c r="J195" s="262"/>
      <c r="K195" s="252"/>
    </row>
    <row r="196" spans="2:11" customFormat="1" ht="18.75" customHeight="1">
      <c r="B196" s="252"/>
      <c r="C196" s="262"/>
      <c r="D196" s="262"/>
      <c r="E196" s="262"/>
      <c r="F196" s="272"/>
      <c r="G196" s="262"/>
      <c r="H196" s="262"/>
      <c r="I196" s="262"/>
      <c r="J196" s="262"/>
      <c r="K196" s="252"/>
    </row>
    <row r="197" spans="2:11" customFormat="1" ht="18.75" customHeight="1">
      <c r="B197" s="227"/>
      <c r="C197" s="227"/>
      <c r="D197" s="227"/>
      <c r="E197" s="227"/>
      <c r="F197" s="227"/>
      <c r="G197" s="227"/>
      <c r="H197" s="227"/>
      <c r="I197" s="227"/>
      <c r="J197" s="227"/>
      <c r="K197" s="227"/>
    </row>
    <row r="198" spans="2:11" customFormat="1" ht="13.5">
      <c r="B198" s="209"/>
      <c r="C198" s="210"/>
      <c r="D198" s="210"/>
      <c r="E198" s="210"/>
      <c r="F198" s="210"/>
      <c r="G198" s="210"/>
      <c r="H198" s="210"/>
      <c r="I198" s="210"/>
      <c r="J198" s="210"/>
      <c r="K198" s="211"/>
    </row>
    <row r="199" spans="2:11" customFormat="1" ht="21">
      <c r="B199" s="212"/>
      <c r="C199" s="333" t="s">
        <v>2846</v>
      </c>
      <c r="D199" s="333"/>
      <c r="E199" s="333"/>
      <c r="F199" s="333"/>
      <c r="G199" s="333"/>
      <c r="H199" s="333"/>
      <c r="I199" s="333"/>
      <c r="J199" s="333"/>
      <c r="K199" s="213"/>
    </row>
    <row r="200" spans="2:11" customFormat="1" ht="25.5" customHeight="1">
      <c r="B200" s="212"/>
      <c r="C200" s="280" t="s">
        <v>2847</v>
      </c>
      <c r="D200" s="280"/>
      <c r="E200" s="280"/>
      <c r="F200" s="280" t="s">
        <v>2848</v>
      </c>
      <c r="G200" s="281"/>
      <c r="H200" s="339" t="s">
        <v>2849</v>
      </c>
      <c r="I200" s="339"/>
      <c r="J200" s="339"/>
      <c r="K200" s="213"/>
    </row>
    <row r="201" spans="2:11" customFormat="1" ht="5.25" customHeight="1">
      <c r="B201" s="243"/>
      <c r="C201" s="238"/>
      <c r="D201" s="238"/>
      <c r="E201" s="238"/>
      <c r="F201" s="238"/>
      <c r="G201" s="262"/>
      <c r="H201" s="238"/>
      <c r="I201" s="238"/>
      <c r="J201" s="238"/>
      <c r="K201" s="264"/>
    </row>
    <row r="202" spans="2:11" customFormat="1" ht="15" customHeight="1">
      <c r="B202" s="243"/>
      <c r="C202" s="220" t="s">
        <v>2839</v>
      </c>
      <c r="D202" s="220"/>
      <c r="E202" s="220"/>
      <c r="F202" s="241" t="s">
        <v>52</v>
      </c>
      <c r="G202" s="220"/>
      <c r="H202" s="338" t="s">
        <v>2850</v>
      </c>
      <c r="I202" s="338"/>
      <c r="J202" s="338"/>
      <c r="K202" s="264"/>
    </row>
    <row r="203" spans="2:11" customFormat="1" ht="15" customHeight="1">
      <c r="B203" s="243"/>
      <c r="C203" s="220"/>
      <c r="D203" s="220"/>
      <c r="E203" s="220"/>
      <c r="F203" s="241" t="s">
        <v>53</v>
      </c>
      <c r="G203" s="220"/>
      <c r="H203" s="338" t="s">
        <v>2851</v>
      </c>
      <c r="I203" s="338"/>
      <c r="J203" s="338"/>
      <c r="K203" s="264"/>
    </row>
    <row r="204" spans="2:11" customFormat="1" ht="15" customHeight="1">
      <c r="B204" s="243"/>
      <c r="C204" s="220"/>
      <c r="D204" s="220"/>
      <c r="E204" s="220"/>
      <c r="F204" s="241" t="s">
        <v>56</v>
      </c>
      <c r="G204" s="220"/>
      <c r="H204" s="338" t="s">
        <v>2852</v>
      </c>
      <c r="I204" s="338"/>
      <c r="J204" s="338"/>
      <c r="K204" s="264"/>
    </row>
    <row r="205" spans="2:11" customFormat="1" ht="15" customHeight="1">
      <c r="B205" s="243"/>
      <c r="C205" s="220"/>
      <c r="D205" s="220"/>
      <c r="E205" s="220"/>
      <c r="F205" s="241" t="s">
        <v>54</v>
      </c>
      <c r="G205" s="220"/>
      <c r="H205" s="338" t="s">
        <v>2853</v>
      </c>
      <c r="I205" s="338"/>
      <c r="J205" s="338"/>
      <c r="K205" s="264"/>
    </row>
    <row r="206" spans="2:11" customFormat="1" ht="15" customHeight="1">
      <c r="B206" s="243"/>
      <c r="C206" s="220"/>
      <c r="D206" s="220"/>
      <c r="E206" s="220"/>
      <c r="F206" s="241" t="s">
        <v>55</v>
      </c>
      <c r="G206" s="220"/>
      <c r="H206" s="338" t="s">
        <v>2854</v>
      </c>
      <c r="I206" s="338"/>
      <c r="J206" s="338"/>
      <c r="K206" s="264"/>
    </row>
    <row r="207" spans="2:11" customFormat="1" ht="15" customHeight="1">
      <c r="B207" s="243"/>
      <c r="C207" s="220"/>
      <c r="D207" s="220"/>
      <c r="E207" s="220"/>
      <c r="F207" s="241"/>
      <c r="G207" s="220"/>
      <c r="H207" s="220"/>
      <c r="I207" s="220"/>
      <c r="J207" s="220"/>
      <c r="K207" s="264"/>
    </row>
    <row r="208" spans="2:11" customFormat="1" ht="15" customHeight="1">
      <c r="B208" s="243"/>
      <c r="C208" s="220" t="s">
        <v>2795</v>
      </c>
      <c r="D208" s="220"/>
      <c r="E208" s="220"/>
      <c r="F208" s="241" t="s">
        <v>87</v>
      </c>
      <c r="G208" s="220"/>
      <c r="H208" s="338" t="s">
        <v>2855</v>
      </c>
      <c r="I208" s="338"/>
      <c r="J208" s="338"/>
      <c r="K208" s="264"/>
    </row>
    <row r="209" spans="2:11" customFormat="1" ht="15" customHeight="1">
      <c r="B209" s="243"/>
      <c r="C209" s="220"/>
      <c r="D209" s="220"/>
      <c r="E209" s="220"/>
      <c r="F209" s="241" t="s">
        <v>2693</v>
      </c>
      <c r="G209" s="220"/>
      <c r="H209" s="338" t="s">
        <v>2694</v>
      </c>
      <c r="I209" s="338"/>
      <c r="J209" s="338"/>
      <c r="K209" s="264"/>
    </row>
    <row r="210" spans="2:11" customFormat="1" ht="15" customHeight="1">
      <c r="B210" s="243"/>
      <c r="C210" s="220"/>
      <c r="D210" s="220"/>
      <c r="E210" s="220"/>
      <c r="F210" s="241" t="s">
        <v>2691</v>
      </c>
      <c r="G210" s="220"/>
      <c r="H210" s="338" t="s">
        <v>2856</v>
      </c>
      <c r="I210" s="338"/>
      <c r="J210" s="338"/>
      <c r="K210" s="264"/>
    </row>
    <row r="211" spans="2:11" customFormat="1" ht="15" customHeight="1">
      <c r="B211" s="282"/>
      <c r="C211" s="220"/>
      <c r="D211" s="220"/>
      <c r="E211" s="220"/>
      <c r="F211" s="241" t="s">
        <v>155</v>
      </c>
      <c r="G211" s="277"/>
      <c r="H211" s="337" t="s">
        <v>2695</v>
      </c>
      <c r="I211" s="337"/>
      <c r="J211" s="337"/>
      <c r="K211" s="283"/>
    </row>
    <row r="212" spans="2:11" customFormat="1" ht="15" customHeight="1">
      <c r="B212" s="282"/>
      <c r="C212" s="220"/>
      <c r="D212" s="220"/>
      <c r="E212" s="220"/>
      <c r="F212" s="241" t="s">
        <v>159</v>
      </c>
      <c r="G212" s="277"/>
      <c r="H212" s="337" t="s">
        <v>158</v>
      </c>
      <c r="I212" s="337"/>
      <c r="J212" s="337"/>
      <c r="K212" s="283"/>
    </row>
    <row r="213" spans="2:11" customFormat="1" ht="15" customHeight="1">
      <c r="B213" s="282"/>
      <c r="C213" s="220"/>
      <c r="D213" s="220"/>
      <c r="E213" s="220"/>
      <c r="F213" s="241"/>
      <c r="G213" s="277"/>
      <c r="H213" s="268"/>
      <c r="I213" s="268"/>
      <c r="J213" s="268"/>
      <c r="K213" s="283"/>
    </row>
    <row r="214" spans="2:11" customFormat="1" ht="15" customHeight="1">
      <c r="B214" s="282"/>
      <c r="C214" s="220" t="s">
        <v>2819</v>
      </c>
      <c r="D214" s="220"/>
      <c r="E214" s="220"/>
      <c r="F214" s="241">
        <v>1</v>
      </c>
      <c r="G214" s="277"/>
      <c r="H214" s="337" t="s">
        <v>2857</v>
      </c>
      <c r="I214" s="337"/>
      <c r="J214" s="337"/>
      <c r="K214" s="283"/>
    </row>
    <row r="215" spans="2:11" customFormat="1" ht="15" customHeight="1">
      <c r="B215" s="282"/>
      <c r="C215" s="220"/>
      <c r="D215" s="220"/>
      <c r="E215" s="220"/>
      <c r="F215" s="241">
        <v>2</v>
      </c>
      <c r="G215" s="277"/>
      <c r="H215" s="337" t="s">
        <v>2858</v>
      </c>
      <c r="I215" s="337"/>
      <c r="J215" s="337"/>
      <c r="K215" s="283"/>
    </row>
    <row r="216" spans="2:11" customFormat="1" ht="15" customHeight="1">
      <c r="B216" s="282"/>
      <c r="C216" s="220"/>
      <c r="D216" s="220"/>
      <c r="E216" s="220"/>
      <c r="F216" s="241">
        <v>3</v>
      </c>
      <c r="G216" s="277"/>
      <c r="H216" s="337" t="s">
        <v>2859</v>
      </c>
      <c r="I216" s="337"/>
      <c r="J216" s="337"/>
      <c r="K216" s="283"/>
    </row>
    <row r="217" spans="2:11" customFormat="1" ht="15" customHeight="1">
      <c r="B217" s="282"/>
      <c r="C217" s="220"/>
      <c r="D217" s="220"/>
      <c r="E217" s="220"/>
      <c r="F217" s="241">
        <v>4</v>
      </c>
      <c r="G217" s="277"/>
      <c r="H217" s="337" t="s">
        <v>2860</v>
      </c>
      <c r="I217" s="337"/>
      <c r="J217" s="337"/>
      <c r="K217" s="283"/>
    </row>
    <row r="218" spans="2:11" customFormat="1" ht="12.75" customHeight="1">
      <c r="B218" s="284"/>
      <c r="C218" s="285"/>
      <c r="D218" s="285"/>
      <c r="E218" s="285"/>
      <c r="F218" s="285"/>
      <c r="G218" s="285"/>
      <c r="H218" s="285"/>
      <c r="I218" s="285"/>
      <c r="J218" s="285"/>
      <c r="K218" s="28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B07475D4C562643B6EBB4F11B57F9C7" ma:contentTypeVersion="2" ma:contentTypeDescription="Vytvoří nový dokument" ma:contentTypeScope="" ma:versionID="91405d4a30d334f1c474eadf31db7f94">
  <xsd:schema xmlns:xsd="http://www.w3.org/2001/XMLSchema" xmlns:xs="http://www.w3.org/2001/XMLSchema" xmlns:p="http://schemas.microsoft.com/office/2006/metadata/properties" xmlns:ns2="f2d0b238-44f0-4944-aaa5-781261407411" targetNamespace="http://schemas.microsoft.com/office/2006/metadata/properties" ma:root="true" ma:fieldsID="5cf539e7e9f7818e8ab3579988c75cc1" ns2:_="">
    <xsd:import namespace="f2d0b238-44f0-4944-aaa5-78126140741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d0b238-44f0-4944-aaa5-781261407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550F22-1F27-4FC3-94F2-F6BC9BF19D21}"/>
</file>

<file path=customXml/itemProps2.xml><?xml version="1.0" encoding="utf-8"?>
<ds:datastoreItem xmlns:ds="http://schemas.openxmlformats.org/officeDocument/2006/customXml" ds:itemID="{16C9A933-901F-4D53-A205-7E8B277B4DBB}"/>
</file>

<file path=customXml/itemProps3.xml><?xml version="1.0" encoding="utf-8"?>
<ds:datastoreItem xmlns:ds="http://schemas.openxmlformats.org/officeDocument/2006/customXml" ds:itemID="{BE323014-9321-4ED8-B4C7-0E3679B378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NOVÁK</dc:creator>
  <cp:keywords/>
  <dc:description/>
  <cp:lastModifiedBy>Lukeš Jan</cp:lastModifiedBy>
  <cp:revision/>
  <dcterms:created xsi:type="dcterms:W3CDTF">2023-02-16T14:54:57Z</dcterms:created>
  <dcterms:modified xsi:type="dcterms:W3CDTF">2023-02-17T10:30:49Z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0x010100AB07475D4C562643B6EBB4F11B57F9C7</vt:lpwstr>
  </property>
</Properties>
</file>