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32085" yWindow="930" windowWidth="23115" windowHeight="18240" activeTab="1"/>
  </bookViews>
  <sheets>
    <sheet name="KK" sheetId="1" r:id="rId1"/>
    <sheet name="KK-EX" sheetId="3" r:id="rId2"/>
  </sheets>
  <definedNames>
    <definedName name="_xlnm._FilterDatabase" localSheetId="0" hidden="1">KK!$D$101:$G$107</definedName>
    <definedName name="_xlnm._FilterDatabase" localSheetId="1" hidden="1">'KK-EX'!$D$29:$G$35</definedName>
    <definedName name="_xlnm.Print_Titles" localSheetId="0">KK!$5:$6</definedName>
    <definedName name="_xlnm.Print_Titles" localSheetId="1">'KK-EX'!$5:$6</definedName>
    <definedName name="_xlnm.Print_Area" localSheetId="0">KK!$A$1:$K$97</definedName>
    <definedName name="_xlnm.Print_Area" localSheetId="1">'KK-EX'!$A$1:$K$8</definedName>
  </definedNames>
  <calcPr calcId="124519"/>
</workbook>
</file>

<file path=xl/calcChain.xml><?xml version="1.0" encoding="utf-8"?>
<calcChain xmlns="http://schemas.openxmlformats.org/spreadsheetml/2006/main">
  <c r="E30" i="3"/>
  <c r="C20"/>
  <c r="C24"/>
  <c r="C23"/>
  <c r="C22"/>
  <c r="C19"/>
  <c r="E32"/>
  <c r="C15"/>
  <c r="C16" s="1"/>
  <c r="C11"/>
  <c r="C12" s="1"/>
  <c r="C9"/>
  <c r="C8"/>
  <c r="C7"/>
  <c r="K33"/>
  <c r="K32"/>
  <c r="K31"/>
  <c r="K30"/>
  <c r="E34"/>
  <c r="G34" s="1"/>
  <c r="K34" s="1"/>
  <c r="C17" l="1"/>
  <c r="C13"/>
  <c r="E33"/>
  <c r="E35"/>
  <c r="G35" s="1"/>
  <c r="K35" s="1"/>
  <c r="K37" s="1"/>
  <c r="E31"/>
  <c r="B91" i="1"/>
  <c r="I90"/>
  <c r="I91" s="1"/>
  <c r="B90"/>
  <c r="B89"/>
  <c r="B88"/>
  <c r="B87"/>
  <c r="B86"/>
  <c r="I85"/>
  <c r="I86" s="1"/>
  <c r="I87" s="1"/>
  <c r="I88" s="1"/>
  <c r="B85"/>
  <c r="B84"/>
  <c r="B83"/>
  <c r="I82"/>
  <c r="I83" s="1"/>
  <c r="B82"/>
  <c r="B81"/>
  <c r="B80"/>
  <c r="B79"/>
  <c r="B78"/>
  <c r="I77"/>
  <c r="I78" s="1"/>
  <c r="I79" s="1"/>
  <c r="I80" s="1"/>
  <c r="B77"/>
  <c r="B76"/>
  <c r="B73"/>
  <c r="B72"/>
  <c r="B75"/>
  <c r="B74"/>
  <c r="B71"/>
  <c r="B70"/>
  <c r="B69"/>
  <c r="I68"/>
  <c r="I69" s="1"/>
  <c r="I70" s="1"/>
  <c r="I71" s="1"/>
  <c r="I72" s="1"/>
  <c r="I73" s="1"/>
  <c r="I74" s="1"/>
  <c r="I75" s="1"/>
  <c r="B68"/>
  <c r="B67"/>
  <c r="B66"/>
  <c r="B65"/>
  <c r="B64"/>
  <c r="B63"/>
  <c r="B62"/>
  <c r="I61"/>
  <c r="I62" s="1"/>
  <c r="I63" s="1"/>
  <c r="I64" s="1"/>
  <c r="I65" s="1"/>
  <c r="I66" s="1"/>
  <c r="B61"/>
  <c r="B60"/>
  <c r="B59"/>
  <c r="I58"/>
  <c r="I59" s="1"/>
  <c r="B58"/>
  <c r="B57"/>
  <c r="B56"/>
  <c r="I55"/>
  <c r="I56" s="1"/>
  <c r="B55"/>
  <c r="B54"/>
  <c r="I50"/>
  <c r="I51" s="1"/>
  <c r="I52" s="1"/>
  <c r="I53" s="1"/>
  <c r="D37"/>
  <c r="D38"/>
  <c r="D39"/>
  <c r="D40"/>
  <c r="D41"/>
  <c r="D42"/>
  <c r="D43"/>
  <c r="D44"/>
  <c r="D45"/>
  <c r="D46"/>
  <c r="D47"/>
  <c r="D48"/>
  <c r="D36"/>
  <c r="H37"/>
  <c r="H46"/>
  <c r="H47"/>
  <c r="H48"/>
  <c r="H36"/>
  <c r="J37"/>
  <c r="J38"/>
  <c r="J39"/>
  <c r="J40"/>
  <c r="J41"/>
  <c r="J42"/>
  <c r="J43"/>
  <c r="J44"/>
  <c r="J45"/>
  <c r="J46"/>
  <c r="J47"/>
  <c r="J48"/>
  <c r="J36"/>
  <c r="B39"/>
  <c r="B38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K105"/>
  <c r="K104"/>
  <c r="K103"/>
  <c r="B95"/>
  <c r="B94"/>
  <c r="B93"/>
  <c r="B92"/>
  <c r="B53"/>
  <c r="B52"/>
  <c r="B51"/>
  <c r="B50"/>
  <c r="B49"/>
  <c r="B48"/>
  <c r="B47"/>
  <c r="B46"/>
  <c r="B44"/>
  <c r="B42"/>
  <c r="B40"/>
  <c r="B36"/>
  <c r="B8"/>
  <c r="E105" l="1"/>
  <c r="E104"/>
  <c r="E103"/>
  <c r="E102"/>
  <c r="E106"/>
  <c r="G106" s="1"/>
  <c r="K106" s="1"/>
  <c r="E107"/>
  <c r="G107" s="1"/>
  <c r="K107" s="1"/>
  <c r="B45"/>
  <c r="B43"/>
  <c r="B41"/>
  <c r="B37"/>
  <c r="B35" l="1"/>
  <c r="B7"/>
  <c r="K102" l="1"/>
  <c r="K109" s="1"/>
</calcChain>
</file>

<file path=xl/sharedStrings.xml><?xml version="1.0" encoding="utf-8"?>
<sst xmlns="http://schemas.openxmlformats.org/spreadsheetml/2006/main" count="880" uniqueCount="108">
  <si>
    <t>KABEL</t>
  </si>
  <si>
    <t xml:space="preserve">Z A Č Á T E K </t>
  </si>
  <si>
    <t xml:space="preserve">K O N E C </t>
  </si>
  <si>
    <t>druh</t>
  </si>
  <si>
    <t>číslo</t>
  </si>
  <si>
    <t>(m)</t>
  </si>
  <si>
    <t>typ</t>
  </si>
  <si>
    <t>funkce</t>
  </si>
  <si>
    <t>místnost</t>
  </si>
  <si>
    <t>ZAŘÍZ.</t>
  </si>
  <si>
    <t>ZAŘÍZENÍ</t>
  </si>
  <si>
    <t>Rekapitulace</t>
  </si>
  <si>
    <t>QV</t>
  </si>
  <si>
    <t xml:space="preserve">Název akce: </t>
  </si>
  <si>
    <t>Název dokumentu:</t>
  </si>
  <si>
    <t>KK</t>
  </si>
  <si>
    <t>Zkratka dokumentu:</t>
  </si>
  <si>
    <t>Kabelová kniha</t>
  </si>
  <si>
    <t>AV Technologie</t>
  </si>
  <si>
    <t>AVT</t>
  </si>
  <si>
    <t>Profese:</t>
  </si>
  <si>
    <t>POZNÁMKA</t>
  </si>
  <si>
    <t>QD</t>
  </si>
  <si>
    <t>DATA</t>
  </si>
  <si>
    <t>STP</t>
  </si>
  <si>
    <t>Hydropolis</t>
  </si>
  <si>
    <t>Kabelová trasa</t>
  </si>
  <si>
    <t>CAT6A</t>
  </si>
  <si>
    <t>HDBaseT</t>
  </si>
  <si>
    <t>KT1</t>
  </si>
  <si>
    <t>RK_AV</t>
  </si>
  <si>
    <t>0.04</t>
  </si>
  <si>
    <t>DVP E-1</t>
  </si>
  <si>
    <t>0.13</t>
  </si>
  <si>
    <t>AVLAN</t>
  </si>
  <si>
    <t>DVP E-2</t>
  </si>
  <si>
    <t>DVP E-3</t>
  </si>
  <si>
    <t>DVP E-4</t>
  </si>
  <si>
    <t>DVP E-5</t>
  </si>
  <si>
    <t>DVP E-6</t>
  </si>
  <si>
    <t>DVP E-7</t>
  </si>
  <si>
    <t>DVP E-8</t>
  </si>
  <si>
    <t>DVP E-9</t>
  </si>
  <si>
    <t>DVP E-10</t>
  </si>
  <si>
    <t>DVP E-11</t>
  </si>
  <si>
    <t>DVP E-12</t>
  </si>
  <si>
    <t>DVP E-13</t>
  </si>
  <si>
    <t>DVP E-14</t>
  </si>
  <si>
    <t>QP</t>
  </si>
  <si>
    <t>SCH2025</t>
  </si>
  <si>
    <t>AUDIO_100V</t>
  </si>
  <si>
    <t>RP E-1</t>
  </si>
  <si>
    <t>RP E-2</t>
  </si>
  <si>
    <t>RP E-3</t>
  </si>
  <si>
    <t>RP E-4</t>
  </si>
  <si>
    <t>RP E-5</t>
  </si>
  <si>
    <t>RP E-6</t>
  </si>
  <si>
    <t>RP E-7</t>
  </si>
  <si>
    <t>RP E-8</t>
  </si>
  <si>
    <t>RP E-9</t>
  </si>
  <si>
    <t>RP E-10</t>
  </si>
  <si>
    <t>RP E-11</t>
  </si>
  <si>
    <t>RP E-12</t>
  </si>
  <si>
    <t>RP E-13</t>
  </si>
  <si>
    <t>RP E-14</t>
  </si>
  <si>
    <t>0.05</t>
  </si>
  <si>
    <t>QA</t>
  </si>
  <si>
    <t>S_LED_01</t>
  </si>
  <si>
    <t>m</t>
  </si>
  <si>
    <t>rezerva [m]</t>
  </si>
  <si>
    <t>SCH4025</t>
  </si>
  <si>
    <t>12VDC</t>
  </si>
  <si>
    <t>0.07</t>
  </si>
  <si>
    <t>R_SV0.07.1</t>
  </si>
  <si>
    <t>PJLINK</t>
  </si>
  <si>
    <t>KT</t>
  </si>
  <si>
    <t>RK_SV</t>
  </si>
  <si>
    <t>S_LED_02</t>
  </si>
  <si>
    <t>S_LED_03</t>
  </si>
  <si>
    <t>S_LED_04</t>
  </si>
  <si>
    <t>DIM</t>
  </si>
  <si>
    <t>trasa v lávce</t>
  </si>
  <si>
    <t>trasa ze stropu</t>
  </si>
  <si>
    <t>S_LED_05</t>
  </si>
  <si>
    <t>S_LED_06</t>
  </si>
  <si>
    <t>S_LED_07</t>
  </si>
  <si>
    <t>?</t>
  </si>
  <si>
    <t>S_LED_08</t>
  </si>
  <si>
    <t>S_LED_09</t>
  </si>
  <si>
    <t>EDU EI-1</t>
  </si>
  <si>
    <t>USB</t>
  </si>
  <si>
    <t>Expozice</t>
  </si>
  <si>
    <t>EX</t>
  </si>
  <si>
    <t>AK7 (0.04)</t>
  </si>
  <si>
    <t>EPB-A.1A</t>
  </si>
  <si>
    <t>DATA BIO.SYST.</t>
  </si>
  <si>
    <t>ER-A.1</t>
  </si>
  <si>
    <t>ER-A.1D</t>
  </si>
  <si>
    <t>12VDC BIOKAPS.</t>
  </si>
  <si>
    <t>12VDC BIO.SYST.</t>
  </si>
  <si>
    <t>EPB-A.1B</t>
  </si>
  <si>
    <t>EPB-A.1C</t>
  </si>
  <si>
    <t>DATA - DMX 4P</t>
  </si>
  <si>
    <t>EPB-P.A</t>
  </si>
  <si>
    <t>EPB-P.B</t>
  </si>
  <si>
    <t>EPB-P.C</t>
  </si>
  <si>
    <t>DATA BIT</t>
  </si>
  <si>
    <t>ER-B.1A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</si>
</sst>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b/>
      <sz val="9"/>
      <name val="Arial CE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8"/>
      <color rgb="FFFF0000"/>
      <name val="Arial CE"/>
      <family val="2"/>
      <charset val="238"/>
    </font>
    <font>
      <sz val="10"/>
      <color theme="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0"/>
      <color theme="6" tint="-0.24997711111789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0">
    <xf numFmtId="0" fontId="0" fillId="0" borderId="0" xfId="0"/>
    <xf numFmtId="0" fontId="1" fillId="0" borderId="0" xfId="1"/>
    <xf numFmtId="0" fontId="1" fillId="0" borderId="0" xfId="1" applyAlignment="1">
      <alignment horizontal="right" vertical="center"/>
    </xf>
    <xf numFmtId="0" fontId="1" fillId="0" borderId="0" xfId="1" applyAlignment="1" applyProtection="1">
      <alignment horizontal="right" vertical="center"/>
      <protection locked="0"/>
    </xf>
    <xf numFmtId="49" fontId="5" fillId="0" borderId="0" xfId="1" applyNumberFormat="1" applyFont="1" applyAlignment="1">
      <alignment horizontal="left" vertical="center"/>
    </xf>
    <xf numFmtId="49" fontId="5" fillId="0" borderId="0" xfId="1" applyNumberFormat="1" applyFont="1" applyAlignment="1">
      <alignment horizontal="left" vertical="top" wrapText="1"/>
    </xf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49" fontId="1" fillId="0" borderId="0" xfId="1" applyNumberFormat="1"/>
    <xf numFmtId="49" fontId="0" fillId="0" borderId="0" xfId="0" applyNumberFormat="1"/>
    <xf numFmtId="49" fontId="6" fillId="0" borderId="3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0" fontId="1" fillId="0" borderId="5" xfId="1" applyBorder="1" applyAlignment="1">
      <alignment horizontal="center"/>
    </xf>
    <xf numFmtId="0" fontId="11" fillId="0" borderId="0" xfId="0" applyFont="1"/>
    <xf numFmtId="0" fontId="5" fillId="0" borderId="0" xfId="1" applyFont="1" applyAlignment="1">
      <alignment horizontal="right" vertical="center"/>
    </xf>
    <xf numFmtId="0" fontId="4" fillId="0" borderId="0" xfId="1" applyFont="1" applyAlignment="1">
      <alignment horizontal="right" vertical="center"/>
    </xf>
    <xf numFmtId="0" fontId="4" fillId="0" borderId="0" xfId="1" applyFont="1"/>
    <xf numFmtId="0" fontId="12" fillId="0" borderId="0" xfId="0" applyFont="1"/>
    <xf numFmtId="49" fontId="3" fillId="0" borderId="9" xfId="1" applyNumberFormat="1" applyFont="1" applyBorder="1" applyAlignment="1">
      <alignment horizontal="center" vertical="center"/>
    </xf>
    <xf numFmtId="49" fontId="9" fillId="0" borderId="10" xfId="1" applyNumberFormat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49" fontId="3" fillId="0" borderId="10" xfId="1" applyNumberFormat="1" applyFont="1" applyBorder="1" applyAlignment="1">
      <alignment horizontal="center" vertical="center"/>
    </xf>
    <xf numFmtId="0" fontId="11" fillId="0" borderId="11" xfId="0" applyFont="1" applyBorder="1"/>
    <xf numFmtId="0" fontId="10" fillId="0" borderId="0" xfId="2" applyFont="1" applyAlignment="1">
      <alignment horizontal="right"/>
    </xf>
    <xf numFmtId="0" fontId="10" fillId="0" borderId="0" xfId="2" applyFont="1"/>
    <xf numFmtId="0" fontId="3" fillId="0" borderId="0" xfId="1" applyFont="1" applyAlignment="1">
      <alignment horizontal="center" vertical="center"/>
    </xf>
    <xf numFmtId="49" fontId="14" fillId="0" borderId="0" xfId="1" applyNumberFormat="1" applyFont="1" applyAlignment="1">
      <alignment horizontal="left" vertical="center"/>
    </xf>
    <xf numFmtId="0" fontId="15" fillId="0" borderId="0" xfId="1" applyFont="1"/>
    <xf numFmtId="0" fontId="16" fillId="0" borderId="0" xfId="0" applyFont="1"/>
    <xf numFmtId="49" fontId="8" fillId="0" borderId="18" xfId="1" applyNumberFormat="1" applyFont="1" applyBorder="1" applyAlignment="1">
      <alignment horizontal="center" vertical="center"/>
    </xf>
    <xf numFmtId="49" fontId="5" fillId="2" borderId="19" xfId="1" applyNumberFormat="1" applyFont="1" applyFill="1" applyBorder="1" applyAlignment="1">
      <alignment horizontal="left" vertical="center"/>
    </xf>
    <xf numFmtId="0" fontId="2" fillId="2" borderId="24" xfId="1" applyFont="1" applyFill="1" applyBorder="1" applyAlignment="1">
      <alignment horizontal="right" vertical="center"/>
    </xf>
    <xf numFmtId="0" fontId="3" fillId="2" borderId="19" xfId="1" applyFont="1" applyFill="1" applyBorder="1" applyAlignment="1">
      <alignment horizontal="center" vertical="center"/>
    </xf>
    <xf numFmtId="0" fontId="5" fillId="2" borderId="19" xfId="1" applyFont="1" applyFill="1" applyBorder="1" applyAlignment="1">
      <alignment horizontal="right" vertical="center"/>
    </xf>
    <xf numFmtId="49" fontId="5" fillId="2" borderId="25" xfId="1" applyNumberFormat="1" applyFont="1" applyFill="1" applyBorder="1" applyAlignment="1">
      <alignment horizontal="left" vertical="center"/>
    </xf>
    <xf numFmtId="49" fontId="5" fillId="2" borderId="19" xfId="1" applyNumberFormat="1" applyFont="1" applyFill="1" applyBorder="1" applyAlignment="1">
      <alignment horizontal="left" vertical="top" wrapText="1"/>
    </xf>
    <xf numFmtId="0" fontId="10" fillId="0" borderId="0" xfId="2" applyFont="1" applyAlignment="1">
      <alignment horizontal="left"/>
    </xf>
    <xf numFmtId="49" fontId="5" fillId="2" borderId="20" xfId="1" applyNumberFormat="1" applyFont="1" applyFill="1" applyBorder="1" applyAlignment="1">
      <alignment horizontal="left" vertical="center"/>
    </xf>
    <xf numFmtId="49" fontId="3" fillId="0" borderId="26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top"/>
    </xf>
    <xf numFmtId="49" fontId="3" fillId="0" borderId="28" xfId="1" applyNumberFormat="1" applyFont="1" applyBorder="1" applyAlignment="1">
      <alignment horizontal="center" vertical="top"/>
    </xf>
    <xf numFmtId="49" fontId="8" fillId="0" borderId="29" xfId="1" applyNumberFormat="1" applyFont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49" fontId="8" fillId="0" borderId="30" xfId="1" applyNumberFormat="1" applyFont="1" applyBorder="1" applyAlignment="1">
      <alignment horizontal="center" vertical="center"/>
    </xf>
    <xf numFmtId="0" fontId="1" fillId="0" borderId="23" xfId="1" applyBorder="1" applyAlignment="1">
      <alignment horizontal="center" vertical="center" wrapText="1"/>
    </xf>
    <xf numFmtId="0" fontId="10" fillId="0" borderId="0" xfId="2" applyFont="1" applyAlignment="1">
      <alignment horizontal="right"/>
    </xf>
    <xf numFmtId="0" fontId="10" fillId="0" borderId="0" xfId="2" applyFont="1" applyAlignment="1">
      <alignment horizontal="left"/>
    </xf>
    <xf numFmtId="0" fontId="7" fillId="0" borderId="31" xfId="1" applyFont="1" applyBorder="1" applyAlignment="1">
      <alignment horizontal="center"/>
    </xf>
    <xf numFmtId="49" fontId="17" fillId="0" borderId="32" xfId="1" applyNumberFormat="1" applyFont="1" applyBorder="1" applyAlignment="1">
      <alignment horizontal="center"/>
    </xf>
    <xf numFmtId="49" fontId="17" fillId="0" borderId="33" xfId="1" applyNumberFormat="1" applyFont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34" xfId="1" applyBorder="1" applyAlignment="1">
      <alignment horizontal="center"/>
    </xf>
    <xf numFmtId="0" fontId="2" fillId="0" borderId="8" xfId="1" applyFont="1" applyFill="1" applyBorder="1" applyAlignment="1">
      <alignment horizontal="right" vertical="center"/>
    </xf>
    <xf numFmtId="0" fontId="3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right" vertical="center"/>
    </xf>
    <xf numFmtId="49" fontId="5" fillId="0" borderId="7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left" vertical="center"/>
    </xf>
    <xf numFmtId="49" fontId="5" fillId="0" borderId="6" xfId="1" applyNumberFormat="1" applyFont="1" applyFill="1" applyBorder="1" applyAlignment="1">
      <alignment horizontal="left" vertical="top" wrapText="1"/>
    </xf>
    <xf numFmtId="49" fontId="5" fillId="0" borderId="12" xfId="1" applyNumberFormat="1" applyFont="1" applyFill="1" applyBorder="1" applyAlignment="1">
      <alignment horizontal="left" vertical="center"/>
    </xf>
    <xf numFmtId="0" fontId="2" fillId="0" borderId="21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right" vertical="center"/>
    </xf>
    <xf numFmtId="49" fontId="5" fillId="0" borderId="2" xfId="1" applyNumberFormat="1" applyFont="1" applyFill="1" applyBorder="1" applyAlignment="1">
      <alignment horizontal="left" vertical="center"/>
    </xf>
    <xf numFmtId="49" fontId="5" fillId="0" borderId="1" xfId="1" applyNumberFormat="1" applyFont="1" applyFill="1" applyBorder="1" applyAlignment="1">
      <alignment horizontal="left" vertical="center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7" xfId="1" applyNumberFormat="1" applyFont="1" applyFill="1" applyBorder="1" applyAlignment="1">
      <alignment horizontal="left" vertical="center"/>
    </xf>
    <xf numFmtId="0" fontId="2" fillId="0" borderId="15" xfId="1" applyFont="1" applyFill="1" applyBorder="1" applyAlignment="1">
      <alignment horizontal="right" vertical="center"/>
    </xf>
    <xf numFmtId="0" fontId="3" fillId="0" borderId="13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right" vertical="center"/>
    </xf>
    <xf numFmtId="49" fontId="5" fillId="0" borderId="14" xfId="1" applyNumberFormat="1" applyFont="1" applyFill="1" applyBorder="1" applyAlignment="1">
      <alignment horizontal="left" vertical="center"/>
    </xf>
    <xf numFmtId="49" fontId="5" fillId="0" borderId="13" xfId="1" applyNumberFormat="1" applyFont="1" applyFill="1" applyBorder="1" applyAlignment="1">
      <alignment horizontal="left" vertical="center"/>
    </xf>
    <xf numFmtId="49" fontId="5" fillId="0" borderId="13" xfId="1" applyNumberFormat="1" applyFont="1" applyFill="1" applyBorder="1" applyAlignment="1">
      <alignment horizontal="left" vertical="top" wrapText="1"/>
    </xf>
    <xf numFmtId="49" fontId="5" fillId="0" borderId="16" xfId="1" applyNumberFormat="1" applyFont="1" applyFill="1" applyBorder="1" applyAlignment="1">
      <alignment horizontal="left" vertical="center"/>
    </xf>
    <xf numFmtId="0" fontId="2" fillId="0" borderId="35" xfId="1" applyFont="1" applyFill="1" applyBorder="1" applyAlignment="1">
      <alignment horizontal="right" vertical="center"/>
    </xf>
    <xf numFmtId="49" fontId="5" fillId="0" borderId="36" xfId="1" applyNumberFormat="1" applyFont="1" applyFill="1" applyBorder="1" applyAlignment="1">
      <alignment horizontal="left" vertical="center"/>
    </xf>
    <xf numFmtId="49" fontId="5" fillId="0" borderId="36" xfId="1" applyNumberFormat="1" applyFont="1" applyFill="1" applyBorder="1" applyAlignment="1">
      <alignment horizontal="left" vertical="top" wrapText="1"/>
    </xf>
    <xf numFmtId="0" fontId="2" fillId="0" borderId="37" xfId="1" applyFont="1" applyFill="1" applyBorder="1" applyAlignment="1">
      <alignment horizontal="right" vertical="center"/>
    </xf>
    <xf numFmtId="0" fontId="3" fillId="0" borderId="27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right" vertical="center"/>
    </xf>
    <xf numFmtId="49" fontId="5" fillId="0" borderId="38" xfId="1" applyNumberFormat="1" applyFont="1" applyFill="1" applyBorder="1" applyAlignment="1">
      <alignment horizontal="left" vertical="center"/>
    </xf>
    <xf numFmtId="49" fontId="5" fillId="0" borderId="27" xfId="1" applyNumberFormat="1" applyFont="1" applyFill="1" applyBorder="1" applyAlignment="1">
      <alignment horizontal="left" vertical="center"/>
    </xf>
    <xf numFmtId="49" fontId="5" fillId="0" borderId="27" xfId="1" applyNumberFormat="1" applyFont="1" applyFill="1" applyBorder="1" applyAlignment="1">
      <alignment horizontal="left" vertical="top" wrapText="1"/>
    </xf>
    <xf numFmtId="0" fontId="5" fillId="0" borderId="27" xfId="1" applyNumberFormat="1" applyFont="1" applyFill="1" applyBorder="1" applyAlignment="1">
      <alignment horizontal="left" vertical="center"/>
    </xf>
    <xf numFmtId="49" fontId="5" fillId="0" borderId="28" xfId="1" applyNumberFormat="1" applyFont="1" applyFill="1" applyBorder="1" applyAlignment="1">
      <alignment horizontal="left" vertical="center"/>
    </xf>
    <xf numFmtId="0" fontId="1" fillId="0" borderId="1" xfId="1" applyNumberFormat="1" applyBorder="1" applyAlignment="1">
      <alignment horizontal="center"/>
    </xf>
    <xf numFmtId="0" fontId="1" fillId="0" borderId="19" xfId="1" applyNumberFormat="1" applyBorder="1" applyAlignment="1">
      <alignment horizontal="center"/>
    </xf>
    <xf numFmtId="0" fontId="1" fillId="0" borderId="12" xfId="1" applyFont="1" applyBorder="1" applyAlignment="1">
      <alignment horizontal="center"/>
    </xf>
    <xf numFmtId="0" fontId="1" fillId="0" borderId="17" xfId="1" applyFont="1" applyBorder="1" applyAlignment="1">
      <alignment horizontal="center"/>
    </xf>
    <xf numFmtId="0" fontId="1" fillId="0" borderId="20" xfId="1" applyFont="1" applyBorder="1" applyAlignment="1">
      <alignment horizontal="center"/>
    </xf>
    <xf numFmtId="0" fontId="5" fillId="0" borderId="6" xfId="1" applyNumberFormat="1" applyFont="1" applyFill="1" applyBorder="1" applyAlignment="1">
      <alignment horizontal="left" vertical="center" wrapText="1"/>
    </xf>
    <xf numFmtId="0" fontId="5" fillId="0" borderId="13" xfId="1" applyNumberFormat="1" applyFont="1" applyFill="1" applyBorder="1" applyAlignment="1">
      <alignment horizontal="left" vertical="center" wrapText="1"/>
    </xf>
    <xf numFmtId="0" fontId="5" fillId="0" borderId="27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5" fillId="2" borderId="19" xfId="1" applyNumberFormat="1" applyFont="1" applyFill="1" applyBorder="1" applyAlignment="1">
      <alignment horizontal="left" vertical="center" wrapText="1"/>
    </xf>
    <xf numFmtId="49" fontId="5" fillId="0" borderId="39" xfId="1" applyNumberFormat="1" applyFont="1" applyFill="1" applyBorder="1" applyAlignment="1">
      <alignment horizontal="left" vertical="center"/>
    </xf>
    <xf numFmtId="0" fontId="3" fillId="0" borderId="39" xfId="1" applyFont="1" applyFill="1" applyBorder="1" applyAlignment="1">
      <alignment horizontal="center" vertical="center"/>
    </xf>
    <xf numFmtId="0" fontId="5" fillId="0" borderId="39" xfId="1" applyFont="1" applyFill="1" applyBorder="1" applyAlignment="1">
      <alignment horizontal="right" vertical="center"/>
    </xf>
    <xf numFmtId="49" fontId="5" fillId="0" borderId="40" xfId="1" applyNumberFormat="1" applyFont="1" applyFill="1" applyBorder="1" applyAlignment="1">
      <alignment horizontal="left" vertical="center"/>
    </xf>
    <xf numFmtId="49" fontId="5" fillId="0" borderId="39" xfId="1" applyNumberFormat="1" applyFont="1" applyFill="1" applyBorder="1" applyAlignment="1">
      <alignment horizontal="left" vertical="top" wrapText="1"/>
    </xf>
    <xf numFmtId="0" fontId="5" fillId="0" borderId="39" xfId="1" applyNumberFormat="1" applyFont="1" applyFill="1" applyBorder="1" applyAlignment="1">
      <alignment horizontal="left" vertical="center" wrapText="1"/>
    </xf>
    <xf numFmtId="49" fontId="5" fillId="0" borderId="41" xfId="1" applyNumberFormat="1" applyFont="1" applyFill="1" applyBorder="1" applyAlignment="1">
      <alignment horizontal="left" vertical="center"/>
    </xf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left"/>
    </xf>
    <xf numFmtId="0" fontId="10" fillId="0" borderId="11" xfId="2" applyFont="1" applyBorder="1" applyAlignment="1">
      <alignment horizontal="right"/>
    </xf>
    <xf numFmtId="0" fontId="10" fillId="0" borderId="11" xfId="2" applyFont="1" applyBorder="1" applyAlignment="1">
      <alignment horizontal="right" vertical="center"/>
    </xf>
    <xf numFmtId="49" fontId="3" fillId="0" borderId="22" xfId="1" applyNumberFormat="1" applyFont="1" applyBorder="1" applyAlignment="1">
      <alignment horizontal="center" vertical="center" wrapText="1"/>
    </xf>
    <xf numFmtId="49" fontId="3" fillId="0" borderId="23" xfId="1" applyNumberFormat="1" applyFont="1" applyBorder="1" applyAlignment="1">
      <alignment horizontal="center" vertical="center" wrapText="1"/>
    </xf>
    <xf numFmtId="0" fontId="1" fillId="0" borderId="23" xfId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top"/>
    </xf>
    <xf numFmtId="49" fontId="3" fillId="0" borderId="5" xfId="1" applyNumberFormat="1" applyFont="1" applyBorder="1" applyAlignment="1">
      <alignment horizontal="center" vertical="top"/>
    </xf>
    <xf numFmtId="49" fontId="3" fillId="0" borderId="4" xfId="1" applyNumberFormat="1" applyFont="1" applyBorder="1" applyAlignment="1">
      <alignment horizontal="center" vertical="center"/>
    </xf>
    <xf numFmtId="49" fontId="3" fillId="0" borderId="27" xfId="1" applyNumberFormat="1" applyFont="1" applyBorder="1" applyAlignment="1">
      <alignment horizontal="center" vertical="center"/>
    </xf>
    <xf numFmtId="0" fontId="10" fillId="0" borderId="0" xfId="2" applyFont="1" applyAlignment="1">
      <alignment horizontal="right"/>
    </xf>
    <xf numFmtId="0" fontId="10" fillId="0" borderId="11" xfId="2" applyFont="1" applyBorder="1" applyAlignment="1">
      <alignment horizontal="left"/>
    </xf>
    <xf numFmtId="0" fontId="2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right" vertical="center"/>
    </xf>
    <xf numFmtId="49" fontId="5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left" vertical="top" wrapText="1"/>
    </xf>
    <xf numFmtId="0" fontId="5" fillId="0" borderId="0" xfId="1" applyNumberFormat="1" applyFont="1" applyFill="1" applyBorder="1" applyAlignment="1">
      <alignment horizontal="left" vertical="center" wrapText="1"/>
    </xf>
  </cellXfs>
  <cellStyles count="3">
    <cellStyle name="normální" xfId="0" builtinId="0"/>
    <cellStyle name="normální 3" xfId="1"/>
    <cellStyle name="normální_Zadávací podklad pro profes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9"/>
  <sheetViews>
    <sheetView topLeftCell="B1" workbookViewId="0">
      <pane ySplit="6" topLeftCell="A94" activePane="bottomLeft" state="frozen"/>
      <selection activeCell="A5" sqref="A5:E5"/>
      <selection pane="bottomLeft" activeCell="G25" sqref="G25"/>
    </sheetView>
  </sheetViews>
  <sheetFormatPr defaultRowHeight="13.5" customHeight="1"/>
  <cols>
    <col min="1" max="1" width="5.85546875" customWidth="1"/>
    <col min="2" max="2" width="7" customWidth="1"/>
    <col min="3" max="3" width="6.5703125" style="17" customWidth="1"/>
    <col min="4" max="4" width="13.5703125" style="9" customWidth="1"/>
    <col min="5" max="5" width="13.28515625" bestFit="1" customWidth="1"/>
    <col min="6" max="6" width="13.28515625" customWidth="1"/>
    <col min="7" max="7" width="45.85546875" bestFit="1" customWidth="1"/>
    <col min="8" max="8" width="10.7109375" style="9" bestFit="1" customWidth="1"/>
    <col min="9" max="9" width="13.7109375" bestFit="1" customWidth="1"/>
    <col min="10" max="10" width="19.85546875" bestFit="1" customWidth="1"/>
    <col min="11" max="11" width="9.28515625" bestFit="1" customWidth="1"/>
    <col min="14" max="14" width="29.85546875" customWidth="1"/>
    <col min="16" max="16" width="19.28515625" customWidth="1"/>
  </cols>
  <sheetData>
    <row r="1" spans="1:11" ht="13.5" customHeight="1">
      <c r="A1" s="101" t="s">
        <v>13</v>
      </c>
      <c r="B1" s="101"/>
      <c r="C1" s="101"/>
      <c r="D1" s="24" t="s">
        <v>25</v>
      </c>
      <c r="E1" s="24"/>
      <c r="F1" s="24"/>
      <c r="G1" s="24"/>
      <c r="H1" s="24"/>
      <c r="I1" s="24"/>
      <c r="J1" s="13"/>
      <c r="K1" s="13"/>
    </row>
    <row r="2" spans="1:11" ht="13.5" customHeight="1">
      <c r="A2" s="101" t="s">
        <v>20</v>
      </c>
      <c r="B2" s="101"/>
      <c r="C2" s="101"/>
      <c r="D2" s="102" t="s">
        <v>18</v>
      </c>
      <c r="E2" s="102"/>
      <c r="F2" s="102"/>
      <c r="G2" s="102"/>
      <c r="H2" s="36" t="s">
        <v>19</v>
      </c>
      <c r="I2" s="23"/>
      <c r="J2" s="13"/>
      <c r="K2" s="13"/>
    </row>
    <row r="3" spans="1:11" ht="13.5" customHeight="1">
      <c r="A3" s="101" t="s">
        <v>14</v>
      </c>
      <c r="B3" s="101"/>
      <c r="C3" s="101"/>
      <c r="D3" s="24" t="s">
        <v>17</v>
      </c>
      <c r="E3" s="24"/>
      <c r="F3" s="24"/>
      <c r="G3" s="24"/>
      <c r="H3" s="112" t="s">
        <v>16</v>
      </c>
      <c r="I3" s="112"/>
      <c r="J3" s="13" t="s">
        <v>15</v>
      </c>
      <c r="K3" s="13"/>
    </row>
    <row r="4" spans="1:11" ht="13.5" customHeight="1" thickBot="1">
      <c r="A4" s="104"/>
      <c r="B4" s="104"/>
      <c r="C4" s="104"/>
      <c r="D4" s="113"/>
      <c r="E4" s="113"/>
      <c r="F4" s="113"/>
      <c r="G4" s="113"/>
      <c r="H4" s="103"/>
      <c r="I4" s="103"/>
      <c r="J4" s="22"/>
      <c r="K4" s="22"/>
    </row>
    <row r="5" spans="1:11" ht="13.5" customHeight="1" thickTop="1">
      <c r="A5" s="105" t="s">
        <v>0</v>
      </c>
      <c r="B5" s="106"/>
      <c r="C5" s="107"/>
      <c r="D5" s="107"/>
      <c r="E5" s="107"/>
      <c r="F5" s="42"/>
      <c r="G5" s="110" t="s">
        <v>21</v>
      </c>
      <c r="H5" s="108" t="s">
        <v>1</v>
      </c>
      <c r="I5" s="108"/>
      <c r="J5" s="108" t="s">
        <v>2</v>
      </c>
      <c r="K5" s="109"/>
    </row>
    <row r="6" spans="1:11" ht="13.5" customHeight="1">
      <c r="A6" s="18" t="s">
        <v>3</v>
      </c>
      <c r="B6" s="19" t="s">
        <v>4</v>
      </c>
      <c r="C6" s="20" t="s">
        <v>5</v>
      </c>
      <c r="D6" s="21" t="s">
        <v>6</v>
      </c>
      <c r="E6" s="38" t="s">
        <v>7</v>
      </c>
      <c r="F6" s="38" t="s">
        <v>26</v>
      </c>
      <c r="G6" s="111"/>
      <c r="H6" s="39" t="s">
        <v>8</v>
      </c>
      <c r="I6" s="39" t="s">
        <v>9</v>
      </c>
      <c r="J6" s="39" t="s">
        <v>8</v>
      </c>
      <c r="K6" s="40" t="s">
        <v>10</v>
      </c>
    </row>
    <row r="7" spans="1:11" ht="13.5" customHeight="1">
      <c r="A7" s="52" t="s">
        <v>12</v>
      </c>
      <c r="B7" s="53">
        <f>IF(A7="QA",COUNTIF(A$7:A7,"QA")+100,IF(A7="QV",COUNTIF(A$7:A7,"QV")+300,IF(A7="QD",COUNTIF(A$7:A7,"QD")+500,COUNTIF(A$7:A7,"QP")+700)))</f>
        <v>301</v>
      </c>
      <c r="C7" s="54">
        <v>30</v>
      </c>
      <c r="D7" s="55" t="s">
        <v>27</v>
      </c>
      <c r="E7" s="56" t="s">
        <v>28</v>
      </c>
      <c r="F7" s="56" t="s">
        <v>29</v>
      </c>
      <c r="G7" s="57"/>
      <c r="H7" s="56" t="s">
        <v>31</v>
      </c>
      <c r="I7" s="89" t="s">
        <v>32</v>
      </c>
      <c r="J7" s="56" t="s">
        <v>33</v>
      </c>
      <c r="K7" s="58" t="s">
        <v>30</v>
      </c>
    </row>
    <row r="8" spans="1:11" ht="13.5" customHeight="1">
      <c r="A8" s="66" t="s">
        <v>22</v>
      </c>
      <c r="B8" s="67">
        <f>IF(A8="QA",COUNTIF(A$7:A8,"QA")+100,IF(A8="QV",COUNTIF(A$7:A8,"QV")+300,IF(A8="QD",COUNTIF(A$7:A8,"QD")+500,COUNTIF(A$7:A8,"QP")+700)))</f>
        <v>501</v>
      </c>
      <c r="C8" s="68">
        <v>30</v>
      </c>
      <c r="D8" s="69" t="s">
        <v>27</v>
      </c>
      <c r="E8" s="70" t="s">
        <v>34</v>
      </c>
      <c r="F8" s="70" t="s">
        <v>29</v>
      </c>
      <c r="G8" s="71"/>
      <c r="H8" s="70" t="s">
        <v>31</v>
      </c>
      <c r="I8" s="90" t="s">
        <v>32</v>
      </c>
      <c r="J8" s="70" t="s">
        <v>33</v>
      </c>
      <c r="K8" s="72" t="s">
        <v>30</v>
      </c>
    </row>
    <row r="9" spans="1:11" ht="13.5" customHeight="1">
      <c r="A9" s="52" t="s">
        <v>12</v>
      </c>
      <c r="B9" s="53">
        <f>IF(A9="QA",COUNTIF(A$7:A9,"QA")+100,IF(A9="QV",COUNTIF(A$7:A9,"QV")+300,IF(A9="QD",COUNTIF(A$7:A9,"QD")+500,COUNTIF(A$7:A9,"QP")+700)))</f>
        <v>302</v>
      </c>
      <c r="C9" s="54">
        <v>35</v>
      </c>
      <c r="D9" s="55" t="s">
        <v>27</v>
      </c>
      <c r="E9" s="56" t="s">
        <v>28</v>
      </c>
      <c r="F9" s="56" t="s">
        <v>29</v>
      </c>
      <c r="G9" s="57"/>
      <c r="H9" s="56" t="s">
        <v>31</v>
      </c>
      <c r="I9" s="89" t="s">
        <v>35</v>
      </c>
      <c r="J9" s="56" t="s">
        <v>33</v>
      </c>
      <c r="K9" s="58" t="s">
        <v>30</v>
      </c>
    </row>
    <row r="10" spans="1:11" ht="13.5" customHeight="1">
      <c r="A10" s="66" t="s">
        <v>22</v>
      </c>
      <c r="B10" s="67">
        <f>IF(A10="QA",COUNTIF(A$7:A10,"QA")+100,IF(A10="QV",COUNTIF(A$7:A10,"QV")+300,IF(A10="QD",COUNTIF(A$7:A10,"QD")+500,COUNTIF(A$7:A10,"QP")+700)))</f>
        <v>502</v>
      </c>
      <c r="C10" s="68">
        <v>35</v>
      </c>
      <c r="D10" s="69" t="s">
        <v>27</v>
      </c>
      <c r="E10" s="70" t="s">
        <v>34</v>
      </c>
      <c r="F10" s="70" t="s">
        <v>29</v>
      </c>
      <c r="G10" s="71"/>
      <c r="H10" s="70" t="s">
        <v>31</v>
      </c>
      <c r="I10" s="90" t="s">
        <v>35</v>
      </c>
      <c r="J10" s="70" t="s">
        <v>33</v>
      </c>
      <c r="K10" s="72" t="s">
        <v>30</v>
      </c>
    </row>
    <row r="11" spans="1:11" ht="13.5" customHeight="1">
      <c r="A11" s="52" t="s">
        <v>12</v>
      </c>
      <c r="B11" s="53">
        <f>IF(A11="QA",COUNTIF(A$7:A11,"QA")+100,IF(A11="QV",COUNTIF(A$7:A11,"QV")+300,IF(A11="QD",COUNTIF(A$7:A11,"QD")+500,COUNTIF(A$7:A11,"QP")+700)))</f>
        <v>303</v>
      </c>
      <c r="C11" s="54">
        <v>40</v>
      </c>
      <c r="D11" s="55" t="s">
        <v>27</v>
      </c>
      <c r="E11" s="56" t="s">
        <v>28</v>
      </c>
      <c r="F11" s="56" t="s">
        <v>29</v>
      </c>
      <c r="G11" s="57"/>
      <c r="H11" s="56" t="s">
        <v>31</v>
      </c>
      <c r="I11" s="89" t="s">
        <v>36</v>
      </c>
      <c r="J11" s="56" t="s">
        <v>33</v>
      </c>
      <c r="K11" s="58" t="s">
        <v>30</v>
      </c>
    </row>
    <row r="12" spans="1:11" ht="13.5" customHeight="1">
      <c r="A12" s="66" t="s">
        <v>22</v>
      </c>
      <c r="B12" s="67">
        <f>IF(A12="QA",COUNTIF(A$7:A12,"QA")+100,IF(A12="QV",COUNTIF(A$7:A12,"QV")+300,IF(A12="QD",COUNTIF(A$7:A12,"QD")+500,COUNTIF(A$7:A12,"QP")+700)))</f>
        <v>503</v>
      </c>
      <c r="C12" s="68">
        <v>40</v>
      </c>
      <c r="D12" s="69" t="s">
        <v>27</v>
      </c>
      <c r="E12" s="70" t="s">
        <v>34</v>
      </c>
      <c r="F12" s="70" t="s">
        <v>29</v>
      </c>
      <c r="G12" s="71"/>
      <c r="H12" s="70" t="s">
        <v>31</v>
      </c>
      <c r="I12" s="90" t="s">
        <v>36</v>
      </c>
      <c r="J12" s="70" t="s">
        <v>33</v>
      </c>
      <c r="K12" s="72" t="s">
        <v>30</v>
      </c>
    </row>
    <row r="13" spans="1:11" ht="13.5" customHeight="1">
      <c r="A13" s="52" t="s">
        <v>12</v>
      </c>
      <c r="B13" s="53">
        <f>IF(A13="QA",COUNTIF(A$7:A13,"QA")+100,IF(A13="QV",COUNTIF(A$7:A13,"QV")+300,IF(A13="QD",COUNTIF(A$7:A13,"QD")+500,COUNTIF(A$7:A13,"QP")+700)))</f>
        <v>304</v>
      </c>
      <c r="C13" s="54">
        <v>45</v>
      </c>
      <c r="D13" s="55" t="s">
        <v>27</v>
      </c>
      <c r="E13" s="56" t="s">
        <v>28</v>
      </c>
      <c r="F13" s="56" t="s">
        <v>29</v>
      </c>
      <c r="G13" s="57"/>
      <c r="H13" s="56" t="s">
        <v>31</v>
      </c>
      <c r="I13" s="89" t="s">
        <v>37</v>
      </c>
      <c r="J13" s="56" t="s">
        <v>33</v>
      </c>
      <c r="K13" s="58" t="s">
        <v>30</v>
      </c>
    </row>
    <row r="14" spans="1:11" ht="13.5" customHeight="1">
      <c r="A14" s="66" t="s">
        <v>22</v>
      </c>
      <c r="B14" s="67">
        <f>IF(A14="QA",COUNTIF(A$7:A14,"QA")+100,IF(A14="QV",COUNTIF(A$7:A14,"QV")+300,IF(A14="QD",COUNTIF(A$7:A14,"QD")+500,COUNTIF(A$7:A14,"QP")+700)))</f>
        <v>504</v>
      </c>
      <c r="C14" s="68">
        <v>45</v>
      </c>
      <c r="D14" s="69" t="s">
        <v>27</v>
      </c>
      <c r="E14" s="70" t="s">
        <v>34</v>
      </c>
      <c r="F14" s="70" t="s">
        <v>29</v>
      </c>
      <c r="G14" s="71"/>
      <c r="H14" s="70" t="s">
        <v>31</v>
      </c>
      <c r="I14" s="90" t="s">
        <v>37</v>
      </c>
      <c r="J14" s="70" t="s">
        <v>33</v>
      </c>
      <c r="K14" s="72" t="s">
        <v>30</v>
      </c>
    </row>
    <row r="15" spans="1:11" ht="13.5" customHeight="1">
      <c r="A15" s="52" t="s">
        <v>12</v>
      </c>
      <c r="B15" s="53">
        <f>IF(A15="QA",COUNTIF(A$7:A15,"QA")+100,IF(A15="QV",COUNTIF(A$7:A15,"QV")+300,IF(A15="QD",COUNTIF(A$7:A15,"QD")+500,COUNTIF(A$7:A15,"QP")+700)))</f>
        <v>305</v>
      </c>
      <c r="C15" s="54">
        <v>45</v>
      </c>
      <c r="D15" s="55" t="s">
        <v>27</v>
      </c>
      <c r="E15" s="56" t="s">
        <v>28</v>
      </c>
      <c r="F15" s="56" t="s">
        <v>29</v>
      </c>
      <c r="G15" s="57"/>
      <c r="H15" s="56" t="s">
        <v>31</v>
      </c>
      <c r="I15" s="89" t="s">
        <v>38</v>
      </c>
      <c r="J15" s="56" t="s">
        <v>33</v>
      </c>
      <c r="K15" s="58" t="s">
        <v>30</v>
      </c>
    </row>
    <row r="16" spans="1:11" ht="13.5" customHeight="1">
      <c r="A16" s="66" t="s">
        <v>22</v>
      </c>
      <c r="B16" s="67">
        <f>IF(A16="QA",COUNTIF(A$7:A16,"QA")+100,IF(A16="QV",COUNTIF(A$7:A16,"QV")+300,IF(A16="QD",COUNTIF(A$7:A16,"QD")+500,COUNTIF(A$7:A16,"QP")+700)))</f>
        <v>505</v>
      </c>
      <c r="C16" s="68">
        <v>45</v>
      </c>
      <c r="D16" s="69" t="s">
        <v>27</v>
      </c>
      <c r="E16" s="70" t="s">
        <v>34</v>
      </c>
      <c r="F16" s="70" t="s">
        <v>29</v>
      </c>
      <c r="G16" s="71"/>
      <c r="H16" s="70" t="s">
        <v>31</v>
      </c>
      <c r="I16" s="90" t="s">
        <v>38</v>
      </c>
      <c r="J16" s="70" t="s">
        <v>33</v>
      </c>
      <c r="K16" s="72" t="s">
        <v>30</v>
      </c>
    </row>
    <row r="17" spans="1:11" ht="13.5" customHeight="1">
      <c r="A17" s="52" t="s">
        <v>12</v>
      </c>
      <c r="B17" s="53">
        <f>IF(A17="QA",COUNTIF(A$7:A17,"QA")+100,IF(A17="QV",COUNTIF(A$7:A17,"QV")+300,IF(A17="QD",COUNTIF(A$7:A17,"QD")+500,COUNTIF(A$7:A17,"QP")+700)))</f>
        <v>306</v>
      </c>
      <c r="C17" s="54">
        <v>50</v>
      </c>
      <c r="D17" s="55" t="s">
        <v>27</v>
      </c>
      <c r="E17" s="56" t="s">
        <v>28</v>
      </c>
      <c r="F17" s="56" t="s">
        <v>29</v>
      </c>
      <c r="G17" s="57"/>
      <c r="H17" s="56" t="s">
        <v>31</v>
      </c>
      <c r="I17" s="89" t="s">
        <v>39</v>
      </c>
      <c r="J17" s="56" t="s">
        <v>33</v>
      </c>
      <c r="K17" s="58" t="s">
        <v>30</v>
      </c>
    </row>
    <row r="18" spans="1:11" ht="13.5" customHeight="1">
      <c r="A18" s="66" t="s">
        <v>22</v>
      </c>
      <c r="B18" s="67">
        <f>IF(A18="QA",COUNTIF(A$7:A18,"QA")+100,IF(A18="QV",COUNTIF(A$7:A18,"QV")+300,IF(A18="QD",COUNTIF(A$7:A18,"QD")+500,COUNTIF(A$7:A18,"QP")+700)))</f>
        <v>506</v>
      </c>
      <c r="C18" s="68">
        <v>50</v>
      </c>
      <c r="D18" s="69" t="s">
        <v>27</v>
      </c>
      <c r="E18" s="70" t="s">
        <v>34</v>
      </c>
      <c r="F18" s="70" t="s">
        <v>29</v>
      </c>
      <c r="G18" s="71"/>
      <c r="H18" s="70" t="s">
        <v>31</v>
      </c>
      <c r="I18" s="90" t="s">
        <v>39</v>
      </c>
      <c r="J18" s="70" t="s">
        <v>33</v>
      </c>
      <c r="K18" s="72" t="s">
        <v>30</v>
      </c>
    </row>
    <row r="19" spans="1:11" ht="13.5" customHeight="1">
      <c r="A19" s="52" t="s">
        <v>12</v>
      </c>
      <c r="B19" s="53">
        <f>IF(A19="QA",COUNTIF(A$7:A19,"QA")+100,IF(A19="QV",COUNTIF(A$7:A19,"QV")+300,IF(A19="QD",COUNTIF(A$7:A19,"QD")+500,COUNTIF(A$7:A19,"QP")+700)))</f>
        <v>307</v>
      </c>
      <c r="C19" s="54">
        <v>55</v>
      </c>
      <c r="D19" s="55" t="s">
        <v>27</v>
      </c>
      <c r="E19" s="56" t="s">
        <v>28</v>
      </c>
      <c r="F19" s="56" t="s">
        <v>29</v>
      </c>
      <c r="G19" s="57"/>
      <c r="H19" s="56" t="s">
        <v>31</v>
      </c>
      <c r="I19" s="89" t="s">
        <v>40</v>
      </c>
      <c r="J19" s="56" t="s">
        <v>33</v>
      </c>
      <c r="K19" s="58" t="s">
        <v>30</v>
      </c>
    </row>
    <row r="20" spans="1:11" ht="13.5" customHeight="1">
      <c r="A20" s="66" t="s">
        <v>22</v>
      </c>
      <c r="B20" s="67">
        <f>IF(A20="QA",COUNTIF(A$7:A20,"QA")+100,IF(A20="QV",COUNTIF(A$7:A20,"QV")+300,IF(A20="QD",COUNTIF(A$7:A20,"QD")+500,COUNTIF(A$7:A20,"QP")+700)))</f>
        <v>507</v>
      </c>
      <c r="C20" s="68">
        <v>55</v>
      </c>
      <c r="D20" s="69" t="s">
        <v>27</v>
      </c>
      <c r="E20" s="70" t="s">
        <v>34</v>
      </c>
      <c r="F20" s="70" t="s">
        <v>29</v>
      </c>
      <c r="G20" s="71"/>
      <c r="H20" s="70" t="s">
        <v>31</v>
      </c>
      <c r="I20" s="90" t="s">
        <v>40</v>
      </c>
      <c r="J20" s="70" t="s">
        <v>33</v>
      </c>
      <c r="K20" s="72" t="s">
        <v>30</v>
      </c>
    </row>
    <row r="21" spans="1:11" ht="13.5" customHeight="1">
      <c r="A21" s="52" t="s">
        <v>12</v>
      </c>
      <c r="B21" s="53">
        <f>IF(A21="QA",COUNTIF(A$7:A21,"QA")+100,IF(A21="QV",COUNTIF(A$7:A21,"QV")+300,IF(A21="QD",COUNTIF(A$7:A21,"QD")+500,COUNTIF(A$7:A21,"QP")+700)))</f>
        <v>308</v>
      </c>
      <c r="C21" s="54">
        <v>60</v>
      </c>
      <c r="D21" s="55" t="s">
        <v>27</v>
      </c>
      <c r="E21" s="56" t="s">
        <v>28</v>
      </c>
      <c r="F21" s="56" t="s">
        <v>29</v>
      </c>
      <c r="G21" s="57"/>
      <c r="H21" s="56" t="s">
        <v>31</v>
      </c>
      <c r="I21" s="89" t="s">
        <v>41</v>
      </c>
      <c r="J21" s="56" t="s">
        <v>33</v>
      </c>
      <c r="K21" s="58" t="s">
        <v>30</v>
      </c>
    </row>
    <row r="22" spans="1:11" ht="13.5" customHeight="1">
      <c r="A22" s="66" t="s">
        <v>22</v>
      </c>
      <c r="B22" s="67">
        <f>IF(A22="QA",COUNTIF(A$7:A22,"QA")+100,IF(A22="QV",COUNTIF(A$7:A22,"QV")+300,IF(A22="QD",COUNTIF(A$7:A22,"QD")+500,COUNTIF(A$7:A22,"QP")+700)))</f>
        <v>508</v>
      </c>
      <c r="C22" s="68">
        <v>60</v>
      </c>
      <c r="D22" s="69" t="s">
        <v>27</v>
      </c>
      <c r="E22" s="70" t="s">
        <v>34</v>
      </c>
      <c r="F22" s="70" t="s">
        <v>29</v>
      </c>
      <c r="G22" s="71"/>
      <c r="H22" s="70" t="s">
        <v>31</v>
      </c>
      <c r="I22" s="90" t="s">
        <v>41</v>
      </c>
      <c r="J22" s="70" t="s">
        <v>33</v>
      </c>
      <c r="K22" s="72" t="s">
        <v>30</v>
      </c>
    </row>
    <row r="23" spans="1:11" ht="13.5" customHeight="1">
      <c r="A23" s="52" t="s">
        <v>12</v>
      </c>
      <c r="B23" s="53">
        <f>IF(A23="QA",COUNTIF(A$7:A23,"QA")+100,IF(A23="QV",COUNTIF(A$7:A23,"QV")+300,IF(A23="QD",COUNTIF(A$7:A23,"QD")+500,COUNTIF(A$7:A23,"QP")+700)))</f>
        <v>309</v>
      </c>
      <c r="C23" s="54">
        <v>60</v>
      </c>
      <c r="D23" s="55" t="s">
        <v>27</v>
      </c>
      <c r="E23" s="56" t="s">
        <v>28</v>
      </c>
      <c r="F23" s="56" t="s">
        <v>29</v>
      </c>
      <c r="G23" s="57"/>
      <c r="H23" s="56" t="s">
        <v>31</v>
      </c>
      <c r="I23" s="89" t="s">
        <v>42</v>
      </c>
      <c r="J23" s="56" t="s">
        <v>33</v>
      </c>
      <c r="K23" s="58" t="s">
        <v>30</v>
      </c>
    </row>
    <row r="24" spans="1:11" ht="13.5" customHeight="1">
      <c r="A24" s="66" t="s">
        <v>22</v>
      </c>
      <c r="B24" s="67">
        <f>IF(A24="QA",COUNTIF(A$7:A24,"QA")+100,IF(A24="QV",COUNTIF(A$7:A24,"QV")+300,IF(A24="QD",COUNTIF(A$7:A24,"QD")+500,COUNTIF(A$7:A24,"QP")+700)))</f>
        <v>509</v>
      </c>
      <c r="C24" s="68">
        <v>60</v>
      </c>
      <c r="D24" s="69" t="s">
        <v>27</v>
      </c>
      <c r="E24" s="70" t="s">
        <v>34</v>
      </c>
      <c r="F24" s="70" t="s">
        <v>29</v>
      </c>
      <c r="G24" s="71"/>
      <c r="H24" s="70" t="s">
        <v>31</v>
      </c>
      <c r="I24" s="90" t="s">
        <v>42</v>
      </c>
      <c r="J24" s="70" t="s">
        <v>33</v>
      </c>
      <c r="K24" s="72" t="s">
        <v>30</v>
      </c>
    </row>
    <row r="25" spans="1:11" ht="13.5" customHeight="1">
      <c r="A25" s="52" t="s">
        <v>12</v>
      </c>
      <c r="B25" s="53">
        <f>IF(A25="QA",COUNTIF(A$7:A25,"QA")+100,IF(A25="QV",COUNTIF(A$7:A25,"QV")+300,IF(A25="QD",COUNTIF(A$7:A25,"QD")+500,COUNTIF(A$7:A25,"QP")+700)))</f>
        <v>310</v>
      </c>
      <c r="C25" s="54">
        <v>64</v>
      </c>
      <c r="D25" s="55" t="s">
        <v>27</v>
      </c>
      <c r="E25" s="56" t="s">
        <v>28</v>
      </c>
      <c r="F25" s="56" t="s">
        <v>29</v>
      </c>
      <c r="G25" s="57"/>
      <c r="H25" s="56" t="s">
        <v>31</v>
      </c>
      <c r="I25" s="89" t="s">
        <v>43</v>
      </c>
      <c r="J25" s="56" t="s">
        <v>33</v>
      </c>
      <c r="K25" s="58" t="s">
        <v>30</v>
      </c>
    </row>
    <row r="26" spans="1:11" ht="13.5" customHeight="1">
      <c r="A26" s="66" t="s">
        <v>22</v>
      </c>
      <c r="B26" s="67">
        <f>IF(A26="QA",COUNTIF(A$7:A26,"QA")+100,IF(A26="QV",COUNTIF(A$7:A26,"QV")+300,IF(A26="QD",COUNTIF(A$7:A26,"QD")+500,COUNTIF(A$7:A26,"QP")+700)))</f>
        <v>510</v>
      </c>
      <c r="C26" s="68">
        <v>64</v>
      </c>
      <c r="D26" s="69" t="s">
        <v>27</v>
      </c>
      <c r="E26" s="70" t="s">
        <v>34</v>
      </c>
      <c r="F26" s="70" t="s">
        <v>29</v>
      </c>
      <c r="G26" s="71"/>
      <c r="H26" s="70" t="s">
        <v>31</v>
      </c>
      <c r="I26" s="90" t="s">
        <v>43</v>
      </c>
      <c r="J26" s="70" t="s">
        <v>33</v>
      </c>
      <c r="K26" s="72" t="s">
        <v>30</v>
      </c>
    </row>
    <row r="27" spans="1:11" ht="13.5" customHeight="1">
      <c r="A27" s="52" t="s">
        <v>12</v>
      </c>
      <c r="B27" s="53">
        <f>IF(A27="QA",COUNTIF(A$7:A27,"QA")+100,IF(A27="QV",COUNTIF(A$7:A27,"QV")+300,IF(A27="QD",COUNTIF(A$7:A27,"QD")+500,COUNTIF(A$7:A27,"QP")+700)))</f>
        <v>311</v>
      </c>
      <c r="C27" s="54">
        <v>69</v>
      </c>
      <c r="D27" s="55" t="s">
        <v>27</v>
      </c>
      <c r="E27" s="56" t="s">
        <v>28</v>
      </c>
      <c r="F27" s="56" t="s">
        <v>29</v>
      </c>
      <c r="G27" s="57"/>
      <c r="H27" s="56" t="s">
        <v>31</v>
      </c>
      <c r="I27" s="89" t="s">
        <v>44</v>
      </c>
      <c r="J27" s="56" t="s">
        <v>33</v>
      </c>
      <c r="K27" s="58" t="s">
        <v>30</v>
      </c>
    </row>
    <row r="28" spans="1:11" ht="13.5" customHeight="1">
      <c r="A28" s="66" t="s">
        <v>22</v>
      </c>
      <c r="B28" s="67">
        <f>IF(A28="QA",COUNTIF(A$7:A28,"QA")+100,IF(A28="QV",COUNTIF(A$7:A28,"QV")+300,IF(A28="QD",COUNTIF(A$7:A28,"QD")+500,COUNTIF(A$7:A28,"QP")+700)))</f>
        <v>511</v>
      </c>
      <c r="C28" s="68">
        <v>69</v>
      </c>
      <c r="D28" s="69" t="s">
        <v>27</v>
      </c>
      <c r="E28" s="70" t="s">
        <v>34</v>
      </c>
      <c r="F28" s="70" t="s">
        <v>29</v>
      </c>
      <c r="G28" s="71"/>
      <c r="H28" s="70" t="s">
        <v>31</v>
      </c>
      <c r="I28" s="90" t="s">
        <v>44</v>
      </c>
      <c r="J28" s="70" t="s">
        <v>33</v>
      </c>
      <c r="K28" s="72" t="s">
        <v>30</v>
      </c>
    </row>
    <row r="29" spans="1:11" ht="13.5" customHeight="1">
      <c r="A29" s="52" t="s">
        <v>12</v>
      </c>
      <c r="B29" s="53">
        <f>IF(A29="QA",COUNTIF(A$7:A29,"QA")+100,IF(A29="QV",COUNTIF(A$7:A29,"QV")+300,IF(A29="QD",COUNTIF(A$7:A29,"QD")+500,COUNTIF(A$7:A29,"QP")+700)))</f>
        <v>312</v>
      </c>
      <c r="C29" s="54">
        <v>74</v>
      </c>
      <c r="D29" s="55" t="s">
        <v>27</v>
      </c>
      <c r="E29" s="56" t="s">
        <v>28</v>
      </c>
      <c r="F29" s="56" t="s">
        <v>29</v>
      </c>
      <c r="G29" s="57"/>
      <c r="H29" s="56" t="s">
        <v>31</v>
      </c>
      <c r="I29" s="89" t="s">
        <v>45</v>
      </c>
      <c r="J29" s="56" t="s">
        <v>33</v>
      </c>
      <c r="K29" s="58" t="s">
        <v>30</v>
      </c>
    </row>
    <row r="30" spans="1:11" ht="13.5" customHeight="1">
      <c r="A30" s="66" t="s">
        <v>22</v>
      </c>
      <c r="B30" s="67">
        <f>IF(A30="QA",COUNTIF(A$7:A30,"QA")+100,IF(A30="QV",COUNTIF(A$7:A30,"QV")+300,IF(A30="QD",COUNTIF(A$7:A30,"QD")+500,COUNTIF(A$7:A30,"QP")+700)))</f>
        <v>512</v>
      </c>
      <c r="C30" s="68">
        <v>74</v>
      </c>
      <c r="D30" s="69" t="s">
        <v>27</v>
      </c>
      <c r="E30" s="70" t="s">
        <v>34</v>
      </c>
      <c r="F30" s="70" t="s">
        <v>29</v>
      </c>
      <c r="G30" s="71"/>
      <c r="H30" s="70" t="s">
        <v>31</v>
      </c>
      <c r="I30" s="90" t="s">
        <v>45</v>
      </c>
      <c r="J30" s="70" t="s">
        <v>33</v>
      </c>
      <c r="K30" s="72" t="s">
        <v>30</v>
      </c>
    </row>
    <row r="31" spans="1:11" ht="13.5" customHeight="1">
      <c r="A31" s="52" t="s">
        <v>12</v>
      </c>
      <c r="B31" s="53">
        <f>IF(A31="QA",COUNTIF(A$7:A31,"QA")+100,IF(A31="QV",COUNTIF(A$7:A31,"QV")+300,IF(A31="QD",COUNTIF(A$7:A31,"QD")+500,COUNTIF(A$7:A31,"QP")+700)))</f>
        <v>313</v>
      </c>
      <c r="C31" s="54">
        <v>78</v>
      </c>
      <c r="D31" s="55" t="s">
        <v>27</v>
      </c>
      <c r="E31" s="56" t="s">
        <v>28</v>
      </c>
      <c r="F31" s="56" t="s">
        <v>29</v>
      </c>
      <c r="G31" s="57"/>
      <c r="H31" s="56" t="s">
        <v>31</v>
      </c>
      <c r="I31" s="89" t="s">
        <v>46</v>
      </c>
      <c r="J31" s="56" t="s">
        <v>33</v>
      </c>
      <c r="K31" s="58" t="s">
        <v>30</v>
      </c>
    </row>
    <row r="32" spans="1:11" ht="13.5" customHeight="1">
      <c r="A32" s="66" t="s">
        <v>22</v>
      </c>
      <c r="B32" s="67">
        <f>IF(A32="QA",COUNTIF(A$7:A32,"QA")+100,IF(A32="QV",COUNTIF(A$7:A32,"QV")+300,IF(A32="QD",COUNTIF(A$7:A32,"QD")+500,COUNTIF(A$7:A32,"QP")+700)))</f>
        <v>513</v>
      </c>
      <c r="C32" s="68">
        <v>78</v>
      </c>
      <c r="D32" s="69" t="s">
        <v>27</v>
      </c>
      <c r="E32" s="70" t="s">
        <v>34</v>
      </c>
      <c r="F32" s="70" t="s">
        <v>29</v>
      </c>
      <c r="G32" s="71"/>
      <c r="H32" s="70" t="s">
        <v>31</v>
      </c>
      <c r="I32" s="90" t="s">
        <v>46</v>
      </c>
      <c r="J32" s="70" t="s">
        <v>33</v>
      </c>
      <c r="K32" s="72" t="s">
        <v>30</v>
      </c>
    </row>
    <row r="33" spans="1:11" ht="13.5" customHeight="1">
      <c r="A33" s="52" t="s">
        <v>12</v>
      </c>
      <c r="B33" s="53">
        <f>IF(A33="QA",COUNTIF(A$7:A33,"QA")+100,IF(A33="QV",COUNTIF(A$7:A33,"QV")+300,IF(A33="QD",COUNTIF(A$7:A33,"QD")+500,COUNTIF(A$7:A33,"QP")+700)))</f>
        <v>314</v>
      </c>
      <c r="C33" s="54">
        <v>25</v>
      </c>
      <c r="D33" s="55" t="s">
        <v>27</v>
      </c>
      <c r="E33" s="56" t="s">
        <v>28</v>
      </c>
      <c r="F33" s="56" t="s">
        <v>29</v>
      </c>
      <c r="G33" s="57"/>
      <c r="H33" s="56" t="s">
        <v>31</v>
      </c>
      <c r="I33" s="89" t="s">
        <v>47</v>
      </c>
      <c r="J33" s="56" t="s">
        <v>33</v>
      </c>
      <c r="K33" s="58" t="s">
        <v>30</v>
      </c>
    </row>
    <row r="34" spans="1:11" ht="13.5" customHeight="1">
      <c r="A34" s="66" t="s">
        <v>22</v>
      </c>
      <c r="B34" s="67">
        <f>IF(A34="QA",COUNTIF(A$7:A34,"QA")+100,IF(A34="QV",COUNTIF(A$7:A34,"QV")+300,IF(A34="QD",COUNTIF(A$7:A34,"QD")+500,COUNTIF(A$7:A34,"QP")+700)))</f>
        <v>514</v>
      </c>
      <c r="C34" s="68">
        <v>2</v>
      </c>
      <c r="D34" s="69" t="s">
        <v>27</v>
      </c>
      <c r="E34" s="70" t="s">
        <v>34</v>
      </c>
      <c r="F34" s="70" t="s">
        <v>29</v>
      </c>
      <c r="G34" s="71"/>
      <c r="H34" s="70" t="s">
        <v>31</v>
      </c>
      <c r="I34" s="90" t="s">
        <v>47</v>
      </c>
      <c r="J34" s="70" t="s">
        <v>33</v>
      </c>
      <c r="K34" s="72" t="s">
        <v>30</v>
      </c>
    </row>
    <row r="35" spans="1:11" ht="13.5" customHeight="1">
      <c r="A35" s="76" t="s">
        <v>66</v>
      </c>
      <c r="B35" s="77">
        <f>IF(A35="QA",COUNTIF(A$7:A35,"QA")+100,IF(A35="QV",COUNTIF(A$7:A35,"QV")+300,IF(A35="QD",COUNTIF(A$7:A35,"QD")+500,COUNTIF(A$7:A35,"QP")+700)))</f>
        <v>101</v>
      </c>
      <c r="C35" s="78">
        <v>65</v>
      </c>
      <c r="D35" s="79" t="s">
        <v>49</v>
      </c>
      <c r="E35" s="80" t="s">
        <v>50</v>
      </c>
      <c r="F35" s="80" t="s">
        <v>29</v>
      </c>
      <c r="G35" s="81"/>
      <c r="H35" s="80" t="s">
        <v>31</v>
      </c>
      <c r="I35" s="91" t="s">
        <v>51</v>
      </c>
      <c r="J35" s="82" t="s">
        <v>33</v>
      </c>
      <c r="K35" s="83" t="s">
        <v>30</v>
      </c>
    </row>
    <row r="36" spans="1:11" ht="13.5" customHeight="1">
      <c r="A36" s="76" t="s">
        <v>66</v>
      </c>
      <c r="B36" s="77">
        <f>IF(A36="QA",COUNTIF(A$7:A36,"QA")+100,IF(A36="QV",COUNTIF(A$7:A36,"QV")+300,IF(A36="QD",COUNTIF(A$7:A36,"QD")+500,COUNTIF(A$7:A36,"QP")+700)))</f>
        <v>102</v>
      </c>
      <c r="C36" s="78">
        <v>70</v>
      </c>
      <c r="D36" s="82" t="str">
        <f>D$35</f>
        <v>SCH2025</v>
      </c>
      <c r="E36" s="80" t="s">
        <v>50</v>
      </c>
      <c r="F36" s="80" t="s">
        <v>29</v>
      </c>
      <c r="G36" s="81"/>
      <c r="H36" s="82" t="str">
        <f>H$35</f>
        <v>0.04</v>
      </c>
      <c r="I36" s="91" t="s">
        <v>52</v>
      </c>
      <c r="J36" s="82" t="str">
        <f>J$35</f>
        <v>0.13</v>
      </c>
      <c r="K36" s="83" t="s">
        <v>30</v>
      </c>
    </row>
    <row r="37" spans="1:11" ht="13.5" customHeight="1">
      <c r="A37" s="76" t="s">
        <v>66</v>
      </c>
      <c r="B37" s="77">
        <f>IF(A37="QA",COUNTIF(A$7:A37,"QA")+100,IF(A37="QV",COUNTIF(A$7:A37,"QV")+300,IF(A37="QD",COUNTIF(A$7:A37,"QD")+500,COUNTIF(A$7:A37,"QP")+700)))</f>
        <v>103</v>
      </c>
      <c r="C37" s="78">
        <v>75</v>
      </c>
      <c r="D37" s="82" t="str">
        <f t="shared" ref="D37:D48" si="0">D$35</f>
        <v>SCH2025</v>
      </c>
      <c r="E37" s="80" t="s">
        <v>50</v>
      </c>
      <c r="F37" s="80" t="s">
        <v>29</v>
      </c>
      <c r="G37" s="81"/>
      <c r="H37" s="82" t="str">
        <f t="shared" ref="H37:H48" si="1">H$35</f>
        <v>0.04</v>
      </c>
      <c r="I37" s="91" t="s">
        <v>53</v>
      </c>
      <c r="J37" s="82" t="str">
        <f t="shared" ref="J37:J48" si="2">J$35</f>
        <v>0.13</v>
      </c>
      <c r="K37" s="83" t="s">
        <v>30</v>
      </c>
    </row>
    <row r="38" spans="1:11" ht="13.5" customHeight="1">
      <c r="A38" s="76" t="s">
        <v>66</v>
      </c>
      <c r="B38" s="77">
        <f>IF(A38="QA",COUNTIF(A$7:A38,"QA")+100,IF(A38="QV",COUNTIF(A$7:A38,"QV")+300,IF(A38="QD",COUNTIF(A$7:A38,"QD")+500,COUNTIF(A$7:A38,"QP")+700)))</f>
        <v>104</v>
      </c>
      <c r="C38" s="78">
        <v>78</v>
      </c>
      <c r="D38" s="82" t="str">
        <f t="shared" si="0"/>
        <v>SCH2025</v>
      </c>
      <c r="E38" s="80" t="s">
        <v>50</v>
      </c>
      <c r="F38" s="80" t="s">
        <v>29</v>
      </c>
      <c r="G38" s="81"/>
      <c r="H38" s="82" t="s">
        <v>65</v>
      </c>
      <c r="I38" s="91" t="s">
        <v>54</v>
      </c>
      <c r="J38" s="82" t="str">
        <f t="shared" si="2"/>
        <v>0.13</v>
      </c>
      <c r="K38" s="83" t="s">
        <v>30</v>
      </c>
    </row>
    <row r="39" spans="1:11" ht="13.5" customHeight="1">
      <c r="A39" s="76" t="s">
        <v>66</v>
      </c>
      <c r="B39" s="77">
        <f>IF(A39="QA",COUNTIF(A$7:A39,"QA")+100,IF(A39="QV",COUNTIF(A$7:A39,"QV")+300,IF(A39="QD",COUNTIF(A$7:A39,"QD")+500,COUNTIF(A$7:A39,"QP")+700)))</f>
        <v>105</v>
      </c>
      <c r="C39" s="78">
        <v>78</v>
      </c>
      <c r="D39" s="82" t="str">
        <f t="shared" si="0"/>
        <v>SCH2025</v>
      </c>
      <c r="E39" s="80" t="s">
        <v>50</v>
      </c>
      <c r="F39" s="80" t="s">
        <v>29</v>
      </c>
      <c r="G39" s="81"/>
      <c r="H39" s="82" t="s">
        <v>65</v>
      </c>
      <c r="I39" s="91" t="s">
        <v>55</v>
      </c>
      <c r="J39" s="82" t="str">
        <f t="shared" si="2"/>
        <v>0.13</v>
      </c>
      <c r="K39" s="83" t="s">
        <v>30</v>
      </c>
    </row>
    <row r="40" spans="1:11" ht="13.5" customHeight="1">
      <c r="A40" s="76" t="s">
        <v>66</v>
      </c>
      <c r="B40" s="77">
        <f>IF(A40="QA",COUNTIF(A$7:A40,"QA")+100,IF(A40="QV",COUNTIF(A$7:A40,"QV")+300,IF(A40="QD",COUNTIF(A$7:A40,"QD")+500,COUNTIF(A$7:A40,"QP")+700)))</f>
        <v>106</v>
      </c>
      <c r="C40" s="78">
        <v>83</v>
      </c>
      <c r="D40" s="82" t="str">
        <f t="shared" si="0"/>
        <v>SCH2025</v>
      </c>
      <c r="E40" s="80" t="s">
        <v>50</v>
      </c>
      <c r="F40" s="80" t="s">
        <v>29</v>
      </c>
      <c r="G40" s="81"/>
      <c r="H40" s="82" t="s">
        <v>65</v>
      </c>
      <c r="I40" s="91" t="s">
        <v>56</v>
      </c>
      <c r="J40" s="82" t="str">
        <f t="shared" si="2"/>
        <v>0.13</v>
      </c>
      <c r="K40" s="83" t="s">
        <v>30</v>
      </c>
    </row>
    <row r="41" spans="1:11" ht="13.5" customHeight="1">
      <c r="A41" s="76" t="s">
        <v>66</v>
      </c>
      <c r="B41" s="77">
        <f>IF(A41="QA",COUNTIF(A$7:A41,"QA")+100,IF(A41="QV",COUNTIF(A$7:A41,"QV")+300,IF(A41="QD",COUNTIF(A$7:A41,"QD")+500,COUNTIF(A$7:A41,"QP")+700)))</f>
        <v>107</v>
      </c>
      <c r="C41" s="78">
        <v>86</v>
      </c>
      <c r="D41" s="82" t="str">
        <f t="shared" si="0"/>
        <v>SCH2025</v>
      </c>
      <c r="E41" s="80" t="s">
        <v>50</v>
      </c>
      <c r="F41" s="80" t="s">
        <v>29</v>
      </c>
      <c r="G41" s="81"/>
      <c r="H41" s="82" t="s">
        <v>65</v>
      </c>
      <c r="I41" s="91" t="s">
        <v>57</v>
      </c>
      <c r="J41" s="82" t="str">
        <f t="shared" si="2"/>
        <v>0.13</v>
      </c>
      <c r="K41" s="83" t="s">
        <v>30</v>
      </c>
    </row>
    <row r="42" spans="1:11" ht="13.5" customHeight="1">
      <c r="A42" s="76" t="s">
        <v>66</v>
      </c>
      <c r="B42" s="77">
        <f>IF(A42="QA",COUNTIF(A$7:A42,"QA")+100,IF(A42="QV",COUNTIF(A$7:A42,"QV")+300,IF(A42="QD",COUNTIF(A$7:A42,"QD")+500,COUNTIF(A$7:A42,"QP")+700)))</f>
        <v>108</v>
      </c>
      <c r="C42" s="78">
        <v>90</v>
      </c>
      <c r="D42" s="82" t="str">
        <f t="shared" si="0"/>
        <v>SCH2025</v>
      </c>
      <c r="E42" s="80" t="s">
        <v>50</v>
      </c>
      <c r="F42" s="80" t="s">
        <v>29</v>
      </c>
      <c r="G42" s="81"/>
      <c r="H42" s="82" t="s">
        <v>65</v>
      </c>
      <c r="I42" s="91" t="s">
        <v>58</v>
      </c>
      <c r="J42" s="82" t="str">
        <f t="shared" si="2"/>
        <v>0.13</v>
      </c>
      <c r="K42" s="83" t="s">
        <v>30</v>
      </c>
    </row>
    <row r="43" spans="1:11" ht="13.5" customHeight="1">
      <c r="A43" s="76" t="s">
        <v>66</v>
      </c>
      <c r="B43" s="77">
        <f>IF(A43="QA",COUNTIF(A$7:A43,"QA")+100,IF(A43="QV",COUNTIF(A$7:A43,"QV")+300,IF(A43="QD",COUNTIF(A$7:A43,"QD")+500,COUNTIF(A$7:A43,"QP")+700)))</f>
        <v>109</v>
      </c>
      <c r="C43" s="78">
        <v>65</v>
      </c>
      <c r="D43" s="82" t="str">
        <f t="shared" si="0"/>
        <v>SCH2025</v>
      </c>
      <c r="E43" s="80" t="s">
        <v>50</v>
      </c>
      <c r="F43" s="80" t="s">
        <v>29</v>
      </c>
      <c r="G43" s="81"/>
      <c r="H43" s="82" t="s">
        <v>65</v>
      </c>
      <c r="I43" s="91" t="s">
        <v>59</v>
      </c>
      <c r="J43" s="82" t="str">
        <f t="shared" si="2"/>
        <v>0.13</v>
      </c>
      <c r="K43" s="83" t="s">
        <v>30</v>
      </c>
    </row>
    <row r="44" spans="1:11" ht="13.5" customHeight="1">
      <c r="A44" s="76" t="s">
        <v>66</v>
      </c>
      <c r="B44" s="77">
        <f>IF(A44="QA",COUNTIF(A$7:A44,"QA")+100,IF(A44="QV",COUNTIF(A$7:A44,"QV")+300,IF(A44="QD",COUNTIF(A$7:A44,"QD")+500,COUNTIF(A$7:A44,"QP")+700)))</f>
        <v>110</v>
      </c>
      <c r="C44" s="78">
        <v>56</v>
      </c>
      <c r="D44" s="82" t="str">
        <f t="shared" si="0"/>
        <v>SCH2025</v>
      </c>
      <c r="E44" s="80" t="s">
        <v>50</v>
      </c>
      <c r="F44" s="80" t="s">
        <v>29</v>
      </c>
      <c r="G44" s="81"/>
      <c r="H44" s="82" t="s">
        <v>65</v>
      </c>
      <c r="I44" s="91" t="s">
        <v>60</v>
      </c>
      <c r="J44" s="82" t="str">
        <f t="shared" si="2"/>
        <v>0.13</v>
      </c>
      <c r="K44" s="83" t="s">
        <v>30</v>
      </c>
    </row>
    <row r="45" spans="1:11" ht="13.5" customHeight="1">
      <c r="A45" s="76" t="s">
        <v>66</v>
      </c>
      <c r="B45" s="77">
        <f>IF(A45="QA",COUNTIF(A$7:A45,"QA")+100,IF(A45="QV",COUNTIF(A$7:A45,"QV")+300,IF(A45="QD",COUNTIF(A$7:A45,"QD")+500,COUNTIF(A$7:A45,"QP")+700)))</f>
        <v>111</v>
      </c>
      <c r="C45" s="78">
        <v>52</v>
      </c>
      <c r="D45" s="82" t="str">
        <f t="shared" si="0"/>
        <v>SCH2025</v>
      </c>
      <c r="E45" s="80" t="s">
        <v>50</v>
      </c>
      <c r="F45" s="80" t="s">
        <v>29</v>
      </c>
      <c r="G45" s="81"/>
      <c r="H45" s="82" t="s">
        <v>65</v>
      </c>
      <c r="I45" s="91" t="s">
        <v>61</v>
      </c>
      <c r="J45" s="82" t="str">
        <f t="shared" si="2"/>
        <v>0.13</v>
      </c>
      <c r="K45" s="83" t="s">
        <v>30</v>
      </c>
    </row>
    <row r="46" spans="1:11" ht="13.5" customHeight="1">
      <c r="A46" s="76" t="s">
        <v>66</v>
      </c>
      <c r="B46" s="77">
        <f>IF(A46="QA",COUNTIF(A$7:A46,"QA")+100,IF(A46="QV",COUNTIF(A$7:A46,"QV")+300,IF(A46="QD",COUNTIF(A$7:A46,"QD")+500,COUNTIF(A$7:A46,"QP")+700)))</f>
        <v>112</v>
      </c>
      <c r="C46" s="78">
        <v>46</v>
      </c>
      <c r="D46" s="82" t="str">
        <f t="shared" si="0"/>
        <v>SCH2025</v>
      </c>
      <c r="E46" s="80" t="s">
        <v>50</v>
      </c>
      <c r="F46" s="80" t="s">
        <v>29</v>
      </c>
      <c r="G46" s="81"/>
      <c r="H46" s="82" t="str">
        <f t="shared" si="1"/>
        <v>0.04</v>
      </c>
      <c r="I46" s="91" t="s">
        <v>62</v>
      </c>
      <c r="J46" s="82" t="str">
        <f t="shared" si="2"/>
        <v>0.13</v>
      </c>
      <c r="K46" s="83" t="s">
        <v>30</v>
      </c>
    </row>
    <row r="47" spans="1:11" ht="13.5" customHeight="1">
      <c r="A47" s="76" t="s">
        <v>66</v>
      </c>
      <c r="B47" s="77">
        <f>IF(A47="QA",COUNTIF(A$7:A47,"QA")+100,IF(A47="QV",COUNTIF(A$7:A47,"QV")+300,IF(A47="QD",COUNTIF(A$7:A47,"QD")+500,COUNTIF(A$7:A47,"QP")+700)))</f>
        <v>113</v>
      </c>
      <c r="C47" s="78">
        <v>42</v>
      </c>
      <c r="D47" s="82" t="str">
        <f t="shared" si="0"/>
        <v>SCH2025</v>
      </c>
      <c r="E47" s="80" t="s">
        <v>50</v>
      </c>
      <c r="F47" s="80" t="s">
        <v>29</v>
      </c>
      <c r="G47" s="81"/>
      <c r="H47" s="82" t="str">
        <f t="shared" si="1"/>
        <v>0.04</v>
      </c>
      <c r="I47" s="91" t="s">
        <v>63</v>
      </c>
      <c r="J47" s="82" t="str">
        <f t="shared" si="2"/>
        <v>0.13</v>
      </c>
      <c r="K47" s="83" t="s">
        <v>30</v>
      </c>
    </row>
    <row r="48" spans="1:11" ht="13.5" customHeight="1">
      <c r="A48" s="76" t="s">
        <v>66</v>
      </c>
      <c r="B48" s="77">
        <f>IF(A48="QA",COUNTIF(A$7:A48,"QA")+100,IF(A48="QV",COUNTIF(A$7:A48,"QV")+300,IF(A48="QD",COUNTIF(A$7:A48,"QD")+500,COUNTIF(A$7:A48,"QP")+700)))</f>
        <v>114</v>
      </c>
      <c r="C48" s="78">
        <v>36</v>
      </c>
      <c r="D48" s="82" t="str">
        <f t="shared" si="0"/>
        <v>SCH2025</v>
      </c>
      <c r="E48" s="80" t="s">
        <v>50</v>
      </c>
      <c r="F48" s="80" t="s">
        <v>29</v>
      </c>
      <c r="G48" s="81"/>
      <c r="H48" s="82" t="str">
        <f t="shared" si="1"/>
        <v>0.04</v>
      </c>
      <c r="I48" s="91" t="s">
        <v>64</v>
      </c>
      <c r="J48" s="82" t="str">
        <f t="shared" si="2"/>
        <v>0.13</v>
      </c>
      <c r="K48" s="83" t="s">
        <v>30</v>
      </c>
    </row>
    <row r="49" spans="1:11" ht="13.5" customHeight="1">
      <c r="A49" s="52" t="s">
        <v>48</v>
      </c>
      <c r="B49" s="53">
        <f>IF(A49="QA",COUNTIF(A$7:A49,"QA")+100,IF(A49="QV",COUNTIF(A$7:A49,"QV")+300,IF(A49="QD",COUNTIF(A$7:A49,"QD")+500,COUNTIF(A$7:A49,"QP")+700)))</f>
        <v>701</v>
      </c>
      <c r="C49" s="54"/>
      <c r="D49" s="55" t="s">
        <v>70</v>
      </c>
      <c r="E49" s="56" t="s">
        <v>71</v>
      </c>
      <c r="F49" s="56" t="s">
        <v>75</v>
      </c>
      <c r="G49" s="57" t="s">
        <v>81</v>
      </c>
      <c r="H49" s="56" t="s">
        <v>65</v>
      </c>
      <c r="I49" s="89" t="s">
        <v>67</v>
      </c>
      <c r="J49" s="56" t="s">
        <v>72</v>
      </c>
      <c r="K49" s="58" t="s">
        <v>73</v>
      </c>
    </row>
    <row r="50" spans="1:11" ht="13.5" customHeight="1">
      <c r="A50" s="59" t="s">
        <v>22</v>
      </c>
      <c r="B50" s="60">
        <f>IF(A50="QA",COUNTIF(A$7:A50,"QA")+100,IF(A50="QV",COUNTIF(A$7:A50,"QV")+300,IF(A50="QD",COUNTIF(A$7:A50,"QD")+500,COUNTIF(A$7:A50,"QP")+700)))</f>
        <v>515</v>
      </c>
      <c r="C50" s="61"/>
      <c r="D50" s="62" t="s">
        <v>27</v>
      </c>
      <c r="E50" s="63" t="s">
        <v>74</v>
      </c>
      <c r="F50" s="74" t="s">
        <v>75</v>
      </c>
      <c r="G50" s="64" t="s">
        <v>81</v>
      </c>
      <c r="H50" s="63" t="s">
        <v>65</v>
      </c>
      <c r="I50" s="92" t="str">
        <f>I49</f>
        <v>S_LED_01</v>
      </c>
      <c r="J50" s="63" t="s">
        <v>33</v>
      </c>
      <c r="K50" s="65" t="s">
        <v>76</v>
      </c>
    </row>
    <row r="51" spans="1:11" ht="13.5" customHeight="1">
      <c r="A51" s="59" t="s">
        <v>22</v>
      </c>
      <c r="B51" s="60">
        <f>IF(A51="QA",COUNTIF(A$7:A51,"QA")+100,IF(A51="QV",COUNTIF(A$7:A51,"QV")+300,IF(A51="QD",COUNTIF(A$7:A51,"QD")+500,COUNTIF(A$7:A51,"QP")+700)))</f>
        <v>516</v>
      </c>
      <c r="C51" s="61"/>
      <c r="D51" s="62" t="s">
        <v>27</v>
      </c>
      <c r="E51" s="63" t="s">
        <v>74</v>
      </c>
      <c r="F51" s="74" t="s">
        <v>75</v>
      </c>
      <c r="G51" s="64" t="s">
        <v>81</v>
      </c>
      <c r="H51" s="63" t="s">
        <v>65</v>
      </c>
      <c r="I51" s="92" t="str">
        <f t="shared" ref="I51:I53" si="3">I50</f>
        <v>S_LED_01</v>
      </c>
      <c r="J51" s="63" t="s">
        <v>33</v>
      </c>
      <c r="K51" s="65" t="s">
        <v>76</v>
      </c>
    </row>
    <row r="52" spans="1:11" ht="13.5" customHeight="1">
      <c r="A52" s="59" t="s">
        <v>22</v>
      </c>
      <c r="B52" s="60">
        <f>IF(A52="QA",COUNTIF(A$7:A52,"QA")+100,IF(A52="QV",COUNTIF(A$7:A52,"QV")+300,IF(A52="QD",COUNTIF(A$7:A52,"QD")+500,COUNTIF(A$7:A52,"QP")+700)))</f>
        <v>517</v>
      </c>
      <c r="C52" s="61"/>
      <c r="D52" s="62" t="s">
        <v>27</v>
      </c>
      <c r="E52" s="63" t="s">
        <v>74</v>
      </c>
      <c r="F52" s="74" t="s">
        <v>75</v>
      </c>
      <c r="G52" s="64" t="s">
        <v>81</v>
      </c>
      <c r="H52" s="63" t="s">
        <v>65</v>
      </c>
      <c r="I52" s="92" t="str">
        <f t="shared" si="3"/>
        <v>S_LED_01</v>
      </c>
      <c r="J52" s="63" t="s">
        <v>33</v>
      </c>
      <c r="K52" s="65" t="s">
        <v>76</v>
      </c>
    </row>
    <row r="53" spans="1:11" ht="13.5" customHeight="1">
      <c r="A53" s="66" t="s">
        <v>22</v>
      </c>
      <c r="B53" s="67">
        <f>IF(A53="QA",COUNTIF(A$7:A53,"QA")+100,IF(A53="QV",COUNTIF(A$7:A53,"QV")+300,IF(A53="QD",COUNTIF(A$7:A53,"QD")+500,COUNTIF(A$7:A53,"QP")+700)))</f>
        <v>518</v>
      </c>
      <c r="C53" s="68"/>
      <c r="D53" s="69" t="s">
        <v>27</v>
      </c>
      <c r="E53" s="70" t="s">
        <v>74</v>
      </c>
      <c r="F53" s="94" t="s">
        <v>75</v>
      </c>
      <c r="G53" s="64" t="s">
        <v>81</v>
      </c>
      <c r="H53" s="70" t="s">
        <v>65</v>
      </c>
      <c r="I53" s="92" t="str">
        <f t="shared" si="3"/>
        <v>S_LED_01</v>
      </c>
      <c r="J53" s="70" t="s">
        <v>33</v>
      </c>
      <c r="K53" s="72" t="s">
        <v>76</v>
      </c>
    </row>
    <row r="54" spans="1:11" ht="13.5" customHeight="1">
      <c r="A54" s="52" t="s">
        <v>48</v>
      </c>
      <c r="B54" s="53">
        <f>IF(A54="QA",COUNTIF(A$7:A54,"QA")+100,IF(A54="QV",COUNTIF(A$7:A54,"QV")+300,IF(A54="QD",COUNTIF(A$7:A54,"QD")+500,COUNTIF(A$7:A54,"QP")+700)))</f>
        <v>702</v>
      </c>
      <c r="C54" s="54"/>
      <c r="D54" s="55" t="s">
        <v>70</v>
      </c>
      <c r="E54" s="56" t="s">
        <v>71</v>
      </c>
      <c r="F54" s="56" t="s">
        <v>75</v>
      </c>
      <c r="G54" s="57" t="s">
        <v>81</v>
      </c>
      <c r="H54" s="56" t="s">
        <v>65</v>
      </c>
      <c r="I54" s="89" t="s">
        <v>77</v>
      </c>
      <c r="J54" s="56" t="s">
        <v>72</v>
      </c>
      <c r="K54" s="58" t="s">
        <v>73</v>
      </c>
    </row>
    <row r="55" spans="1:11" ht="13.5" customHeight="1">
      <c r="A55" s="59" t="s">
        <v>22</v>
      </c>
      <c r="B55" s="60">
        <f>IF(A55="QA",COUNTIF(A$7:A55,"QA")+100,IF(A55="QV",COUNTIF(A$7:A55,"QV")+300,IF(A55="QD",COUNTIF(A$7:A55,"QD")+500,COUNTIF(A$7:A55,"QP")+700)))</f>
        <v>519</v>
      </c>
      <c r="C55" s="61"/>
      <c r="D55" s="62" t="s">
        <v>27</v>
      </c>
      <c r="E55" s="63" t="s">
        <v>74</v>
      </c>
      <c r="F55" s="74" t="s">
        <v>75</v>
      </c>
      <c r="G55" s="64" t="s">
        <v>81</v>
      </c>
      <c r="H55" s="63" t="s">
        <v>65</v>
      </c>
      <c r="I55" s="92" t="str">
        <f>I54</f>
        <v>S_LED_02</v>
      </c>
      <c r="J55" s="63" t="s">
        <v>33</v>
      </c>
      <c r="K55" s="65" t="s">
        <v>76</v>
      </c>
    </row>
    <row r="56" spans="1:11" ht="13.5" customHeight="1">
      <c r="A56" s="66" t="s">
        <v>22</v>
      </c>
      <c r="B56" s="67">
        <f>IF(A56="QA",COUNTIF(A$7:A56,"QA")+100,IF(A56="QV",COUNTIF(A$7:A56,"QV")+300,IF(A56="QD",COUNTIF(A$7:A56,"QD")+500,COUNTIF(A$7:A56,"QP")+700)))</f>
        <v>520</v>
      </c>
      <c r="C56" s="68"/>
      <c r="D56" s="69" t="s">
        <v>27</v>
      </c>
      <c r="E56" s="70" t="s">
        <v>74</v>
      </c>
      <c r="F56" s="70" t="s">
        <v>75</v>
      </c>
      <c r="G56" s="71" t="s">
        <v>81</v>
      </c>
      <c r="H56" s="70" t="s">
        <v>65</v>
      </c>
      <c r="I56" s="90" t="str">
        <f t="shared" ref="I56" si="4">I55</f>
        <v>S_LED_02</v>
      </c>
      <c r="J56" s="70" t="s">
        <v>33</v>
      </c>
      <c r="K56" s="72" t="s">
        <v>76</v>
      </c>
    </row>
    <row r="57" spans="1:11" ht="13.5" customHeight="1">
      <c r="A57" s="52" t="s">
        <v>48</v>
      </c>
      <c r="B57" s="53">
        <f>IF(A57="QA",COUNTIF(A$7:A57,"QA")+100,IF(A57="QV",COUNTIF(A$7:A57,"QV")+300,IF(A57="QD",COUNTIF(A$7:A57,"QD")+500,COUNTIF(A$7:A57,"QP")+700)))</f>
        <v>703</v>
      </c>
      <c r="C57" s="54"/>
      <c r="D57" s="55" t="s">
        <v>70</v>
      </c>
      <c r="E57" s="56" t="s">
        <v>71</v>
      </c>
      <c r="F57" s="56" t="s">
        <v>75</v>
      </c>
      <c r="G57" s="57" t="s">
        <v>81</v>
      </c>
      <c r="H57" s="56" t="s">
        <v>65</v>
      </c>
      <c r="I57" s="89" t="s">
        <v>78</v>
      </c>
      <c r="J57" s="56" t="s">
        <v>72</v>
      </c>
      <c r="K57" s="58" t="s">
        <v>73</v>
      </c>
    </row>
    <row r="58" spans="1:11" ht="13.5" customHeight="1">
      <c r="A58" s="59" t="s">
        <v>22</v>
      </c>
      <c r="B58" s="60">
        <f>IF(A58="QA",COUNTIF(A$7:A58,"QA")+100,IF(A58="QV",COUNTIF(A$7:A58,"QV")+300,IF(A58="QD",COUNTIF(A$7:A58,"QD")+500,COUNTIF(A$7:A58,"QP")+700)))</f>
        <v>521</v>
      </c>
      <c r="C58" s="61"/>
      <c r="D58" s="62" t="s">
        <v>27</v>
      </c>
      <c r="E58" s="63" t="s">
        <v>80</v>
      </c>
      <c r="F58" s="63" t="s">
        <v>75</v>
      </c>
      <c r="G58" s="64" t="s">
        <v>81</v>
      </c>
      <c r="H58" s="63" t="s">
        <v>65</v>
      </c>
      <c r="I58" s="92" t="str">
        <f>I57</f>
        <v>S_LED_03</v>
      </c>
      <c r="J58" s="63" t="s">
        <v>33</v>
      </c>
      <c r="K58" s="65" t="s">
        <v>76</v>
      </c>
    </row>
    <row r="59" spans="1:11" ht="13.5" customHeight="1">
      <c r="A59" s="59" t="s">
        <v>22</v>
      </c>
      <c r="B59" s="67">
        <f>IF(A59="QA",COUNTIF(A$7:A59,"QA")+100,IF(A59="QV",COUNTIF(A$7:A59,"QV")+300,IF(A59="QD",COUNTIF(A$7:A59,"QD")+500,COUNTIF(A$7:A59,"QP")+700)))</f>
        <v>522</v>
      </c>
      <c r="C59" s="68"/>
      <c r="D59" s="69" t="s">
        <v>27</v>
      </c>
      <c r="E59" s="70" t="s">
        <v>80</v>
      </c>
      <c r="F59" s="70" t="s">
        <v>75</v>
      </c>
      <c r="G59" s="71" t="s">
        <v>81</v>
      </c>
      <c r="H59" s="70" t="s">
        <v>65</v>
      </c>
      <c r="I59" s="90" t="str">
        <f t="shared" ref="I59" si="5">I58</f>
        <v>S_LED_03</v>
      </c>
      <c r="J59" s="70" t="s">
        <v>33</v>
      </c>
      <c r="K59" s="72" t="s">
        <v>76</v>
      </c>
    </row>
    <row r="60" spans="1:11" ht="13.5" customHeight="1">
      <c r="A60" s="52" t="s">
        <v>48</v>
      </c>
      <c r="B60" s="53">
        <f>IF(A60="QA",COUNTIF(A$7:A60,"QA")+100,IF(A60="QV",COUNTIF(A$7:A60,"QV")+300,IF(A60="QD",COUNTIF(A$7:A60,"QD")+500,COUNTIF(A$7:A60,"QP")+700)))</f>
        <v>704</v>
      </c>
      <c r="C60" s="54"/>
      <c r="D60" s="55" t="s">
        <v>70</v>
      </c>
      <c r="E60" s="56" t="s">
        <v>71</v>
      </c>
      <c r="F60" s="56" t="s">
        <v>75</v>
      </c>
      <c r="G60" s="57" t="s">
        <v>81</v>
      </c>
      <c r="H60" s="56" t="s">
        <v>65</v>
      </c>
      <c r="I60" s="89" t="s">
        <v>79</v>
      </c>
      <c r="J60" s="56" t="s">
        <v>72</v>
      </c>
      <c r="K60" s="58" t="s">
        <v>73</v>
      </c>
    </row>
    <row r="61" spans="1:11" ht="13.5" customHeight="1">
      <c r="A61" s="59" t="s">
        <v>22</v>
      </c>
      <c r="B61" s="60">
        <f>IF(A61="QA",COUNTIF(A$7:A61,"QA")+100,IF(A61="QV",COUNTIF(A$7:A61,"QV")+300,IF(A61="QD",COUNTIF(A$7:A61,"QD")+500,COUNTIF(A$7:A61,"QP")+700)))</f>
        <v>523</v>
      </c>
      <c r="C61" s="61"/>
      <c r="D61" s="62" t="s">
        <v>27</v>
      </c>
      <c r="E61" s="63" t="s">
        <v>74</v>
      </c>
      <c r="F61" s="63" t="s">
        <v>75</v>
      </c>
      <c r="G61" s="64" t="s">
        <v>81</v>
      </c>
      <c r="H61" s="63" t="s">
        <v>65</v>
      </c>
      <c r="I61" s="92" t="str">
        <f>I60</f>
        <v>S_LED_04</v>
      </c>
      <c r="J61" s="63" t="s">
        <v>33</v>
      </c>
      <c r="K61" s="65" t="s">
        <v>76</v>
      </c>
    </row>
    <row r="62" spans="1:11" ht="13.5" customHeight="1">
      <c r="A62" s="59" t="s">
        <v>22</v>
      </c>
      <c r="B62" s="60">
        <f>IF(A62="QA",COUNTIF(A$7:A62,"QA")+100,IF(A62="QV",COUNTIF(A$7:A62,"QV")+300,IF(A62="QD",COUNTIF(A$7:A62,"QD")+500,COUNTIF(A$7:A62,"QP")+700)))</f>
        <v>524</v>
      </c>
      <c r="C62" s="61"/>
      <c r="D62" s="62" t="s">
        <v>27</v>
      </c>
      <c r="E62" s="63" t="s">
        <v>74</v>
      </c>
      <c r="F62" s="63" t="s">
        <v>75</v>
      </c>
      <c r="G62" s="64" t="s">
        <v>81</v>
      </c>
      <c r="H62" s="63" t="s">
        <v>65</v>
      </c>
      <c r="I62" s="92" t="str">
        <f t="shared" ref="I62" si="6">I61</f>
        <v>S_LED_04</v>
      </c>
      <c r="J62" s="63" t="s">
        <v>33</v>
      </c>
      <c r="K62" s="65" t="s">
        <v>76</v>
      </c>
    </row>
    <row r="63" spans="1:11" ht="13.5" customHeight="1">
      <c r="A63" s="59" t="s">
        <v>22</v>
      </c>
      <c r="B63" s="60">
        <f>IF(A63="QA",COUNTIF(A$7:A63,"QA")+100,IF(A63="QV",COUNTIF(A$7:A63,"QV")+300,IF(A63="QD",COUNTIF(A$7:A63,"QD")+500,COUNTIF(A$7:A63,"QP")+700)))</f>
        <v>525</v>
      </c>
      <c r="C63" s="61"/>
      <c r="D63" s="62" t="s">
        <v>27</v>
      </c>
      <c r="E63" s="63" t="s">
        <v>74</v>
      </c>
      <c r="F63" s="63" t="s">
        <v>75</v>
      </c>
      <c r="G63" s="64" t="s">
        <v>81</v>
      </c>
      <c r="H63" s="63" t="s">
        <v>65</v>
      </c>
      <c r="I63" s="92" t="str">
        <f>I62</f>
        <v>S_LED_04</v>
      </c>
      <c r="J63" s="63" t="s">
        <v>33</v>
      </c>
      <c r="K63" s="65" t="s">
        <v>76</v>
      </c>
    </row>
    <row r="64" spans="1:11" ht="13.5" customHeight="1">
      <c r="A64" s="59" t="s">
        <v>22</v>
      </c>
      <c r="B64" s="60">
        <f>IF(A64="QA",COUNTIF(A$7:A64,"QA")+100,IF(A64="QV",COUNTIF(A$7:A64,"QV")+300,IF(A64="QD",COUNTIF(A$7:A64,"QD")+500,COUNTIF(A$7:A64,"QP")+700)))</f>
        <v>526</v>
      </c>
      <c r="C64" s="61"/>
      <c r="D64" s="62" t="s">
        <v>27</v>
      </c>
      <c r="E64" s="63" t="s">
        <v>74</v>
      </c>
      <c r="F64" s="63" t="s">
        <v>75</v>
      </c>
      <c r="G64" s="64" t="s">
        <v>81</v>
      </c>
      <c r="H64" s="63" t="s">
        <v>65</v>
      </c>
      <c r="I64" s="92" t="str">
        <f t="shared" ref="I64" si="7">I63</f>
        <v>S_LED_04</v>
      </c>
      <c r="J64" s="63" t="s">
        <v>33</v>
      </c>
      <c r="K64" s="65" t="s">
        <v>76</v>
      </c>
    </row>
    <row r="65" spans="1:11" ht="13.5" customHeight="1">
      <c r="A65" s="59" t="s">
        <v>22</v>
      </c>
      <c r="B65" s="60">
        <f>IF(A65="QA",COUNTIF(A$7:A65,"QA")+100,IF(A65="QV",COUNTIF(A$7:A65,"QV")+300,IF(A65="QD",COUNTIF(A$7:A65,"QD")+500,COUNTIF(A$7:A65,"QP")+700)))</f>
        <v>527</v>
      </c>
      <c r="C65" s="61"/>
      <c r="D65" s="62" t="s">
        <v>27</v>
      </c>
      <c r="E65" s="63" t="s">
        <v>74</v>
      </c>
      <c r="F65" s="63" t="s">
        <v>75</v>
      </c>
      <c r="G65" s="64" t="s">
        <v>81</v>
      </c>
      <c r="H65" s="63" t="s">
        <v>65</v>
      </c>
      <c r="I65" s="92" t="str">
        <f>I64</f>
        <v>S_LED_04</v>
      </c>
      <c r="J65" s="63" t="s">
        <v>33</v>
      </c>
      <c r="K65" s="65" t="s">
        <v>76</v>
      </c>
    </row>
    <row r="66" spans="1:11" ht="13.5" customHeight="1">
      <c r="A66" s="59" t="s">
        <v>22</v>
      </c>
      <c r="B66" s="67">
        <f>IF(A66="QA",COUNTIF(A$7:A66,"QA")+100,IF(A66="QV",COUNTIF(A$7:A66,"QV")+300,IF(A66="QD",COUNTIF(A$7:A66,"QD")+500,COUNTIF(A$7:A66,"QP")+700)))</f>
        <v>528</v>
      </c>
      <c r="C66" s="68"/>
      <c r="D66" s="69" t="s">
        <v>27</v>
      </c>
      <c r="E66" s="70" t="s">
        <v>74</v>
      </c>
      <c r="F66" s="70" t="s">
        <v>75</v>
      </c>
      <c r="G66" s="64" t="s">
        <v>81</v>
      </c>
      <c r="H66" s="70" t="s">
        <v>65</v>
      </c>
      <c r="I66" s="90" t="str">
        <f t="shared" ref="I66" si="8">I65</f>
        <v>S_LED_04</v>
      </c>
      <c r="J66" s="70" t="s">
        <v>33</v>
      </c>
      <c r="K66" s="72" t="s">
        <v>76</v>
      </c>
    </row>
    <row r="67" spans="1:11" ht="13.5" customHeight="1">
      <c r="A67" s="52" t="s">
        <v>48</v>
      </c>
      <c r="B67" s="53">
        <f>IF(A67="QA",COUNTIF(A$7:A67,"QA")+100,IF(A67="QV",COUNTIF(A$7:A67,"QV")+300,IF(A67="QD",COUNTIF(A$7:A67,"QD")+500,COUNTIF(A$7:A67,"QP")+700)))</f>
        <v>705</v>
      </c>
      <c r="C67" s="54"/>
      <c r="D67" s="55" t="s">
        <v>70</v>
      </c>
      <c r="E67" s="56" t="s">
        <v>71</v>
      </c>
      <c r="F67" s="56" t="s">
        <v>75</v>
      </c>
      <c r="G67" s="57" t="s">
        <v>82</v>
      </c>
      <c r="H67" s="56" t="s">
        <v>65</v>
      </c>
      <c r="I67" s="89" t="s">
        <v>83</v>
      </c>
      <c r="J67" s="56" t="s">
        <v>72</v>
      </c>
      <c r="K67" s="58" t="s">
        <v>73</v>
      </c>
    </row>
    <row r="68" spans="1:11" ht="13.5" customHeight="1">
      <c r="A68" s="59" t="s">
        <v>22</v>
      </c>
      <c r="B68" s="60">
        <f>IF(A68="QA",COUNTIF(A$7:A68,"QA")+100,IF(A68="QV",COUNTIF(A$7:A68,"QV")+300,IF(A68="QD",COUNTIF(A$7:A68,"QD")+500,COUNTIF(A$7:A68,"QP")+700)))</f>
        <v>529</v>
      </c>
      <c r="C68" s="61"/>
      <c r="D68" s="62" t="s">
        <v>27</v>
      </c>
      <c r="E68" s="63" t="s">
        <v>74</v>
      </c>
      <c r="F68" s="63" t="s">
        <v>75</v>
      </c>
      <c r="G68" s="64" t="s">
        <v>82</v>
      </c>
      <c r="H68" s="63" t="s">
        <v>65</v>
      </c>
      <c r="I68" s="92" t="str">
        <f>I67</f>
        <v>S_LED_05</v>
      </c>
      <c r="J68" s="63" t="s">
        <v>33</v>
      </c>
      <c r="K68" s="65" t="s">
        <v>76</v>
      </c>
    </row>
    <row r="69" spans="1:11" ht="13.5" customHeight="1">
      <c r="A69" s="59" t="s">
        <v>22</v>
      </c>
      <c r="B69" s="60">
        <f>IF(A69="QA",COUNTIF(A$7:A69,"QA")+100,IF(A69="QV",COUNTIF(A$7:A69,"QV")+300,IF(A69="QD",COUNTIF(A$7:A69,"QD")+500,COUNTIF(A$7:A69,"QP")+700)))</f>
        <v>530</v>
      </c>
      <c r="C69" s="61"/>
      <c r="D69" s="62" t="s">
        <v>27</v>
      </c>
      <c r="E69" s="63" t="s">
        <v>74</v>
      </c>
      <c r="F69" s="63" t="s">
        <v>75</v>
      </c>
      <c r="G69" s="64" t="s">
        <v>82</v>
      </c>
      <c r="H69" s="63" t="s">
        <v>65</v>
      </c>
      <c r="I69" s="92" t="str">
        <f t="shared" ref="I69:I75" si="9">I68</f>
        <v>S_LED_05</v>
      </c>
      <c r="J69" s="63" t="s">
        <v>33</v>
      </c>
      <c r="K69" s="65" t="s">
        <v>76</v>
      </c>
    </row>
    <row r="70" spans="1:11" ht="13.5" customHeight="1">
      <c r="A70" s="59" t="s">
        <v>22</v>
      </c>
      <c r="B70" s="60">
        <f>IF(A70="QA",COUNTIF(A$7:A70,"QA")+100,IF(A70="QV",COUNTIF(A$7:A70,"QV")+300,IF(A70="QD",COUNTIF(A$7:A70,"QD")+500,COUNTIF(A$7:A70,"QP")+700)))</f>
        <v>531</v>
      </c>
      <c r="C70" s="61"/>
      <c r="D70" s="62" t="s">
        <v>27</v>
      </c>
      <c r="E70" s="63" t="s">
        <v>74</v>
      </c>
      <c r="F70" s="63" t="s">
        <v>75</v>
      </c>
      <c r="G70" s="64" t="s">
        <v>82</v>
      </c>
      <c r="H70" s="63" t="s">
        <v>65</v>
      </c>
      <c r="I70" s="92" t="str">
        <f t="shared" si="9"/>
        <v>S_LED_05</v>
      </c>
      <c r="J70" s="63" t="s">
        <v>33</v>
      </c>
      <c r="K70" s="65" t="s">
        <v>76</v>
      </c>
    </row>
    <row r="71" spans="1:11" ht="13.5" customHeight="1">
      <c r="A71" s="59" t="s">
        <v>22</v>
      </c>
      <c r="B71" s="60">
        <f>IF(A71="QA",COUNTIF(A$7:A71,"QA")+100,IF(A71="QV",COUNTIF(A$7:A71,"QV")+300,IF(A71="QD",COUNTIF(A$7:A71,"QD")+500,COUNTIF(A$7:A71,"QP")+700)))</f>
        <v>532</v>
      </c>
      <c r="C71" s="61"/>
      <c r="D71" s="62" t="s">
        <v>27</v>
      </c>
      <c r="E71" s="63" t="s">
        <v>74</v>
      </c>
      <c r="F71" s="63" t="s">
        <v>75</v>
      </c>
      <c r="G71" s="64" t="s">
        <v>82</v>
      </c>
      <c r="H71" s="63" t="s">
        <v>65</v>
      </c>
      <c r="I71" s="92" t="str">
        <f t="shared" si="9"/>
        <v>S_LED_05</v>
      </c>
      <c r="J71" s="63" t="s">
        <v>33</v>
      </c>
      <c r="K71" s="65" t="s">
        <v>76</v>
      </c>
    </row>
    <row r="72" spans="1:11" ht="13.5" customHeight="1">
      <c r="A72" s="59" t="s">
        <v>22</v>
      </c>
      <c r="B72" s="60">
        <f>IF(A72="QA",COUNTIF(A$7:A72,"QA")+100,IF(A72="QV",COUNTIF(A$7:A72,"QV")+300,IF(A72="QD",COUNTIF(A$7:A72,"QD")+500,COUNTIF(A$7:A72,"QP")+700)))</f>
        <v>533</v>
      </c>
      <c r="C72" s="61"/>
      <c r="D72" s="62" t="s">
        <v>27</v>
      </c>
      <c r="E72" s="63" t="s">
        <v>74</v>
      </c>
      <c r="F72" s="63" t="s">
        <v>75</v>
      </c>
      <c r="G72" s="64" t="s">
        <v>82</v>
      </c>
      <c r="H72" s="63" t="s">
        <v>65</v>
      </c>
      <c r="I72" s="92" t="str">
        <f t="shared" si="9"/>
        <v>S_LED_05</v>
      </c>
      <c r="J72" s="63" t="s">
        <v>33</v>
      </c>
      <c r="K72" s="65" t="s">
        <v>76</v>
      </c>
    </row>
    <row r="73" spans="1:11" ht="13.5" customHeight="1">
      <c r="A73" s="59" t="s">
        <v>22</v>
      </c>
      <c r="B73" s="60">
        <f>IF(A73="QA",COUNTIF(A$7:A73,"QA")+100,IF(A73="QV",COUNTIF(A$7:A73,"QV")+300,IF(A73="QD",COUNTIF(A$7:A73,"QD")+500,COUNTIF(A$7:A73,"QP")+700)))</f>
        <v>534</v>
      </c>
      <c r="C73" s="61"/>
      <c r="D73" s="62" t="s">
        <v>27</v>
      </c>
      <c r="E73" s="63" t="s">
        <v>74</v>
      </c>
      <c r="F73" s="63" t="s">
        <v>75</v>
      </c>
      <c r="G73" s="64" t="s">
        <v>82</v>
      </c>
      <c r="H73" s="63" t="s">
        <v>65</v>
      </c>
      <c r="I73" s="92" t="str">
        <f t="shared" si="9"/>
        <v>S_LED_05</v>
      </c>
      <c r="J73" s="63" t="s">
        <v>33</v>
      </c>
      <c r="K73" s="65" t="s">
        <v>76</v>
      </c>
    </row>
    <row r="74" spans="1:11" ht="13.5" customHeight="1">
      <c r="A74" s="59" t="s">
        <v>22</v>
      </c>
      <c r="B74" s="60">
        <f>IF(A74="QA",COUNTIF(A$7:A74,"QA")+100,IF(A74="QV",COUNTIF(A$7:A74,"QV")+300,IF(A74="QD",COUNTIF(A$7:A74,"QD")+500,COUNTIF(A$7:A74,"QP")+700)))</f>
        <v>535</v>
      </c>
      <c r="C74" s="61"/>
      <c r="D74" s="62" t="s">
        <v>27</v>
      </c>
      <c r="E74" s="63" t="s">
        <v>74</v>
      </c>
      <c r="F74" s="63" t="s">
        <v>75</v>
      </c>
      <c r="G74" s="64" t="s">
        <v>82</v>
      </c>
      <c r="H74" s="63" t="s">
        <v>65</v>
      </c>
      <c r="I74" s="92" t="str">
        <f t="shared" si="9"/>
        <v>S_LED_05</v>
      </c>
      <c r="J74" s="63" t="s">
        <v>33</v>
      </c>
      <c r="K74" s="65" t="s">
        <v>76</v>
      </c>
    </row>
    <row r="75" spans="1:11" ht="13.5" customHeight="1">
      <c r="A75" s="59" t="s">
        <v>22</v>
      </c>
      <c r="B75" s="67">
        <f>IF(A75="QA",COUNTIF(A$7:A75,"QA")+100,IF(A75="QV",COUNTIF(A$7:A75,"QV")+300,IF(A75="QD",COUNTIF(A$7:A75,"QD")+500,COUNTIF(A$7:A75,"QP")+700)))</f>
        <v>536</v>
      </c>
      <c r="C75" s="68"/>
      <c r="D75" s="69" t="s">
        <v>27</v>
      </c>
      <c r="E75" s="70" t="s">
        <v>74</v>
      </c>
      <c r="F75" s="70" t="s">
        <v>75</v>
      </c>
      <c r="G75" s="71" t="s">
        <v>82</v>
      </c>
      <c r="H75" s="70" t="s">
        <v>65</v>
      </c>
      <c r="I75" s="90" t="str">
        <f t="shared" si="9"/>
        <v>S_LED_05</v>
      </c>
      <c r="J75" s="70" t="s">
        <v>33</v>
      </c>
      <c r="K75" s="72" t="s">
        <v>76</v>
      </c>
    </row>
    <row r="76" spans="1:11" ht="13.5" customHeight="1">
      <c r="A76" s="52" t="s">
        <v>48</v>
      </c>
      <c r="B76" s="53">
        <f>IF(A76="QA",COUNTIF(A$7:A76,"QA")+100,IF(A76="QV",COUNTIF(A$7:A76,"QV")+300,IF(A76="QD",COUNTIF(A$7:A76,"QD")+500,COUNTIF(A$7:A76,"QP")+700)))</f>
        <v>706</v>
      </c>
      <c r="C76" s="54"/>
      <c r="D76" s="55" t="s">
        <v>70</v>
      </c>
      <c r="E76" s="56" t="s">
        <v>71</v>
      </c>
      <c r="F76" s="56" t="s">
        <v>75</v>
      </c>
      <c r="G76" s="57" t="s">
        <v>82</v>
      </c>
      <c r="H76" s="56" t="s">
        <v>65</v>
      </c>
      <c r="I76" s="89" t="s">
        <v>84</v>
      </c>
      <c r="J76" s="56" t="s">
        <v>72</v>
      </c>
      <c r="K76" s="58" t="s">
        <v>73</v>
      </c>
    </row>
    <row r="77" spans="1:11" ht="13.5" customHeight="1">
      <c r="A77" s="59" t="s">
        <v>22</v>
      </c>
      <c r="B77" s="60">
        <f>IF(A77="QA",COUNTIF(A$7:A77,"QA")+100,IF(A77="QV",COUNTIF(A$7:A77,"QV")+300,IF(A77="QD",COUNTIF(A$7:A77,"QD")+500,COUNTIF(A$7:A77,"QP")+700)))</f>
        <v>537</v>
      </c>
      <c r="C77" s="61"/>
      <c r="D77" s="62" t="s">
        <v>27</v>
      </c>
      <c r="E77" s="63" t="s">
        <v>74</v>
      </c>
      <c r="F77" s="63" t="s">
        <v>75</v>
      </c>
      <c r="G77" s="64" t="s">
        <v>82</v>
      </c>
      <c r="H77" s="63" t="s">
        <v>65</v>
      </c>
      <c r="I77" s="92" t="str">
        <f>I76</f>
        <v>S_LED_06</v>
      </c>
      <c r="J77" s="63" t="s">
        <v>33</v>
      </c>
      <c r="K77" s="65" t="s">
        <v>76</v>
      </c>
    </row>
    <row r="78" spans="1:11" ht="13.5" customHeight="1">
      <c r="A78" s="59" t="s">
        <v>22</v>
      </c>
      <c r="B78" s="60">
        <f>IF(A78="QA",COUNTIF(A$7:A78,"QA")+100,IF(A78="QV",COUNTIF(A$7:A78,"QV")+300,IF(A78="QD",COUNTIF(A$7:A78,"QD")+500,COUNTIF(A$7:A78,"QP")+700)))</f>
        <v>538</v>
      </c>
      <c r="C78" s="61"/>
      <c r="D78" s="62" t="s">
        <v>27</v>
      </c>
      <c r="E78" s="63" t="s">
        <v>74</v>
      </c>
      <c r="F78" s="63" t="s">
        <v>75</v>
      </c>
      <c r="G78" s="64" t="s">
        <v>82</v>
      </c>
      <c r="H78" s="63" t="s">
        <v>65</v>
      </c>
      <c r="I78" s="92" t="str">
        <f t="shared" ref="I78:I80" si="10">I77</f>
        <v>S_LED_06</v>
      </c>
      <c r="J78" s="63" t="s">
        <v>33</v>
      </c>
      <c r="K78" s="65" t="s">
        <v>76</v>
      </c>
    </row>
    <row r="79" spans="1:11" ht="13.5" customHeight="1">
      <c r="A79" s="59" t="s">
        <v>22</v>
      </c>
      <c r="B79" s="60">
        <f>IF(A79="QA",COUNTIF(A$7:A79,"QA")+100,IF(A79="QV",COUNTIF(A$7:A79,"QV")+300,IF(A79="QD",COUNTIF(A$7:A79,"QD")+500,COUNTIF(A$7:A79,"QP")+700)))</f>
        <v>539</v>
      </c>
      <c r="C79" s="61"/>
      <c r="D79" s="62" t="s">
        <v>27</v>
      </c>
      <c r="E79" s="63" t="s">
        <v>74</v>
      </c>
      <c r="F79" s="63" t="s">
        <v>75</v>
      </c>
      <c r="G79" s="64" t="s">
        <v>82</v>
      </c>
      <c r="H79" s="63" t="s">
        <v>65</v>
      </c>
      <c r="I79" s="92" t="str">
        <f t="shared" si="10"/>
        <v>S_LED_06</v>
      </c>
      <c r="J79" s="63" t="s">
        <v>33</v>
      </c>
      <c r="K79" s="65" t="s">
        <v>76</v>
      </c>
    </row>
    <row r="80" spans="1:11" ht="13.5" customHeight="1">
      <c r="A80" s="59" t="s">
        <v>22</v>
      </c>
      <c r="B80" s="67">
        <f>IF(A80="QA",COUNTIF(A$7:A80,"QA")+100,IF(A80="QV",COUNTIF(A$7:A80,"QV")+300,IF(A80="QD",COUNTIF(A$7:A80,"QD")+500,COUNTIF(A$7:A80,"QP")+700)))</f>
        <v>540</v>
      </c>
      <c r="C80" s="68"/>
      <c r="D80" s="69" t="s">
        <v>27</v>
      </c>
      <c r="E80" s="70" t="s">
        <v>74</v>
      </c>
      <c r="F80" s="70" t="s">
        <v>75</v>
      </c>
      <c r="G80" s="71" t="s">
        <v>82</v>
      </c>
      <c r="H80" s="70" t="s">
        <v>65</v>
      </c>
      <c r="I80" s="90" t="str">
        <f t="shared" si="10"/>
        <v>S_LED_06</v>
      </c>
      <c r="J80" s="70" t="s">
        <v>33</v>
      </c>
      <c r="K80" s="72" t="s">
        <v>76</v>
      </c>
    </row>
    <row r="81" spans="1:11" ht="13.5" customHeight="1">
      <c r="A81" s="52" t="s">
        <v>48</v>
      </c>
      <c r="B81" s="53">
        <f>IF(A81="QA",COUNTIF(A$7:A81,"QA")+100,IF(A81="QV",COUNTIF(A$7:A81,"QV")+300,IF(A81="QD",COUNTIF(A$7:A81,"QD")+500,COUNTIF(A$7:A81,"QP")+700)))</f>
        <v>707</v>
      </c>
      <c r="C81" s="54"/>
      <c r="D81" s="55" t="s">
        <v>70</v>
      </c>
      <c r="E81" s="56" t="s">
        <v>71</v>
      </c>
      <c r="F81" s="56" t="s">
        <v>75</v>
      </c>
      <c r="G81" s="57" t="s">
        <v>86</v>
      </c>
      <c r="H81" s="56" t="s">
        <v>65</v>
      </c>
      <c r="I81" s="89" t="s">
        <v>85</v>
      </c>
      <c r="J81" s="56" t="s">
        <v>72</v>
      </c>
      <c r="K81" s="58" t="s">
        <v>73</v>
      </c>
    </row>
    <row r="82" spans="1:11" ht="13.5" customHeight="1">
      <c r="A82" s="59" t="s">
        <v>22</v>
      </c>
      <c r="B82" s="60">
        <f>IF(A82="QA",COUNTIF(A$7:A82,"QA")+100,IF(A82="QV",COUNTIF(A$7:A82,"QV")+300,IF(A82="QD",COUNTIF(A$7:A82,"QD")+500,COUNTIF(A$7:A82,"QP")+700)))</f>
        <v>541</v>
      </c>
      <c r="C82" s="61"/>
      <c r="D82" s="62" t="s">
        <v>27</v>
      </c>
      <c r="E82" s="63" t="s">
        <v>80</v>
      </c>
      <c r="F82" s="63" t="s">
        <v>75</v>
      </c>
      <c r="G82" s="64" t="s">
        <v>86</v>
      </c>
      <c r="H82" s="63" t="s">
        <v>65</v>
      </c>
      <c r="I82" s="92" t="str">
        <f>I81</f>
        <v>S_LED_07</v>
      </c>
      <c r="J82" s="63" t="s">
        <v>33</v>
      </c>
      <c r="K82" s="65" t="s">
        <v>76</v>
      </c>
    </row>
    <row r="83" spans="1:11" ht="13.5" customHeight="1">
      <c r="A83" s="59" t="s">
        <v>22</v>
      </c>
      <c r="B83" s="67">
        <f>IF(A83="QA",COUNTIF(A$7:A83,"QA")+100,IF(A83="QV",COUNTIF(A$7:A83,"QV")+300,IF(A83="QD",COUNTIF(A$7:A83,"QD")+500,COUNTIF(A$7:A83,"QP")+700)))</f>
        <v>542</v>
      </c>
      <c r="C83" s="68"/>
      <c r="D83" s="69" t="s">
        <v>27</v>
      </c>
      <c r="E83" s="70" t="s">
        <v>80</v>
      </c>
      <c r="F83" s="70" t="s">
        <v>75</v>
      </c>
      <c r="G83" s="71" t="s">
        <v>86</v>
      </c>
      <c r="H83" s="70" t="s">
        <v>65</v>
      </c>
      <c r="I83" s="90" t="str">
        <f t="shared" ref="I83" si="11">I82</f>
        <v>S_LED_07</v>
      </c>
      <c r="J83" s="70" t="s">
        <v>33</v>
      </c>
      <c r="K83" s="72" t="s">
        <v>76</v>
      </c>
    </row>
    <row r="84" spans="1:11" ht="13.5" customHeight="1">
      <c r="A84" s="52" t="s">
        <v>48</v>
      </c>
      <c r="B84" s="53">
        <f>IF(A84="QA",COUNTIF(A$7:A84,"QA")+100,IF(A84="QV",COUNTIF(A$7:A84,"QV")+300,IF(A84="QD",COUNTIF(A$7:A84,"QD")+500,COUNTIF(A$7:A84,"QP")+700)))</f>
        <v>708</v>
      </c>
      <c r="C84" s="54"/>
      <c r="D84" s="55" t="s">
        <v>70</v>
      </c>
      <c r="E84" s="56" t="s">
        <v>71</v>
      </c>
      <c r="F84" s="56" t="s">
        <v>75</v>
      </c>
      <c r="G84" s="57" t="s">
        <v>82</v>
      </c>
      <c r="H84" s="56" t="s">
        <v>65</v>
      </c>
      <c r="I84" s="89" t="s">
        <v>87</v>
      </c>
      <c r="J84" s="56" t="s">
        <v>72</v>
      </c>
      <c r="K84" s="58" t="s">
        <v>73</v>
      </c>
    </row>
    <row r="85" spans="1:11" ht="13.5" customHeight="1">
      <c r="A85" s="59" t="s">
        <v>22</v>
      </c>
      <c r="B85" s="60">
        <f>IF(A85="QA",COUNTIF(A$7:A85,"QA")+100,IF(A85="QV",COUNTIF(A$7:A85,"QV")+300,IF(A85="QD",COUNTIF(A$7:A85,"QD")+500,COUNTIF(A$7:A85,"QP")+700)))</f>
        <v>543</v>
      </c>
      <c r="C85" s="61"/>
      <c r="D85" s="62" t="s">
        <v>27</v>
      </c>
      <c r="E85" s="63" t="s">
        <v>74</v>
      </c>
      <c r="F85" s="63" t="s">
        <v>75</v>
      </c>
      <c r="G85" s="64" t="s">
        <v>82</v>
      </c>
      <c r="H85" s="63" t="s">
        <v>65</v>
      </c>
      <c r="I85" s="92" t="str">
        <f>I84</f>
        <v>S_LED_08</v>
      </c>
      <c r="J85" s="63" t="s">
        <v>33</v>
      </c>
      <c r="K85" s="65" t="s">
        <v>76</v>
      </c>
    </row>
    <row r="86" spans="1:11" ht="13.5" customHeight="1">
      <c r="A86" s="59" t="s">
        <v>22</v>
      </c>
      <c r="B86" s="60">
        <f>IF(A86="QA",COUNTIF(A$7:A86,"QA")+100,IF(A86="QV",COUNTIF(A$7:A86,"QV")+300,IF(A86="QD",COUNTIF(A$7:A86,"QD")+500,COUNTIF(A$7:A86,"QP")+700)))</f>
        <v>544</v>
      </c>
      <c r="C86" s="61"/>
      <c r="D86" s="62" t="s">
        <v>27</v>
      </c>
      <c r="E86" s="63" t="s">
        <v>74</v>
      </c>
      <c r="F86" s="63" t="s">
        <v>75</v>
      </c>
      <c r="G86" s="64" t="s">
        <v>82</v>
      </c>
      <c r="H86" s="63" t="s">
        <v>65</v>
      </c>
      <c r="I86" s="92" t="str">
        <f t="shared" ref="I86:I88" si="12">I85</f>
        <v>S_LED_08</v>
      </c>
      <c r="J86" s="63" t="s">
        <v>33</v>
      </c>
      <c r="K86" s="65" t="s">
        <v>76</v>
      </c>
    </row>
    <row r="87" spans="1:11" ht="13.5" customHeight="1">
      <c r="A87" s="59" t="s">
        <v>22</v>
      </c>
      <c r="B87" s="60">
        <f>IF(A87="QA",COUNTIF(A$7:A87,"QA")+100,IF(A87="QV",COUNTIF(A$7:A87,"QV")+300,IF(A87="QD",COUNTIF(A$7:A87,"QD")+500,COUNTIF(A$7:A87,"QP")+700)))</f>
        <v>545</v>
      </c>
      <c r="C87" s="61"/>
      <c r="D87" s="62" t="s">
        <v>27</v>
      </c>
      <c r="E87" s="63" t="s">
        <v>74</v>
      </c>
      <c r="F87" s="63" t="s">
        <v>75</v>
      </c>
      <c r="G87" s="64" t="s">
        <v>82</v>
      </c>
      <c r="H87" s="63" t="s">
        <v>65</v>
      </c>
      <c r="I87" s="92" t="str">
        <f t="shared" si="12"/>
        <v>S_LED_08</v>
      </c>
      <c r="J87" s="63" t="s">
        <v>33</v>
      </c>
      <c r="K87" s="65" t="s">
        <v>76</v>
      </c>
    </row>
    <row r="88" spans="1:11" ht="13.5" customHeight="1">
      <c r="A88" s="59" t="s">
        <v>22</v>
      </c>
      <c r="B88" s="67">
        <f>IF(A88="QA",COUNTIF(A$7:A88,"QA")+100,IF(A88="QV",COUNTIF(A$7:A88,"QV")+300,IF(A88="QD",COUNTIF(A$7:A88,"QD")+500,COUNTIF(A$7:A88,"QP")+700)))</f>
        <v>546</v>
      </c>
      <c r="C88" s="68"/>
      <c r="D88" s="69" t="s">
        <v>27</v>
      </c>
      <c r="E88" s="70" t="s">
        <v>74</v>
      </c>
      <c r="F88" s="70" t="s">
        <v>75</v>
      </c>
      <c r="G88" s="71" t="s">
        <v>82</v>
      </c>
      <c r="H88" s="70" t="s">
        <v>65</v>
      </c>
      <c r="I88" s="90" t="str">
        <f t="shared" si="12"/>
        <v>S_LED_08</v>
      </c>
      <c r="J88" s="70" t="s">
        <v>33</v>
      </c>
      <c r="K88" s="72" t="s">
        <v>76</v>
      </c>
    </row>
    <row r="89" spans="1:11" ht="13.5" customHeight="1">
      <c r="A89" s="52" t="s">
        <v>48</v>
      </c>
      <c r="B89" s="53">
        <f>IF(A89="QA",COUNTIF(A$7:A89,"QA")+100,IF(A89="QV",COUNTIF(A$7:A89,"QV")+300,IF(A89="QD",COUNTIF(A$7:A89,"QD")+500,COUNTIF(A$7:A89,"QP")+700)))</f>
        <v>709</v>
      </c>
      <c r="C89" s="54"/>
      <c r="D89" s="55" t="s">
        <v>70</v>
      </c>
      <c r="E89" s="56" t="s">
        <v>71</v>
      </c>
      <c r="F89" s="56" t="s">
        <v>75</v>
      </c>
      <c r="G89" s="57" t="s">
        <v>81</v>
      </c>
      <c r="H89" s="56" t="s">
        <v>65</v>
      </c>
      <c r="I89" s="89" t="s">
        <v>88</v>
      </c>
      <c r="J89" s="56" t="s">
        <v>72</v>
      </c>
      <c r="K89" s="58" t="s">
        <v>73</v>
      </c>
    </row>
    <row r="90" spans="1:11" ht="13.5" customHeight="1">
      <c r="A90" s="59" t="s">
        <v>22</v>
      </c>
      <c r="B90" s="60">
        <f>IF(A90="QA",COUNTIF(A$7:A90,"QA")+100,IF(A90="QV",COUNTIF(A$7:A90,"QV")+300,IF(A90="QD",COUNTIF(A$7:A90,"QD")+500,COUNTIF(A$7:A90,"QP")+700)))</f>
        <v>547</v>
      </c>
      <c r="C90" s="61"/>
      <c r="D90" s="62" t="s">
        <v>27</v>
      </c>
      <c r="E90" s="63" t="s">
        <v>80</v>
      </c>
      <c r="F90" s="63" t="s">
        <v>75</v>
      </c>
      <c r="G90" s="64" t="s">
        <v>81</v>
      </c>
      <c r="H90" s="63" t="s">
        <v>65</v>
      </c>
      <c r="I90" s="92" t="str">
        <f>I89</f>
        <v>S_LED_09</v>
      </c>
      <c r="J90" s="63" t="s">
        <v>33</v>
      </c>
      <c r="K90" s="65" t="s">
        <v>76</v>
      </c>
    </row>
    <row r="91" spans="1:11" ht="13.5" customHeight="1">
      <c r="A91" s="59" t="s">
        <v>22</v>
      </c>
      <c r="B91" s="67">
        <f>IF(A91="QA",COUNTIF(A$7:A91,"QA")+100,IF(A91="QV",COUNTIF(A$7:A91,"QV")+300,IF(A91="QD",COUNTIF(A$7:A91,"QD")+500,COUNTIF(A$7:A91,"QP")+700)))</f>
        <v>548</v>
      </c>
      <c r="C91" s="68"/>
      <c r="D91" s="69" t="s">
        <v>27</v>
      </c>
      <c r="E91" s="70" t="s">
        <v>80</v>
      </c>
      <c r="F91" s="70" t="s">
        <v>75</v>
      </c>
      <c r="G91" s="71" t="s">
        <v>81</v>
      </c>
      <c r="H91" s="70" t="s">
        <v>65</v>
      </c>
      <c r="I91" s="90" t="str">
        <f t="shared" ref="I91" si="13">I90</f>
        <v>S_LED_09</v>
      </c>
      <c r="J91" s="70" t="s">
        <v>33</v>
      </c>
      <c r="K91" s="72" t="s">
        <v>76</v>
      </c>
    </row>
    <row r="92" spans="1:11" ht="13.5" customHeight="1">
      <c r="A92" s="73" t="s">
        <v>22</v>
      </c>
      <c r="B92" s="53">
        <f>IF(A92="QA",COUNTIF(A$7:A92,"QA")+100,IF(A92="QV",COUNTIF(A$7:A92,"QV")+300,IF(A92="QD",COUNTIF(A$7:A92,"QD")+500,COUNTIF(A$7:A92,"QP")+700)))</f>
        <v>549</v>
      </c>
      <c r="C92" s="54"/>
      <c r="D92" s="55" t="s">
        <v>70</v>
      </c>
      <c r="E92" s="56" t="s">
        <v>71</v>
      </c>
      <c r="F92" s="56" t="s">
        <v>75</v>
      </c>
      <c r="G92" s="57" t="s">
        <v>81</v>
      </c>
      <c r="H92" s="56" t="s">
        <v>31</v>
      </c>
      <c r="I92" s="89" t="s">
        <v>89</v>
      </c>
      <c r="J92" s="56" t="s">
        <v>33</v>
      </c>
      <c r="K92" s="58" t="s">
        <v>30</v>
      </c>
    </row>
    <row r="93" spans="1:11" ht="13.5" customHeight="1">
      <c r="A93" s="59" t="s">
        <v>22</v>
      </c>
      <c r="B93" s="60">
        <f>IF(A93="QA",COUNTIF(A$7:A93,"QA")+100,IF(A93="QV",COUNTIF(A$7:A93,"QV")+300,IF(A93="QD",COUNTIF(A$7:A93,"QD")+500,COUNTIF(A$7:A93,"QP")+700)))</f>
        <v>550</v>
      </c>
      <c r="C93" s="61"/>
      <c r="D93" s="62" t="s">
        <v>27</v>
      </c>
      <c r="E93" s="63" t="s">
        <v>28</v>
      </c>
      <c r="F93" s="63" t="s">
        <v>75</v>
      </c>
      <c r="G93" s="75" t="s">
        <v>81</v>
      </c>
      <c r="H93" s="63" t="s">
        <v>31</v>
      </c>
      <c r="I93" s="92" t="s">
        <v>89</v>
      </c>
      <c r="J93" s="63" t="s">
        <v>33</v>
      </c>
      <c r="K93" s="65" t="s">
        <v>30</v>
      </c>
    </row>
    <row r="94" spans="1:11" ht="13.5" customHeight="1">
      <c r="A94" s="59" t="s">
        <v>22</v>
      </c>
      <c r="B94" s="60">
        <f>IF(A94="QA",COUNTIF(A$7:A94,"QA")+100,IF(A94="QV",COUNTIF(A$7:A94,"QV")+300,IF(A94="QD",COUNTIF(A$7:A94,"QD")+500,COUNTIF(A$7:A94,"QP")+700)))</f>
        <v>551</v>
      </c>
      <c r="C94" s="61"/>
      <c r="D94" s="62" t="s">
        <v>27</v>
      </c>
      <c r="E94" s="63" t="s">
        <v>23</v>
      </c>
      <c r="F94" s="63" t="s">
        <v>75</v>
      </c>
      <c r="G94" s="75" t="s">
        <v>81</v>
      </c>
      <c r="H94" s="63" t="s">
        <v>31</v>
      </c>
      <c r="I94" s="92" t="s">
        <v>89</v>
      </c>
      <c r="J94" s="63" t="s">
        <v>33</v>
      </c>
      <c r="K94" s="65" t="s">
        <v>30</v>
      </c>
    </row>
    <row r="95" spans="1:11" ht="13.5" customHeight="1">
      <c r="A95" s="59" t="s">
        <v>22</v>
      </c>
      <c r="B95" s="67">
        <f>IF(A95="QA",COUNTIF(A$7:A95,"QA")+100,IF(A95="QV",COUNTIF(A$7:A95,"QV")+300,IF(A95="QD",COUNTIF(A$7:A95,"QD")+500,COUNTIF(A$7:A95,"QP")+700)))</f>
        <v>552</v>
      </c>
      <c r="C95" s="68"/>
      <c r="D95" s="69" t="s">
        <v>27</v>
      </c>
      <c r="E95" s="70" t="s">
        <v>90</v>
      </c>
      <c r="F95" s="70" t="s">
        <v>75</v>
      </c>
      <c r="G95" s="98" t="s">
        <v>81</v>
      </c>
      <c r="H95" s="70" t="s">
        <v>31</v>
      </c>
      <c r="I95" s="90" t="s">
        <v>89</v>
      </c>
      <c r="J95" s="70" t="s">
        <v>33</v>
      </c>
      <c r="K95" s="72" t="s">
        <v>30</v>
      </c>
    </row>
    <row r="96" spans="1:11" ht="13.5" customHeight="1">
      <c r="A96" s="66" t="s">
        <v>22</v>
      </c>
      <c r="B96" s="95"/>
      <c r="C96" s="96"/>
      <c r="D96" s="97"/>
      <c r="E96" s="94"/>
      <c r="F96" s="94"/>
      <c r="G96" s="98"/>
      <c r="H96" s="94"/>
      <c r="I96" s="99"/>
      <c r="J96" s="94"/>
      <c r="K96" s="100"/>
    </row>
    <row r="97" spans="1:11" ht="13.5" customHeight="1" thickBot="1">
      <c r="A97" s="31"/>
      <c r="B97" s="32"/>
      <c r="C97" s="33"/>
      <c r="D97" s="34"/>
      <c r="E97" s="30"/>
      <c r="F97" s="30"/>
      <c r="G97" s="35"/>
      <c r="H97" s="30"/>
      <c r="I97" s="93"/>
      <c r="J97" s="30"/>
      <c r="K97" s="37"/>
    </row>
    <row r="98" spans="1:11" ht="13.5" customHeight="1" thickTop="1">
      <c r="A98" s="6"/>
      <c r="B98" s="25"/>
      <c r="C98" s="14"/>
      <c r="D98" s="4"/>
      <c r="E98" s="4"/>
      <c r="F98" s="4"/>
      <c r="G98" s="5"/>
      <c r="H98" s="4"/>
      <c r="I98" s="26"/>
      <c r="J98" s="4"/>
      <c r="K98" s="4"/>
    </row>
    <row r="99" spans="1:11" ht="13.5" customHeight="1">
      <c r="A99" s="6"/>
      <c r="B99" s="7"/>
      <c r="C99" s="15"/>
      <c r="D99" s="4"/>
      <c r="E99" s="4"/>
      <c r="F99" s="4"/>
      <c r="G99" s="5"/>
      <c r="H99" s="4"/>
      <c r="I99" s="4"/>
      <c r="J99" s="4"/>
      <c r="K99" s="4"/>
    </row>
    <row r="100" spans="1:11" ht="13.5" customHeight="1" thickBot="1">
      <c r="A100" s="2"/>
      <c r="B100" s="1"/>
      <c r="C100" s="16"/>
      <c r="D100" s="8"/>
      <c r="E100" s="1"/>
      <c r="F100" s="1"/>
      <c r="G100" s="1"/>
      <c r="H100" s="8"/>
      <c r="I100" s="1"/>
      <c r="J100" s="1"/>
      <c r="K100" s="1"/>
    </row>
    <row r="101" spans="1:11" ht="13.5" customHeight="1" thickTop="1">
      <c r="A101" s="3"/>
      <c r="B101" s="1"/>
      <c r="C101" s="16"/>
      <c r="D101" s="10" t="s">
        <v>11</v>
      </c>
      <c r="E101" s="11" t="s">
        <v>68</v>
      </c>
      <c r="F101" s="47"/>
      <c r="G101" s="12" t="s">
        <v>69</v>
      </c>
      <c r="H101" s="8"/>
      <c r="I101" s="27"/>
      <c r="J101" s="27"/>
      <c r="K101" s="27"/>
    </row>
    <row r="102" spans="1:11" ht="13.5" customHeight="1">
      <c r="A102" s="3"/>
      <c r="B102" s="1"/>
      <c r="C102" s="16"/>
      <c r="D102" s="41" t="s">
        <v>27</v>
      </c>
      <c r="E102" s="84">
        <f t="shared" ref="E102:E107" si="14">SUMIF($D$7:$D$97,D102,$C$7:$C$97)</f>
        <v>1437</v>
      </c>
      <c r="F102" s="48"/>
      <c r="G102" s="86"/>
      <c r="H102" s="8"/>
      <c r="I102" s="28"/>
      <c r="J102" s="28">
        <v>671</v>
      </c>
      <c r="K102" s="28">
        <f t="shared" ref="K102:K107" si="15">G102*J102</f>
        <v>0</v>
      </c>
    </row>
    <row r="103" spans="1:11" ht="13.5" customHeight="1">
      <c r="A103" s="3"/>
      <c r="B103" s="1"/>
      <c r="C103" s="16"/>
      <c r="D103" s="43" t="s">
        <v>49</v>
      </c>
      <c r="E103" s="84">
        <f t="shared" si="14"/>
        <v>922</v>
      </c>
      <c r="F103" s="49"/>
      <c r="G103" s="87"/>
      <c r="H103" s="8"/>
      <c r="I103" s="28"/>
      <c r="J103" s="28">
        <v>332</v>
      </c>
      <c r="K103" s="28">
        <f t="shared" ref="K103" si="16">G103*J103</f>
        <v>0</v>
      </c>
    </row>
    <row r="104" spans="1:11" ht="13.5" customHeight="1">
      <c r="A104" s="3"/>
      <c r="B104" s="1"/>
      <c r="C104" s="16"/>
      <c r="D104" s="43" t="s">
        <v>70</v>
      </c>
      <c r="E104" s="84">
        <f t="shared" si="14"/>
        <v>0</v>
      </c>
      <c r="F104" s="49"/>
      <c r="G104" s="87"/>
      <c r="H104" s="8"/>
      <c r="I104" s="28"/>
      <c r="J104" s="28">
        <v>332</v>
      </c>
      <c r="K104" s="28">
        <f t="shared" si="15"/>
        <v>0</v>
      </c>
    </row>
    <row r="105" spans="1:11" ht="13.5" customHeight="1">
      <c r="A105" s="3"/>
      <c r="B105" s="1"/>
      <c r="C105" s="16"/>
      <c r="D105" s="43"/>
      <c r="E105" s="84">
        <f t="shared" si="14"/>
        <v>0</v>
      </c>
      <c r="F105" s="49"/>
      <c r="G105" s="87"/>
      <c r="H105" s="8"/>
      <c r="I105" s="28"/>
      <c r="J105" s="28">
        <v>332</v>
      </c>
      <c r="K105" s="28">
        <f t="shared" ref="K105:K106" si="17">G105*J105</f>
        <v>0</v>
      </c>
    </row>
    <row r="106" spans="1:11" ht="13.5" customHeight="1">
      <c r="A106" s="3"/>
      <c r="B106" s="1"/>
      <c r="C106" s="16"/>
      <c r="D106" s="43" t="s">
        <v>24</v>
      </c>
      <c r="E106" s="84">
        <f t="shared" si="14"/>
        <v>0</v>
      </c>
      <c r="F106" s="50"/>
      <c r="G106" s="87">
        <f>CEILING(E106*1.1,1)</f>
        <v>0</v>
      </c>
      <c r="H106" s="8"/>
      <c r="I106" s="28"/>
      <c r="J106" s="28">
        <v>332</v>
      </c>
      <c r="K106" s="28">
        <f t="shared" si="17"/>
        <v>0</v>
      </c>
    </row>
    <row r="107" spans="1:11" ht="13.5" customHeight="1" thickBot="1">
      <c r="A107" s="3"/>
      <c r="B107" s="1"/>
      <c r="C107" s="16"/>
      <c r="D107" s="29" t="s">
        <v>24</v>
      </c>
      <c r="E107" s="85">
        <f t="shared" si="14"/>
        <v>0</v>
      </c>
      <c r="F107" s="51"/>
      <c r="G107" s="88">
        <f>CEILING(E107*1.1,1)</f>
        <v>0</v>
      </c>
      <c r="H107" s="8"/>
      <c r="I107" s="28"/>
      <c r="J107" s="28">
        <v>332</v>
      </c>
      <c r="K107" s="28">
        <f t="shared" si="15"/>
        <v>0</v>
      </c>
    </row>
    <row r="108" spans="1:11" ht="13.5" customHeight="1" thickTop="1">
      <c r="I108" s="28"/>
      <c r="J108" s="28"/>
      <c r="K108" s="28"/>
    </row>
    <row r="109" spans="1:11" ht="13.5" customHeight="1">
      <c r="I109" s="28"/>
      <c r="J109" s="28"/>
      <c r="K109" s="28">
        <f>SUM(K102:K108)</f>
        <v>0</v>
      </c>
    </row>
  </sheetData>
  <mergeCells count="12">
    <mergeCell ref="A5:E5"/>
    <mergeCell ref="H5:I5"/>
    <mergeCell ref="J5:K5"/>
    <mergeCell ref="G5:G6"/>
    <mergeCell ref="H3:I3"/>
    <mergeCell ref="D4:G4"/>
    <mergeCell ref="A2:C2"/>
    <mergeCell ref="D2:G2"/>
    <mergeCell ref="A1:C1"/>
    <mergeCell ref="H4:I4"/>
    <mergeCell ref="A3:C3"/>
    <mergeCell ref="A4:C4"/>
  </mergeCells>
  <phoneticPr fontId="13" type="noConversion"/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7"/>
  <sheetViews>
    <sheetView tabSelected="1" topLeftCell="B1" workbookViewId="0">
      <pane ySplit="6" topLeftCell="A7" activePane="bottomLeft" state="frozen"/>
      <selection activeCell="A5" sqref="A5:E5"/>
      <selection pane="bottomLeft" activeCell="E31" sqref="E31"/>
    </sheetView>
  </sheetViews>
  <sheetFormatPr defaultRowHeight="13.5" customHeight="1"/>
  <cols>
    <col min="1" max="1" width="5.85546875" customWidth="1"/>
    <col min="2" max="2" width="7" customWidth="1"/>
    <col min="3" max="3" width="6.5703125" style="17" customWidth="1"/>
    <col min="4" max="4" width="13.5703125" style="9" customWidth="1"/>
    <col min="5" max="5" width="13.28515625" bestFit="1" customWidth="1"/>
    <col min="6" max="6" width="13.28515625" customWidth="1"/>
    <col min="7" max="7" width="45.85546875" bestFit="1" customWidth="1"/>
    <col min="8" max="8" width="10.7109375" style="9" bestFit="1" customWidth="1"/>
    <col min="9" max="9" width="13.7109375" bestFit="1" customWidth="1"/>
    <col min="10" max="10" width="19.85546875" bestFit="1" customWidth="1"/>
    <col min="11" max="11" width="9.28515625" bestFit="1" customWidth="1"/>
    <col min="14" max="14" width="29.85546875" customWidth="1"/>
    <col min="16" max="16" width="19.28515625" customWidth="1"/>
  </cols>
  <sheetData>
    <row r="1" spans="1:11" ht="13.5" customHeight="1">
      <c r="A1" s="101" t="s">
        <v>13</v>
      </c>
      <c r="B1" s="101"/>
      <c r="C1" s="101"/>
      <c r="D1" s="24" t="s">
        <v>25</v>
      </c>
      <c r="E1" s="24"/>
      <c r="F1" s="24"/>
      <c r="G1" s="24"/>
      <c r="H1" s="24"/>
      <c r="I1" s="24"/>
      <c r="J1" s="13"/>
      <c r="K1" s="13"/>
    </row>
    <row r="2" spans="1:11" ht="13.5" customHeight="1">
      <c r="A2" s="101" t="s">
        <v>20</v>
      </c>
      <c r="B2" s="101"/>
      <c r="C2" s="101"/>
      <c r="D2" s="102" t="s">
        <v>91</v>
      </c>
      <c r="E2" s="102"/>
      <c r="F2" s="102"/>
      <c r="G2" s="102"/>
      <c r="H2" s="46" t="s">
        <v>92</v>
      </c>
      <c r="I2" s="45"/>
      <c r="J2" s="13"/>
      <c r="K2" s="13"/>
    </row>
    <row r="3" spans="1:11" ht="13.5" customHeight="1">
      <c r="A3" s="101" t="s">
        <v>14</v>
      </c>
      <c r="B3" s="101"/>
      <c r="C3" s="101"/>
      <c r="D3" s="24" t="s">
        <v>17</v>
      </c>
      <c r="E3" s="24"/>
      <c r="F3" s="24"/>
      <c r="G3" s="24"/>
      <c r="H3" s="112" t="s">
        <v>16</v>
      </c>
      <c r="I3" s="112"/>
      <c r="J3" s="13" t="s">
        <v>15</v>
      </c>
      <c r="K3" s="13"/>
    </row>
    <row r="4" spans="1:11" ht="13.5" customHeight="1" thickBot="1">
      <c r="A4" s="104"/>
      <c r="B4" s="104"/>
      <c r="C4" s="104"/>
      <c r="D4" s="113"/>
      <c r="E4" s="113"/>
      <c r="F4" s="113"/>
      <c r="G4" s="113"/>
      <c r="H4" s="103"/>
      <c r="I4" s="103"/>
      <c r="J4" s="22"/>
      <c r="K4" s="22"/>
    </row>
    <row r="5" spans="1:11" ht="13.5" customHeight="1" thickTop="1">
      <c r="A5" s="105" t="s">
        <v>0</v>
      </c>
      <c r="B5" s="106"/>
      <c r="C5" s="107"/>
      <c r="D5" s="107"/>
      <c r="E5" s="107"/>
      <c r="F5" s="44"/>
      <c r="G5" s="110" t="s">
        <v>21</v>
      </c>
      <c r="H5" s="108" t="s">
        <v>1</v>
      </c>
      <c r="I5" s="108"/>
      <c r="J5" s="108" t="s">
        <v>2</v>
      </c>
      <c r="K5" s="109"/>
    </row>
    <row r="6" spans="1:11" ht="13.5" customHeight="1">
      <c r="A6" s="18" t="s">
        <v>3</v>
      </c>
      <c r="B6" s="19" t="s">
        <v>4</v>
      </c>
      <c r="C6" s="20" t="s">
        <v>5</v>
      </c>
      <c r="D6" s="21" t="s">
        <v>6</v>
      </c>
      <c r="E6" s="38" t="s">
        <v>7</v>
      </c>
      <c r="F6" s="38" t="s">
        <v>26</v>
      </c>
      <c r="G6" s="111"/>
      <c r="H6" s="39" t="s">
        <v>8</v>
      </c>
      <c r="I6" s="39" t="s">
        <v>9</v>
      </c>
      <c r="J6" s="39" t="s">
        <v>8</v>
      </c>
      <c r="K6" s="40" t="s">
        <v>10</v>
      </c>
    </row>
    <row r="7" spans="1:11" ht="13.5" customHeight="1">
      <c r="A7" s="52" t="s">
        <v>48</v>
      </c>
      <c r="B7" s="53">
        <v>101</v>
      </c>
      <c r="C7" s="54">
        <f>10.5+1.5+2</f>
        <v>14</v>
      </c>
      <c r="D7" s="55" t="s">
        <v>70</v>
      </c>
      <c r="E7" s="56" t="s">
        <v>99</v>
      </c>
      <c r="F7" s="56" t="s">
        <v>75</v>
      </c>
      <c r="G7" s="57" t="s">
        <v>81</v>
      </c>
      <c r="H7" s="56" t="s">
        <v>31</v>
      </c>
      <c r="I7" s="89" t="s">
        <v>94</v>
      </c>
      <c r="J7" s="56" t="s">
        <v>93</v>
      </c>
      <c r="K7" s="58" t="s">
        <v>96</v>
      </c>
    </row>
    <row r="8" spans="1:11" ht="13.5" customHeight="1">
      <c r="A8" s="52" t="s">
        <v>48</v>
      </c>
      <c r="B8" s="53">
        <v>201</v>
      </c>
      <c r="C8" s="54">
        <f>C7</f>
        <v>14</v>
      </c>
      <c r="D8" s="55" t="s">
        <v>27</v>
      </c>
      <c r="E8" s="56" t="s">
        <v>95</v>
      </c>
      <c r="F8" s="56" t="s">
        <v>75</v>
      </c>
      <c r="G8" s="57" t="s">
        <v>81</v>
      </c>
      <c r="H8" s="56" t="s">
        <v>31</v>
      </c>
      <c r="I8" s="89" t="s">
        <v>94</v>
      </c>
      <c r="J8" s="56" t="s">
        <v>93</v>
      </c>
      <c r="K8" s="58" t="s">
        <v>96</v>
      </c>
    </row>
    <row r="9" spans="1:11" ht="13.5" customHeight="1">
      <c r="A9" s="52" t="s">
        <v>48</v>
      </c>
      <c r="B9" s="53">
        <v>102</v>
      </c>
      <c r="C9" s="54">
        <f>C7</f>
        <v>14</v>
      </c>
      <c r="D9" s="55" t="s">
        <v>70</v>
      </c>
      <c r="E9" s="56" t="s">
        <v>98</v>
      </c>
      <c r="F9" s="56" t="s">
        <v>75</v>
      </c>
      <c r="G9" s="57" t="s">
        <v>81</v>
      </c>
      <c r="H9" s="56" t="s">
        <v>31</v>
      </c>
      <c r="I9" s="89" t="s">
        <v>94</v>
      </c>
      <c r="J9" s="56" t="s">
        <v>93</v>
      </c>
      <c r="K9" s="58" t="s">
        <v>97</v>
      </c>
    </row>
    <row r="10" spans="1:11" ht="13.5" customHeight="1">
      <c r="A10" s="114"/>
      <c r="B10" s="115"/>
      <c r="C10" s="116"/>
      <c r="D10" s="117"/>
      <c r="E10" s="117"/>
      <c r="F10" s="117"/>
      <c r="G10" s="118"/>
      <c r="H10" s="117"/>
      <c r="I10" s="119"/>
      <c r="J10" s="117"/>
      <c r="K10" s="117"/>
    </row>
    <row r="11" spans="1:11" ht="13.5" customHeight="1">
      <c r="A11" s="52" t="s">
        <v>48</v>
      </c>
      <c r="B11" s="53">
        <v>103</v>
      </c>
      <c r="C11" s="54">
        <f>7+1.5+2</f>
        <v>10.5</v>
      </c>
      <c r="D11" s="55" t="s">
        <v>70</v>
      </c>
      <c r="E11" s="56" t="s">
        <v>99</v>
      </c>
      <c r="F11" s="56" t="s">
        <v>75</v>
      </c>
      <c r="G11" s="57" t="s">
        <v>81</v>
      </c>
      <c r="H11" s="56" t="s">
        <v>31</v>
      </c>
      <c r="I11" s="89" t="s">
        <v>100</v>
      </c>
      <c r="J11" s="56" t="s">
        <v>93</v>
      </c>
      <c r="K11" s="58" t="s">
        <v>96</v>
      </c>
    </row>
    <row r="12" spans="1:11" ht="13.5" customHeight="1">
      <c r="A12" s="52" t="s">
        <v>48</v>
      </c>
      <c r="B12" s="53">
        <v>202</v>
      </c>
      <c r="C12" s="54">
        <f>C11</f>
        <v>10.5</v>
      </c>
      <c r="D12" s="55" t="s">
        <v>27</v>
      </c>
      <c r="E12" s="56" t="s">
        <v>95</v>
      </c>
      <c r="F12" s="56" t="s">
        <v>75</v>
      </c>
      <c r="G12" s="57" t="s">
        <v>81</v>
      </c>
      <c r="H12" s="56" t="s">
        <v>31</v>
      </c>
      <c r="I12" s="89" t="s">
        <v>100</v>
      </c>
      <c r="J12" s="56" t="s">
        <v>93</v>
      </c>
      <c r="K12" s="58" t="s">
        <v>96</v>
      </c>
    </row>
    <row r="13" spans="1:11" ht="13.5" customHeight="1">
      <c r="A13" s="52" t="s">
        <v>48</v>
      </c>
      <c r="B13" s="53">
        <v>104</v>
      </c>
      <c r="C13" s="54">
        <f>C11</f>
        <v>10.5</v>
      </c>
      <c r="D13" s="55" t="s">
        <v>70</v>
      </c>
      <c r="E13" s="56" t="s">
        <v>98</v>
      </c>
      <c r="F13" s="56" t="s">
        <v>75</v>
      </c>
      <c r="G13" s="57" t="s">
        <v>81</v>
      </c>
      <c r="H13" s="56" t="s">
        <v>31</v>
      </c>
      <c r="I13" s="89" t="s">
        <v>100</v>
      </c>
      <c r="J13" s="56" t="s">
        <v>93</v>
      </c>
      <c r="K13" s="58" t="s">
        <v>97</v>
      </c>
    </row>
    <row r="14" spans="1:11" ht="13.5" customHeight="1">
      <c r="A14" s="6"/>
      <c r="B14" s="25"/>
      <c r="C14" s="14"/>
      <c r="D14" s="4"/>
      <c r="E14" s="4"/>
      <c r="F14" s="4"/>
      <c r="G14" s="5"/>
      <c r="H14" s="4"/>
      <c r="I14" s="26"/>
      <c r="J14" s="4"/>
      <c r="K14" s="4"/>
    </row>
    <row r="15" spans="1:11" ht="13.5" customHeight="1">
      <c r="A15" s="52" t="s">
        <v>48</v>
      </c>
      <c r="B15" s="53">
        <v>105</v>
      </c>
      <c r="C15" s="54">
        <f>14+1.5+2</f>
        <v>17.5</v>
      </c>
      <c r="D15" s="55" t="s">
        <v>70</v>
      </c>
      <c r="E15" s="56" t="s">
        <v>99</v>
      </c>
      <c r="F15" s="56" t="s">
        <v>75</v>
      </c>
      <c r="G15" s="57" t="s">
        <v>81</v>
      </c>
      <c r="H15" s="56" t="s">
        <v>31</v>
      </c>
      <c r="I15" s="89" t="s">
        <v>101</v>
      </c>
      <c r="J15" s="56" t="s">
        <v>93</v>
      </c>
      <c r="K15" s="58" t="s">
        <v>96</v>
      </c>
    </row>
    <row r="16" spans="1:11" ht="13.5" customHeight="1">
      <c r="A16" s="52" t="s">
        <v>48</v>
      </c>
      <c r="B16" s="53">
        <v>203</v>
      </c>
      <c r="C16" s="54">
        <f>C15</f>
        <v>17.5</v>
      </c>
      <c r="D16" s="55" t="s">
        <v>27</v>
      </c>
      <c r="E16" s="56" t="s">
        <v>95</v>
      </c>
      <c r="F16" s="56" t="s">
        <v>75</v>
      </c>
      <c r="G16" s="57" t="s">
        <v>81</v>
      </c>
      <c r="H16" s="56" t="s">
        <v>31</v>
      </c>
      <c r="I16" s="89" t="s">
        <v>101</v>
      </c>
      <c r="J16" s="56" t="s">
        <v>93</v>
      </c>
      <c r="K16" s="58" t="s">
        <v>96</v>
      </c>
    </row>
    <row r="17" spans="1:11" ht="13.5" customHeight="1">
      <c r="A17" s="52" t="s">
        <v>48</v>
      </c>
      <c r="B17" s="53">
        <v>106</v>
      </c>
      <c r="C17" s="54">
        <f>C15</f>
        <v>17.5</v>
      </c>
      <c r="D17" s="55" t="s">
        <v>70</v>
      </c>
      <c r="E17" s="56" t="s">
        <v>98</v>
      </c>
      <c r="F17" s="56" t="s">
        <v>75</v>
      </c>
      <c r="G17" s="57" t="s">
        <v>81</v>
      </c>
      <c r="H17" s="56" t="s">
        <v>31</v>
      </c>
      <c r="I17" s="89" t="s">
        <v>101</v>
      </c>
      <c r="J17" s="56" t="s">
        <v>93</v>
      </c>
      <c r="K17" s="58" t="s">
        <v>97</v>
      </c>
    </row>
    <row r="18" spans="1:11" ht="13.5" customHeight="1">
      <c r="A18" s="6"/>
      <c r="B18" s="7"/>
      <c r="C18" s="15"/>
      <c r="D18" s="4"/>
      <c r="E18" s="4"/>
      <c r="F18" s="4"/>
      <c r="G18" s="5"/>
      <c r="H18" s="4"/>
      <c r="I18" s="4"/>
      <c r="J18" s="4"/>
      <c r="K18" s="4"/>
    </row>
    <row r="19" spans="1:11" ht="13.5" customHeight="1">
      <c r="A19" s="52" t="s">
        <v>48</v>
      </c>
      <c r="B19" s="53">
        <v>204</v>
      </c>
      <c r="C19" s="54">
        <f>40+3+2</f>
        <v>45</v>
      </c>
      <c r="D19" s="55" t="s">
        <v>27</v>
      </c>
      <c r="E19" s="56" t="s">
        <v>95</v>
      </c>
      <c r="F19" s="56" t="s">
        <v>75</v>
      </c>
      <c r="G19" s="57" t="s">
        <v>81</v>
      </c>
      <c r="H19" s="56" t="s">
        <v>93</v>
      </c>
      <c r="I19" s="58" t="s">
        <v>96</v>
      </c>
      <c r="J19" s="56" t="s">
        <v>33</v>
      </c>
      <c r="K19" s="58" t="s">
        <v>30</v>
      </c>
    </row>
    <row r="20" spans="1:11" ht="13.5" customHeight="1">
      <c r="A20" s="52" t="s">
        <v>48</v>
      </c>
      <c r="B20" s="53">
        <v>205</v>
      </c>
      <c r="C20" s="54">
        <f>40+3+2</f>
        <v>45</v>
      </c>
      <c r="D20" s="55" t="s">
        <v>27</v>
      </c>
      <c r="E20" s="56" t="s">
        <v>106</v>
      </c>
      <c r="F20" s="56" t="s">
        <v>75</v>
      </c>
      <c r="G20" s="57" t="s">
        <v>81</v>
      </c>
      <c r="H20" s="56" t="s">
        <v>93</v>
      </c>
      <c r="I20" s="58" t="s">
        <v>107</v>
      </c>
      <c r="J20" s="56" t="s">
        <v>33</v>
      </c>
      <c r="K20" s="58" t="s">
        <v>30</v>
      </c>
    </row>
    <row r="21" spans="1:11" ht="13.5" customHeight="1">
      <c r="A21" s="6"/>
      <c r="B21" s="7"/>
      <c r="C21" s="15"/>
      <c r="D21" s="4"/>
      <c r="E21" s="4"/>
      <c r="F21" s="4"/>
      <c r="G21" s="5"/>
      <c r="H21" s="4"/>
      <c r="I21" s="4"/>
      <c r="J21" s="4"/>
      <c r="K21" s="4"/>
    </row>
    <row r="22" spans="1:11" ht="13.5" customHeight="1">
      <c r="A22" s="52" t="s">
        <v>48</v>
      </c>
      <c r="B22" s="53">
        <v>206</v>
      </c>
      <c r="C22" s="54">
        <f>58+8+2</f>
        <v>68</v>
      </c>
      <c r="D22" s="55" t="s">
        <v>27</v>
      </c>
      <c r="E22" s="56" t="s">
        <v>102</v>
      </c>
      <c r="F22" s="56" t="s">
        <v>29</v>
      </c>
      <c r="G22" s="57"/>
      <c r="H22" s="56" t="s">
        <v>31</v>
      </c>
      <c r="I22" s="89" t="s">
        <v>103</v>
      </c>
      <c r="J22" s="56" t="s">
        <v>33</v>
      </c>
      <c r="K22" s="58" t="s">
        <v>76</v>
      </c>
    </row>
    <row r="23" spans="1:11" ht="13.5" customHeight="1">
      <c r="A23" s="52" t="s">
        <v>48</v>
      </c>
      <c r="B23" s="53">
        <v>207</v>
      </c>
      <c r="C23" s="54">
        <f>45+8+2</f>
        <v>55</v>
      </c>
      <c r="D23" s="55" t="s">
        <v>27</v>
      </c>
      <c r="E23" s="56" t="s">
        <v>102</v>
      </c>
      <c r="F23" s="56" t="s">
        <v>29</v>
      </c>
      <c r="G23" s="57"/>
      <c r="H23" s="56" t="s">
        <v>31</v>
      </c>
      <c r="I23" s="89" t="s">
        <v>104</v>
      </c>
      <c r="J23" s="56" t="s">
        <v>33</v>
      </c>
      <c r="K23" s="58" t="s">
        <v>76</v>
      </c>
    </row>
    <row r="24" spans="1:11" ht="13.5" customHeight="1">
      <c r="A24" s="52" t="s">
        <v>48</v>
      </c>
      <c r="B24" s="53">
        <v>208</v>
      </c>
      <c r="C24" s="54">
        <f>27+8+2</f>
        <v>37</v>
      </c>
      <c r="D24" s="55" t="s">
        <v>27</v>
      </c>
      <c r="E24" s="56" t="s">
        <v>102</v>
      </c>
      <c r="F24" s="56" t="s">
        <v>29</v>
      </c>
      <c r="G24" s="57"/>
      <c r="H24" s="56" t="s">
        <v>31</v>
      </c>
      <c r="I24" s="89" t="s">
        <v>105</v>
      </c>
      <c r="J24" s="56" t="s">
        <v>33</v>
      </c>
      <c r="K24" s="58" t="s">
        <v>76</v>
      </c>
    </row>
    <row r="25" spans="1:11" ht="13.5" customHeight="1">
      <c r="A25" s="114"/>
      <c r="B25" s="115"/>
      <c r="C25" s="116"/>
      <c r="D25" s="117"/>
      <c r="E25" s="117"/>
      <c r="F25" s="117"/>
      <c r="G25" s="118"/>
      <c r="H25" s="117"/>
      <c r="I25" s="119"/>
      <c r="J25" s="117"/>
      <c r="K25" s="117"/>
    </row>
    <row r="26" spans="1:11" ht="13.5" customHeight="1">
      <c r="A26" s="114"/>
      <c r="B26" s="115"/>
      <c r="C26" s="116"/>
      <c r="D26" s="117"/>
      <c r="E26" s="117"/>
      <c r="F26" s="117"/>
      <c r="G26" s="118"/>
      <c r="H26" s="117"/>
      <c r="I26" s="119"/>
      <c r="J26" s="117"/>
      <c r="K26" s="117"/>
    </row>
    <row r="27" spans="1:11" ht="13.5" customHeight="1">
      <c r="A27" s="114"/>
      <c r="B27" s="115"/>
      <c r="C27" s="116"/>
      <c r="D27" s="117"/>
      <c r="E27" s="117"/>
      <c r="F27" s="117"/>
      <c r="G27" s="118"/>
      <c r="H27" s="117"/>
      <c r="I27" s="119"/>
      <c r="J27" s="117"/>
      <c r="K27" s="117"/>
    </row>
    <row r="28" spans="1:11" ht="13.5" customHeight="1" thickBot="1">
      <c r="A28" s="2"/>
      <c r="B28" s="1"/>
      <c r="C28" s="16"/>
      <c r="D28" s="8"/>
      <c r="E28" s="1"/>
      <c r="F28" s="1"/>
      <c r="G28" s="1"/>
      <c r="H28" s="8"/>
      <c r="I28" s="1"/>
      <c r="J28" s="1"/>
      <c r="K28" s="1"/>
    </row>
    <row r="29" spans="1:11" ht="13.5" customHeight="1" thickTop="1">
      <c r="A29" s="3"/>
      <c r="B29" s="1"/>
      <c r="C29" s="16"/>
      <c r="D29" s="10" t="s">
        <v>11</v>
      </c>
      <c r="E29" s="11" t="s">
        <v>68</v>
      </c>
      <c r="F29" s="47"/>
      <c r="G29" s="12" t="s">
        <v>69</v>
      </c>
      <c r="H29" s="8"/>
      <c r="I29" s="27"/>
      <c r="J29" s="27"/>
      <c r="K29" s="27"/>
    </row>
    <row r="30" spans="1:11" ht="13.5" customHeight="1">
      <c r="A30" s="3"/>
      <c r="B30" s="1"/>
      <c r="C30" s="16"/>
      <c r="D30" s="41" t="s">
        <v>27</v>
      </c>
      <c r="E30" s="84">
        <f>C8+C12+C16+C19+C20+C22+C23+C24</f>
        <v>292</v>
      </c>
      <c r="F30" s="48"/>
      <c r="G30" s="86"/>
      <c r="H30" s="8"/>
      <c r="I30" s="28"/>
      <c r="J30" s="28">
        <v>671</v>
      </c>
      <c r="K30" s="28">
        <f t="shared" ref="K30:K35" si="0">G30*J30</f>
        <v>0</v>
      </c>
    </row>
    <row r="31" spans="1:11" ht="13.5" customHeight="1">
      <c r="A31" s="3"/>
      <c r="B31" s="1"/>
      <c r="C31" s="16"/>
      <c r="D31" s="43" t="s">
        <v>49</v>
      </c>
      <c r="E31" s="84">
        <f>SUMIF($D$8:$D$8,D31,$C$8:$C$8)</f>
        <v>0</v>
      </c>
      <c r="F31" s="49"/>
      <c r="G31" s="87"/>
      <c r="H31" s="8"/>
      <c r="I31" s="28"/>
      <c r="J31" s="28">
        <v>332</v>
      </c>
      <c r="K31" s="28">
        <f t="shared" si="0"/>
        <v>0</v>
      </c>
    </row>
    <row r="32" spans="1:11" ht="13.5" customHeight="1">
      <c r="A32" s="3"/>
      <c r="B32" s="1"/>
      <c r="C32" s="16"/>
      <c r="D32" s="43" t="s">
        <v>70</v>
      </c>
      <c r="E32" s="84">
        <f>C7+C9+C11+C13+C15+C17</f>
        <v>84</v>
      </c>
      <c r="F32" s="49"/>
      <c r="G32" s="87"/>
      <c r="H32" s="8"/>
      <c r="I32" s="28"/>
      <c r="J32" s="28">
        <v>332</v>
      </c>
      <c r="K32" s="28">
        <f t="shared" si="0"/>
        <v>0</v>
      </c>
    </row>
    <row r="33" spans="1:11" ht="13.5" customHeight="1">
      <c r="A33" s="3"/>
      <c r="B33" s="1"/>
      <c r="C33" s="16"/>
      <c r="D33" s="43"/>
      <c r="E33" s="84">
        <f>SUMIF($D$8:$D$8,D33,$C$8:$C$8)</f>
        <v>0</v>
      </c>
      <c r="F33" s="49"/>
      <c r="G33" s="87"/>
      <c r="H33" s="8"/>
      <c r="I33" s="28"/>
      <c r="J33" s="28">
        <v>332</v>
      </c>
      <c r="K33" s="28">
        <f t="shared" si="0"/>
        <v>0</v>
      </c>
    </row>
    <row r="34" spans="1:11" ht="13.5" customHeight="1">
      <c r="A34" s="3"/>
      <c r="B34" s="1"/>
      <c r="C34" s="16"/>
      <c r="D34" s="43" t="s">
        <v>24</v>
      </c>
      <c r="E34" s="84">
        <f>SUMIF($D$8:$D$8,D34,$C$8:$C$8)</f>
        <v>0</v>
      </c>
      <c r="F34" s="50"/>
      <c r="G34" s="87">
        <f>CEILING(E34*1.1,1)</f>
        <v>0</v>
      </c>
      <c r="H34" s="8"/>
      <c r="I34" s="28"/>
      <c r="J34" s="28">
        <v>332</v>
      </c>
      <c r="K34" s="28">
        <f t="shared" si="0"/>
        <v>0</v>
      </c>
    </row>
    <row r="35" spans="1:11" ht="13.5" customHeight="1" thickBot="1">
      <c r="A35" s="3"/>
      <c r="B35" s="1"/>
      <c r="C35" s="16"/>
      <c r="D35" s="29" t="s">
        <v>24</v>
      </c>
      <c r="E35" s="85">
        <f>SUMIF($D$8:$D$8,D35,$C$8:$C$8)</f>
        <v>0</v>
      </c>
      <c r="F35" s="51"/>
      <c r="G35" s="88">
        <f>CEILING(E35*1.1,1)</f>
        <v>0</v>
      </c>
      <c r="H35" s="8"/>
      <c r="I35" s="28"/>
      <c r="J35" s="28">
        <v>332</v>
      </c>
      <c r="K35" s="28">
        <f t="shared" si="0"/>
        <v>0</v>
      </c>
    </row>
    <row r="36" spans="1:11" ht="13.5" customHeight="1" thickTop="1">
      <c r="I36" s="28"/>
      <c r="J36" s="28"/>
      <c r="K36" s="28"/>
    </row>
    <row r="37" spans="1:11" ht="13.5" customHeight="1">
      <c r="I37" s="28"/>
      <c r="J37" s="28"/>
      <c r="K37" s="28">
        <f>SUM(K30:K36)</f>
        <v>0</v>
      </c>
    </row>
  </sheetData>
  <mergeCells count="12">
    <mergeCell ref="A5:E5"/>
    <mergeCell ref="G5:G6"/>
    <mergeCell ref="H5:I5"/>
    <mergeCell ref="J5:K5"/>
    <mergeCell ref="A1:C1"/>
    <mergeCell ref="A2:C2"/>
    <mergeCell ref="D2:G2"/>
    <mergeCell ref="A3:C3"/>
    <mergeCell ref="H3:I3"/>
    <mergeCell ref="A4:C4"/>
    <mergeCell ref="D4:G4"/>
    <mergeCell ref="H4:I4"/>
  </mergeCells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Footer>Stránka &amp;P z &amp;N</oddFooter>
  </headerFooter>
  <ignoredErrors>
    <ignoredError sqref="E3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KK</vt:lpstr>
      <vt:lpstr>KK-EX</vt:lpstr>
      <vt:lpstr>KK!Názvy_tisku</vt:lpstr>
      <vt:lpstr>'KK-EX'!Názvy_tisku</vt:lpstr>
      <vt:lpstr>KK!Oblast_tisku</vt:lpstr>
      <vt:lpstr>'KK-EX'!Oblast_tisku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Kabelová kniha</dc:title>
  <dc:creator>Roman Chýle</dc:creator>
  <cp:lastModifiedBy>Jan Tůma</cp:lastModifiedBy>
  <cp:lastPrinted>2015-03-18T14:36:17Z</cp:lastPrinted>
  <dcterms:created xsi:type="dcterms:W3CDTF">2009-08-13T10:35:43Z</dcterms:created>
  <dcterms:modified xsi:type="dcterms:W3CDTF">2023-10-13T14:02:29Z</dcterms:modified>
</cp:coreProperties>
</file>