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kotvalp\AppData\Local\Microsoft\Windows\INetCache\Content.Outlook\JRDRNXA0\"/>
    </mc:Choice>
  </mc:AlternateContent>
  <xr:revisionPtr revIDLastSave="0" documentId="13_ncr:1_{807CA5CD-36A4-4EC2-B700-1049EDBE1AA7}" xr6:coauthVersionLast="47" xr6:coauthVersionMax="47" xr10:uidLastSave="{00000000-0000-0000-0000-000000000000}"/>
  <bookViews>
    <workbookView xWindow="1425" yWindow="1425" windowWidth="28800" windowHeight="15345" xr2:uid="{00000000-000D-0000-FFFF-FFFF00000000}"/>
  </bookViews>
  <sheets>
    <sheet name="Rekapitulace" sheetId="20" r:id="rId1"/>
    <sheet name="Rekapitulace stavby" sheetId="1" r:id="rId2"/>
    <sheet name="SO 02.1a - RETENČNÍ NÁDRŽ..." sheetId="2" r:id="rId3"/>
    <sheet name="SO 02.1b - RETENČNÍ NÁDRŽ..." sheetId="3" r:id="rId4"/>
    <sheet name="SO 02.1c - RETENČNÍ NÁDŽ ..." sheetId="4" r:id="rId5"/>
    <sheet name="SO 02.1d - RETENČNÍ NÁDŽ ..." sheetId="5" r:id="rId6"/>
    <sheet name="SO 02.2 - RN JIH - STAVEB..." sheetId="6" r:id="rId7"/>
    <sheet name="SO 06.1 - Zpevněné plochy" sheetId="7" r:id="rId8"/>
    <sheet name="SO 06.2 - Opěrné stěny" sheetId="8" r:id="rId9"/>
    <sheet name="SO 06.3 - Venkovní mobili..." sheetId="9" r:id="rId10"/>
    <sheet name="SO 06.4 - Kanalizační pří..." sheetId="10" r:id="rId11"/>
    <sheet name="SO 06.5 - Veřejné osvětlení" sheetId="11" r:id="rId12"/>
    <sheet name="SO 06.6 - Terénní úpravy" sheetId="12" r:id="rId13"/>
    <sheet name="PS 01 - Strojně technolog..." sheetId="13" r:id="rId14"/>
    <sheet name="PS 02 - Elektrotechnologie " sheetId="14" r:id="rId15"/>
    <sheet name="PS 02.1a - Stavební elekt..." sheetId="15" r:id="rId16"/>
    <sheet name="PS 03 - MaR" sheetId="16" r:id="rId17"/>
    <sheet name="VRN - Vedlejší rozpočtové..." sheetId="17" r:id="rId18"/>
    <sheet name="ON - Ostatní náklady " sheetId="18" r:id="rId19"/>
    <sheet name="Seznam figur" sheetId="19" r:id="rId20"/>
  </sheets>
  <definedNames>
    <definedName name="_xlnm._FilterDatabase" localSheetId="18" hidden="1">'ON - Ostatní náklady '!$C$116:$K$125</definedName>
    <definedName name="_xlnm._FilterDatabase" localSheetId="13" hidden="1">'PS 01 - Strojně technolog...'!$C$118:$K$161</definedName>
    <definedName name="_xlnm._FilterDatabase" localSheetId="14" hidden="1">'PS 02 - Elektrotechnologie '!$C$121:$K$360</definedName>
    <definedName name="_xlnm._FilterDatabase" localSheetId="15" hidden="1">'PS 02.1a - Stavební elekt...'!$C$121:$K$378</definedName>
    <definedName name="_xlnm._FilterDatabase" localSheetId="16" hidden="1">'PS 03 - MaR'!$C$121:$K$570</definedName>
    <definedName name="_xlnm._FilterDatabase" localSheetId="2" hidden="1">'SO 02.1a - RETENČNÍ NÁDRŽ...'!$C$136:$K$1211</definedName>
    <definedName name="_xlnm._FilterDatabase" localSheetId="3" hidden="1">'SO 02.1b - RETENČNÍ NÁDRŽ...'!$C$123:$K$142</definedName>
    <definedName name="_xlnm._FilterDatabase" localSheetId="4" hidden="1">'SO 02.1c - RETENČNÍ NÁDŽ ...'!$C$120:$K$170</definedName>
    <definedName name="_xlnm._FilterDatabase" localSheetId="5" hidden="1">'SO 02.1d - RETENČNÍ NÁDŽ ...'!$C$121:$K$155</definedName>
    <definedName name="_xlnm._FilterDatabase" localSheetId="6" hidden="1">'SO 02.2 - RN JIH - STAVEB...'!$C$124:$K$489</definedName>
    <definedName name="_xlnm._FilterDatabase" localSheetId="7" hidden="1">'SO 06.1 - Zpevněné plochy'!$C$127:$K$480</definedName>
    <definedName name="_xlnm._FilterDatabase" localSheetId="8" hidden="1">'SO 06.2 - Opěrné stěny'!$C$128:$K$259</definedName>
    <definedName name="_xlnm._FilterDatabase" localSheetId="9" hidden="1">'SO 06.3 - Venkovní mobili...'!$C$129:$K$359</definedName>
    <definedName name="_xlnm._FilterDatabase" localSheetId="10" hidden="1">'SO 06.4 - Kanalizační pří...'!$C$129:$K$224</definedName>
    <definedName name="_xlnm._FilterDatabase" localSheetId="11" hidden="1">'SO 06.5 - Veřejné osvětlení'!$C$128:$K$409</definedName>
    <definedName name="_xlnm._FilterDatabase" localSheetId="12" hidden="1">'SO 06.6 - Terénní úpravy'!$C$123:$K$246</definedName>
    <definedName name="_xlnm._FilterDatabase" localSheetId="17" hidden="1">'VRN - Vedlejší rozpočtové...'!$C$119:$K$127</definedName>
    <definedName name="_xlnm.Print_Titles" localSheetId="18">'ON - Ostatní náklady '!$116:$116</definedName>
    <definedName name="_xlnm.Print_Titles" localSheetId="13">'PS 01 - Strojně technolog...'!$118:$118</definedName>
    <definedName name="_xlnm.Print_Titles" localSheetId="14">'PS 02 - Elektrotechnologie '!$121:$121</definedName>
    <definedName name="_xlnm.Print_Titles" localSheetId="15">'PS 02.1a - Stavební elekt...'!$121:$121</definedName>
    <definedName name="_xlnm.Print_Titles" localSheetId="16">'PS 03 - MaR'!$121:$121</definedName>
    <definedName name="_xlnm.Print_Titles" localSheetId="1">'Rekapitulace stavby'!$92:$92</definedName>
    <definedName name="_xlnm.Print_Titles" localSheetId="19">'Seznam figur'!$9:$9</definedName>
    <definedName name="_xlnm.Print_Titles" localSheetId="2">'SO 02.1a - RETENČNÍ NÁDRŽ...'!$136:$136</definedName>
    <definedName name="_xlnm.Print_Titles" localSheetId="3">'SO 02.1b - RETENČNÍ NÁDRŽ...'!$123:$123</definedName>
    <definedName name="_xlnm.Print_Titles" localSheetId="4">'SO 02.1c - RETENČNÍ NÁDŽ ...'!$120:$120</definedName>
    <definedName name="_xlnm.Print_Titles" localSheetId="5">'SO 02.1d - RETENČNÍ NÁDŽ ...'!$121:$121</definedName>
    <definedName name="_xlnm.Print_Titles" localSheetId="6">'SO 02.2 - RN JIH - STAVEB...'!$124:$124</definedName>
    <definedName name="_xlnm.Print_Titles" localSheetId="7">'SO 06.1 - Zpevněné plochy'!$127:$127</definedName>
    <definedName name="_xlnm.Print_Titles" localSheetId="8">'SO 06.2 - Opěrné stěny'!$128:$128</definedName>
    <definedName name="_xlnm.Print_Titles" localSheetId="9">'SO 06.3 - Venkovní mobili...'!$129:$129</definedName>
    <definedName name="_xlnm.Print_Titles" localSheetId="10">'SO 06.4 - Kanalizační pří...'!$129:$129</definedName>
    <definedName name="_xlnm.Print_Titles" localSheetId="11">'SO 06.5 - Veřejné osvětlení'!$128:$128</definedName>
    <definedName name="_xlnm.Print_Titles" localSheetId="12">'SO 06.6 - Terénní úpravy'!$123:$123</definedName>
    <definedName name="_xlnm.Print_Titles" localSheetId="17">'VRN - Vedlejší rozpočtové...'!$119:$119</definedName>
    <definedName name="_xlnm.Print_Area" localSheetId="18">'ON - Ostatní náklady '!$C$4:$J$76,'ON - Ostatní náklady '!$C$82:$J$98,'ON - Ostatní náklady '!$C$104:$K$125</definedName>
    <definedName name="_xlnm.Print_Area" localSheetId="13">'PS 01 - Strojně technolog...'!$C$4:$J$76,'PS 01 - Strojně technolog...'!$C$82:$J$100,'PS 01 - Strojně technolog...'!$C$106:$K$161</definedName>
    <definedName name="_xlnm.Print_Area" localSheetId="14">'PS 02 - Elektrotechnologie '!$C$4:$J$76,'PS 02 - Elektrotechnologie '!$C$82:$J$103,'PS 02 - Elektrotechnologie '!$C$109:$K$360</definedName>
    <definedName name="_xlnm.Print_Area" localSheetId="15">'PS 02.1a - Stavební elekt...'!$C$4:$J$76,'PS 02.1a - Stavební elekt...'!$C$82:$J$103,'PS 02.1a - Stavební elekt...'!$C$109:$K$378</definedName>
    <definedName name="_xlnm.Print_Area" localSheetId="16">'PS 03 - MaR'!$C$4:$J$76,'PS 03 - MaR'!$C$82:$J$103,'PS 03 - MaR'!$C$109:$K$570</definedName>
    <definedName name="_xlnm.Print_Area" localSheetId="1">'Rekapitulace stavby'!$D$4:$AO$76,'Rekapitulace stavby'!$C$82:$AQ$114</definedName>
    <definedName name="_xlnm.Print_Area" localSheetId="19">'Seznam figur'!$C$4:$G$587</definedName>
    <definedName name="_xlnm.Print_Area" localSheetId="2">'SO 02.1a - RETENČNÍ NÁDRŽ...'!$C$4:$J$76,'SO 02.1a - RETENČNÍ NÁDRŽ...'!$C$82:$J$116,'SO 02.1a - RETENČNÍ NÁDRŽ...'!$C$122:$K$1211</definedName>
    <definedName name="_xlnm.Print_Area" localSheetId="3">'SO 02.1b - RETENČNÍ NÁDRŽ...'!$C$4:$J$76,'SO 02.1b - RETENČNÍ NÁDRŽ...'!$C$82:$J$103,'SO 02.1b - RETENČNÍ NÁDRŽ...'!$C$109:$K$142</definedName>
    <definedName name="_xlnm.Print_Area" localSheetId="4">'SO 02.1c - RETENČNÍ NÁDŽ ...'!$C$4:$J$76,'SO 02.1c - RETENČNÍ NÁDŽ ...'!$C$82:$J$100,'SO 02.1c - RETENČNÍ NÁDŽ ...'!$C$106:$K$170</definedName>
    <definedName name="_xlnm.Print_Area" localSheetId="5">'SO 02.1d - RETENČNÍ NÁDŽ ...'!$C$4:$J$76,'SO 02.1d - RETENČNÍ NÁDŽ ...'!$C$82:$J$101,'SO 02.1d - RETENČNÍ NÁDŽ ...'!$C$107:$K$155</definedName>
    <definedName name="_xlnm.Print_Area" localSheetId="6">'SO 02.2 - RN JIH - STAVEB...'!$C$4:$J$76,'SO 02.2 - RN JIH - STAVEB...'!$C$82:$J$106,'SO 02.2 - RN JIH - STAVEB...'!$C$112:$K$489</definedName>
    <definedName name="_xlnm.Print_Area" localSheetId="7">'SO 06.1 - Zpevněné plochy'!$C$4:$J$76,'SO 06.1 - Zpevněné plochy'!$C$82:$J$107,'SO 06.1 - Zpevněné plochy'!$C$113:$K$480</definedName>
    <definedName name="_xlnm.Print_Area" localSheetId="8">'SO 06.2 - Opěrné stěny'!$C$4:$J$76,'SO 06.2 - Opěrné stěny'!$C$82:$J$108,'SO 06.2 - Opěrné stěny'!$C$114:$K$259</definedName>
    <definedName name="_xlnm.Print_Area" localSheetId="9">'SO 06.3 - Venkovní mobili...'!$C$4:$J$76,'SO 06.3 - Venkovní mobili...'!$C$82:$J$109,'SO 06.3 - Venkovní mobili...'!$C$115:$K$359</definedName>
    <definedName name="_xlnm.Print_Area" localSheetId="10">'SO 06.4 - Kanalizační pří...'!$C$4:$J$76,'SO 06.4 - Kanalizační pří...'!$C$82:$J$109,'SO 06.4 - Kanalizační pří...'!$C$115:$K$224</definedName>
    <definedName name="_xlnm.Print_Area" localSheetId="11">'SO 06.5 - Veřejné osvětlení'!$C$4:$J$76,'SO 06.5 - Veřejné osvětlení'!$C$82:$J$108,'SO 06.5 - Veřejné osvětlení'!$C$114:$K$409</definedName>
    <definedName name="_xlnm.Print_Area" localSheetId="12">'SO 06.6 - Terénní úpravy'!$C$4:$J$76,'SO 06.6 - Terénní úpravy'!$C$82:$J$103,'SO 06.6 - Terénní úpravy'!$C$109:$K$246</definedName>
    <definedName name="_xlnm.Print_Area" localSheetId="17">'VRN - Vedlejší rozpočtové...'!$C$4:$J$76,'VRN - Vedlejší rozpočtové...'!$C$82:$J$101,'VRN - Vedlejší rozpočtové...'!$C$107:$K$127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20" l="1"/>
  <c r="E66" i="20"/>
  <c r="D66" i="20"/>
  <c r="F50" i="20"/>
  <c r="E50" i="20"/>
  <c r="D50" i="20"/>
  <c r="E56" i="20"/>
  <c r="E55" i="20"/>
  <c r="E40" i="20"/>
  <c r="E39" i="20"/>
  <c r="E38" i="20"/>
  <c r="E37" i="20"/>
  <c r="E36" i="20"/>
  <c r="E35" i="20"/>
  <c r="E23" i="20"/>
  <c r="E32" i="20" s="1"/>
  <c r="E11" i="20"/>
  <c r="F57" i="20"/>
  <c r="D57" i="20" s="1"/>
  <c r="F56" i="20"/>
  <c r="F55" i="20"/>
  <c r="F54" i="20"/>
  <c r="D54" i="20"/>
  <c r="F40" i="20"/>
  <c r="D40" i="20" s="1"/>
  <c r="F39" i="20"/>
  <c r="D39" i="20" s="1"/>
  <c r="F38" i="20"/>
  <c r="F37" i="20"/>
  <c r="F36" i="20"/>
  <c r="D36" i="20" s="1"/>
  <c r="F35" i="20"/>
  <c r="F44" i="20" s="1"/>
  <c r="D35" i="20"/>
  <c r="F23" i="20"/>
  <c r="D23" i="20" s="1"/>
  <c r="D32" i="20" s="1"/>
  <c r="F14" i="20"/>
  <c r="D14" i="20" s="1"/>
  <c r="F13" i="20"/>
  <c r="D13" i="20"/>
  <c r="F12" i="20"/>
  <c r="D12" i="20"/>
  <c r="F11" i="20"/>
  <c r="F80" i="20"/>
  <c r="F79" i="20"/>
  <c r="A79" i="20"/>
  <c r="F78" i="20"/>
  <c r="A78" i="20"/>
  <c r="F77" i="20"/>
  <c r="A77" i="20"/>
  <c r="F76" i="20"/>
  <c r="A76" i="20"/>
  <c r="F75" i="20"/>
  <c r="A75" i="20"/>
  <c r="F74" i="20"/>
  <c r="A74" i="20"/>
  <c r="F73" i="20"/>
  <c r="A73" i="20"/>
  <c r="A72" i="20"/>
  <c r="F70" i="20"/>
  <c r="A70" i="20"/>
  <c r="E60" i="20"/>
  <c r="B60" i="20"/>
  <c r="B44" i="20"/>
  <c r="F32" i="20"/>
  <c r="B32" i="20"/>
  <c r="E20" i="20"/>
  <c r="B20" i="20"/>
  <c r="D7" i="19"/>
  <c r="J37" i="18"/>
  <c r="J36" i="18"/>
  <c r="AY113" i="1"/>
  <c r="J35" i="18"/>
  <c r="AX113" i="1"/>
  <c r="BI125" i="18"/>
  <c r="BH125" i="18"/>
  <c r="BG125" i="18"/>
  <c r="BF125" i="18"/>
  <c r="T125" i="18"/>
  <c r="R125" i="18"/>
  <c r="P125" i="18"/>
  <c r="BI124" i="18"/>
  <c r="BH124" i="18"/>
  <c r="BG124" i="18"/>
  <c r="BF124" i="18"/>
  <c r="T124" i="18"/>
  <c r="R124" i="18"/>
  <c r="P124" i="18"/>
  <c r="BI123" i="18"/>
  <c r="BH123" i="18"/>
  <c r="BG123" i="18"/>
  <c r="BF123" i="18"/>
  <c r="T123" i="18"/>
  <c r="R123" i="18"/>
  <c r="P123" i="18"/>
  <c r="BI122" i="18"/>
  <c r="BH122" i="18"/>
  <c r="BG122" i="18"/>
  <c r="BF122" i="18"/>
  <c r="T122" i="18"/>
  <c r="R122" i="18"/>
  <c r="P122" i="18"/>
  <c r="BI121" i="18"/>
  <c r="BH121" i="18"/>
  <c r="BG121" i="18"/>
  <c r="BF121" i="18"/>
  <c r="T121" i="18"/>
  <c r="R121" i="18"/>
  <c r="P121" i="18"/>
  <c r="BI120" i="18"/>
  <c r="BH120" i="18"/>
  <c r="BG120" i="18"/>
  <c r="BF120" i="18"/>
  <c r="T120" i="18"/>
  <c r="R120" i="18"/>
  <c r="P120" i="18"/>
  <c r="BI119" i="18"/>
  <c r="BH119" i="18"/>
  <c r="BG119" i="18"/>
  <c r="BF119" i="18"/>
  <c r="T119" i="18"/>
  <c r="R119" i="18"/>
  <c r="P119" i="18"/>
  <c r="J114" i="18"/>
  <c r="J113" i="18"/>
  <c r="F113" i="18"/>
  <c r="F111" i="18"/>
  <c r="E109" i="18"/>
  <c r="J92" i="18"/>
  <c r="J91" i="18"/>
  <c r="F91" i="18"/>
  <c r="F89" i="18"/>
  <c r="E87" i="18"/>
  <c r="J18" i="18"/>
  <c r="E18" i="18"/>
  <c r="F92" i="18"/>
  <c r="J17" i="18"/>
  <c r="J12" i="18"/>
  <c r="J111" i="18" s="1"/>
  <c r="E7" i="18"/>
  <c r="E107" i="18" s="1"/>
  <c r="J37" i="17"/>
  <c r="J36" i="17"/>
  <c r="AY112" i="1"/>
  <c r="J35" i="17"/>
  <c r="AX112" i="1"/>
  <c r="BI127" i="17"/>
  <c r="BH127" i="17"/>
  <c r="BG127" i="17"/>
  <c r="BF127" i="17"/>
  <c r="T127" i="17"/>
  <c r="T126" i="17"/>
  <c r="R127" i="17"/>
  <c r="R126" i="17"/>
  <c r="P127" i="17"/>
  <c r="P126" i="17"/>
  <c r="BI125" i="17"/>
  <c r="BH125" i="17"/>
  <c r="BG125" i="17"/>
  <c r="BF125" i="17"/>
  <c r="T125" i="17"/>
  <c r="T124" i="17"/>
  <c r="R125" i="17"/>
  <c r="R124" i="17"/>
  <c r="P125" i="17"/>
  <c r="P124" i="17"/>
  <c r="BI123" i="17"/>
  <c r="BH123" i="17"/>
  <c r="BG123" i="17"/>
  <c r="BF123" i="17"/>
  <c r="T123" i="17"/>
  <c r="T122" i="17"/>
  <c r="T121" i="17" s="1"/>
  <c r="T120" i="17" s="1"/>
  <c r="R123" i="17"/>
  <c r="R122" i="17"/>
  <c r="R121" i="17" s="1"/>
  <c r="R120" i="17" s="1"/>
  <c r="P123" i="17"/>
  <c r="P122" i="17"/>
  <c r="P121" i="17" s="1"/>
  <c r="P120" i="17" s="1"/>
  <c r="AU112" i="1" s="1"/>
  <c r="J117" i="17"/>
  <c r="J116" i="17"/>
  <c r="F116" i="17"/>
  <c r="F114" i="17"/>
  <c r="E112" i="17"/>
  <c r="J92" i="17"/>
  <c r="J91" i="17"/>
  <c r="F91" i="17"/>
  <c r="F89" i="17"/>
  <c r="E87" i="17"/>
  <c r="J18" i="17"/>
  <c r="E18" i="17"/>
  <c r="F117" i="17"/>
  <c r="J17" i="17"/>
  <c r="J12" i="17"/>
  <c r="J89" i="17" s="1"/>
  <c r="E7" i="17"/>
  <c r="E110" i="17" s="1"/>
  <c r="J37" i="16"/>
  <c r="J36" i="16"/>
  <c r="AY111" i="1"/>
  <c r="J35" i="16"/>
  <c r="AX111" i="1"/>
  <c r="BI555" i="16"/>
  <c r="BH555" i="16"/>
  <c r="BG555" i="16"/>
  <c r="BF555" i="16"/>
  <c r="T555" i="16"/>
  <c r="T538" i="16"/>
  <c r="R555" i="16"/>
  <c r="P555" i="16"/>
  <c r="P538" i="16"/>
  <c r="BI539" i="16"/>
  <c r="BH539" i="16"/>
  <c r="BG539" i="16"/>
  <c r="BF539" i="16"/>
  <c r="T539" i="16"/>
  <c r="R539" i="16"/>
  <c r="R538" i="16" s="1"/>
  <c r="P539" i="16"/>
  <c r="BI520" i="16"/>
  <c r="BH520" i="16"/>
  <c r="BG520" i="16"/>
  <c r="BF520" i="16"/>
  <c r="T520" i="16"/>
  <c r="R520" i="16"/>
  <c r="P520" i="16"/>
  <c r="BI502" i="16"/>
  <c r="BH502" i="16"/>
  <c r="BG502" i="16"/>
  <c r="BF502" i="16"/>
  <c r="T502" i="16"/>
  <c r="R502" i="16"/>
  <c r="P502" i="16"/>
  <c r="BI483" i="16"/>
  <c r="BH483" i="16"/>
  <c r="BG483" i="16"/>
  <c r="BF483" i="16"/>
  <c r="T483" i="16"/>
  <c r="R483" i="16"/>
  <c r="P483" i="16"/>
  <c r="BI464" i="16"/>
  <c r="BH464" i="16"/>
  <c r="BG464" i="16"/>
  <c r="BF464" i="16"/>
  <c r="T464" i="16"/>
  <c r="R464" i="16"/>
  <c r="P464" i="16"/>
  <c r="BI458" i="16"/>
  <c r="BH458" i="16"/>
  <c r="BG458" i="16"/>
  <c r="BF458" i="16"/>
  <c r="T458" i="16"/>
  <c r="R458" i="16"/>
  <c r="P458" i="16"/>
  <c r="BI452" i="16"/>
  <c r="BH452" i="16"/>
  <c r="BG452" i="16"/>
  <c r="BF452" i="16"/>
  <c r="T452" i="16"/>
  <c r="R452" i="16"/>
  <c r="P452" i="16"/>
  <c r="BI444" i="16"/>
  <c r="BH444" i="16"/>
  <c r="BG444" i="16"/>
  <c r="BF444" i="16"/>
  <c r="T444" i="16"/>
  <c r="R444" i="16"/>
  <c r="P444" i="16"/>
  <c r="BI438" i="16"/>
  <c r="BH438" i="16"/>
  <c r="BG438" i="16"/>
  <c r="BF438" i="16"/>
  <c r="T438" i="16"/>
  <c r="R438" i="16"/>
  <c r="P438" i="16"/>
  <c r="BI430" i="16"/>
  <c r="BH430" i="16"/>
  <c r="BG430" i="16"/>
  <c r="BF430" i="16"/>
  <c r="T430" i="16"/>
  <c r="R430" i="16"/>
  <c r="P430" i="16"/>
  <c r="BI423" i="16"/>
  <c r="BH423" i="16"/>
  <c r="BG423" i="16"/>
  <c r="BF423" i="16"/>
  <c r="T423" i="16"/>
  <c r="R423" i="16"/>
  <c r="P423" i="16"/>
  <c r="BI414" i="16"/>
  <c r="BH414" i="16"/>
  <c r="BG414" i="16"/>
  <c r="BF414" i="16"/>
  <c r="T414" i="16"/>
  <c r="R414" i="16"/>
  <c r="P414" i="16"/>
  <c r="BI408" i="16"/>
  <c r="BH408" i="16"/>
  <c r="BG408" i="16"/>
  <c r="BF408" i="16"/>
  <c r="T408" i="16"/>
  <c r="R408" i="16"/>
  <c r="P408" i="16"/>
  <c r="BI402" i="16"/>
  <c r="BH402" i="16"/>
  <c r="BG402" i="16"/>
  <c r="BF402" i="16"/>
  <c r="T402" i="16"/>
  <c r="R402" i="16"/>
  <c r="P402" i="16"/>
  <c r="BI400" i="16"/>
  <c r="BH400" i="16"/>
  <c r="BG400" i="16"/>
  <c r="BF400" i="16"/>
  <c r="T400" i="16"/>
  <c r="R400" i="16"/>
  <c r="P400" i="16"/>
  <c r="BI395" i="16"/>
  <c r="BH395" i="16"/>
  <c r="BG395" i="16"/>
  <c r="BF395" i="16"/>
  <c r="T395" i="16"/>
  <c r="R395" i="16"/>
  <c r="P395" i="16"/>
  <c r="BI387" i="16"/>
  <c r="BH387" i="16"/>
  <c r="BG387" i="16"/>
  <c r="BF387" i="16"/>
  <c r="T387" i="16"/>
  <c r="R387" i="16"/>
  <c r="P387" i="16"/>
  <c r="BI381" i="16"/>
  <c r="BH381" i="16"/>
  <c r="BG381" i="16"/>
  <c r="BF381" i="16"/>
  <c r="T381" i="16"/>
  <c r="R381" i="16"/>
  <c r="P381" i="16"/>
  <c r="BI375" i="16"/>
  <c r="BH375" i="16"/>
  <c r="BG375" i="16"/>
  <c r="BF375" i="16"/>
  <c r="T375" i="16"/>
  <c r="R375" i="16"/>
  <c r="P375" i="16"/>
  <c r="BI370" i="16"/>
  <c r="BH370" i="16"/>
  <c r="BG370" i="16"/>
  <c r="BF370" i="16"/>
  <c r="T370" i="16"/>
  <c r="R370" i="16"/>
  <c r="P370" i="16"/>
  <c r="BI346" i="16"/>
  <c r="BH346" i="16"/>
  <c r="BG346" i="16"/>
  <c r="BF346" i="16"/>
  <c r="T346" i="16"/>
  <c r="R346" i="16"/>
  <c r="P346" i="16"/>
  <c r="BI322" i="16"/>
  <c r="BH322" i="16"/>
  <c r="BG322" i="16"/>
  <c r="BF322" i="16"/>
  <c r="T322" i="16"/>
  <c r="R322" i="16"/>
  <c r="P322" i="16"/>
  <c r="BI321" i="16"/>
  <c r="BH321" i="16"/>
  <c r="BG321" i="16"/>
  <c r="BF321" i="16"/>
  <c r="T321" i="16"/>
  <c r="R321" i="16"/>
  <c r="P321" i="16"/>
  <c r="BI297" i="16"/>
  <c r="BH297" i="16"/>
  <c r="BG297" i="16"/>
  <c r="BF297" i="16"/>
  <c r="T297" i="16"/>
  <c r="R297" i="16"/>
  <c r="P297" i="16"/>
  <c r="BI279" i="16"/>
  <c r="BH279" i="16"/>
  <c r="BG279" i="16"/>
  <c r="BF279" i="16"/>
  <c r="T279" i="16"/>
  <c r="R279" i="16"/>
  <c r="P279" i="16"/>
  <c r="BI261" i="16"/>
  <c r="BH261" i="16"/>
  <c r="BG261" i="16"/>
  <c r="BF261" i="16"/>
  <c r="T261" i="16"/>
  <c r="R261" i="16"/>
  <c r="P261" i="16"/>
  <c r="BI237" i="16"/>
  <c r="BH237" i="16"/>
  <c r="BG237" i="16"/>
  <c r="BF237" i="16"/>
  <c r="T237" i="16"/>
  <c r="R237" i="16"/>
  <c r="P237" i="16"/>
  <c r="BI213" i="16"/>
  <c r="BH213" i="16"/>
  <c r="BG213" i="16"/>
  <c r="BF213" i="16"/>
  <c r="T213" i="16"/>
  <c r="R213" i="16"/>
  <c r="P213" i="16"/>
  <c r="BI206" i="16"/>
  <c r="BH206" i="16"/>
  <c r="BG206" i="16"/>
  <c r="BF206" i="16"/>
  <c r="T206" i="16"/>
  <c r="R206" i="16"/>
  <c r="P206" i="16"/>
  <c r="BI200" i="16"/>
  <c r="BH200" i="16"/>
  <c r="BG200" i="16"/>
  <c r="BF200" i="16"/>
  <c r="T200" i="16"/>
  <c r="R200" i="16"/>
  <c r="P200" i="16"/>
  <c r="BI193" i="16"/>
  <c r="BH193" i="16"/>
  <c r="BG193" i="16"/>
  <c r="BF193" i="16"/>
  <c r="T193" i="16"/>
  <c r="R193" i="16"/>
  <c r="P193" i="16"/>
  <c r="BI188" i="16"/>
  <c r="BH188" i="16"/>
  <c r="BG188" i="16"/>
  <c r="BF188" i="16"/>
  <c r="T188" i="16"/>
  <c r="R188" i="16"/>
  <c r="P188" i="16"/>
  <c r="BI181" i="16"/>
  <c r="BH181" i="16"/>
  <c r="BG181" i="16"/>
  <c r="BF181" i="16"/>
  <c r="T181" i="16"/>
  <c r="R181" i="16"/>
  <c r="P181" i="16"/>
  <c r="BI176" i="16"/>
  <c r="BH176" i="16"/>
  <c r="BG176" i="16"/>
  <c r="BF176" i="16"/>
  <c r="T176" i="16"/>
  <c r="R176" i="16"/>
  <c r="P176" i="16"/>
  <c r="BI169" i="16"/>
  <c r="BH169" i="16"/>
  <c r="BG169" i="16"/>
  <c r="BF169" i="16"/>
  <c r="T169" i="16"/>
  <c r="R169" i="16"/>
  <c r="P169" i="16"/>
  <c r="BI164" i="16"/>
  <c r="BH164" i="16"/>
  <c r="BG164" i="16"/>
  <c r="BF164" i="16"/>
  <c r="T164" i="16"/>
  <c r="R164" i="16"/>
  <c r="P164" i="16"/>
  <c r="BI157" i="16"/>
  <c r="BH157" i="16"/>
  <c r="BG157" i="16"/>
  <c r="BF157" i="16"/>
  <c r="T157" i="16"/>
  <c r="R157" i="16"/>
  <c r="P157" i="16"/>
  <c r="BI152" i="16"/>
  <c r="BH152" i="16"/>
  <c r="BG152" i="16"/>
  <c r="BF152" i="16"/>
  <c r="T152" i="16"/>
  <c r="R152" i="16"/>
  <c r="P152" i="16"/>
  <c r="BI146" i="16"/>
  <c r="BH146" i="16"/>
  <c r="BG146" i="16"/>
  <c r="BF146" i="16"/>
  <c r="T146" i="16"/>
  <c r="R146" i="16"/>
  <c r="P146" i="16"/>
  <c r="BI140" i="16"/>
  <c r="BH140" i="16"/>
  <c r="BG140" i="16"/>
  <c r="BF140" i="16"/>
  <c r="T140" i="16"/>
  <c r="R140" i="16"/>
  <c r="P140" i="16"/>
  <c r="BI132" i="16"/>
  <c r="BH132" i="16"/>
  <c r="BG132" i="16"/>
  <c r="BF132" i="16"/>
  <c r="T132" i="16"/>
  <c r="R132" i="16"/>
  <c r="P132" i="16"/>
  <c r="BI130" i="16"/>
  <c r="BH130" i="16"/>
  <c r="BG130" i="16"/>
  <c r="BF130" i="16"/>
  <c r="T130" i="16"/>
  <c r="R130" i="16"/>
  <c r="P130" i="16"/>
  <c r="BI125" i="16"/>
  <c r="BH125" i="16"/>
  <c r="BG125" i="16"/>
  <c r="BF125" i="16"/>
  <c r="T125" i="16"/>
  <c r="R125" i="16"/>
  <c r="P125" i="16"/>
  <c r="J119" i="16"/>
  <c r="J118" i="16"/>
  <c r="F118" i="16"/>
  <c r="F116" i="16"/>
  <c r="E114" i="16"/>
  <c r="J92" i="16"/>
  <c r="J91" i="16"/>
  <c r="F91" i="16"/>
  <c r="F89" i="16"/>
  <c r="E87" i="16"/>
  <c r="J18" i="16"/>
  <c r="E18" i="16"/>
  <c r="F119" i="16"/>
  <c r="J17" i="16"/>
  <c r="J12" i="16"/>
  <c r="J116" i="16" s="1"/>
  <c r="E7" i="16"/>
  <c r="E112" i="16" s="1"/>
  <c r="J37" i="15"/>
  <c r="J36" i="15"/>
  <c r="AY110" i="1"/>
  <c r="J35" i="15"/>
  <c r="AX110" i="1"/>
  <c r="BI378" i="15"/>
  <c r="BH378" i="15"/>
  <c r="BG378" i="15"/>
  <c r="BF378" i="15"/>
  <c r="T378" i="15"/>
  <c r="R378" i="15"/>
  <c r="P378" i="15"/>
  <c r="BI374" i="15"/>
  <c r="BH374" i="15"/>
  <c r="BG374" i="15"/>
  <c r="BF374" i="15"/>
  <c r="T374" i="15"/>
  <c r="R374" i="15"/>
  <c r="P374" i="15"/>
  <c r="BI373" i="15"/>
  <c r="BH373" i="15"/>
  <c r="BG373" i="15"/>
  <c r="BF373" i="15"/>
  <c r="T373" i="15"/>
  <c r="R373" i="15"/>
  <c r="P373" i="15"/>
  <c r="BI372" i="15"/>
  <c r="BH372" i="15"/>
  <c r="BG372" i="15"/>
  <c r="BF372" i="15"/>
  <c r="T372" i="15"/>
  <c r="R372" i="15"/>
  <c r="P372" i="15"/>
  <c r="BI368" i="15"/>
  <c r="BH368" i="15"/>
  <c r="BG368" i="15"/>
  <c r="BF368" i="15"/>
  <c r="T368" i="15"/>
  <c r="R368" i="15"/>
  <c r="P368" i="15"/>
  <c r="BI363" i="15"/>
  <c r="BH363" i="15"/>
  <c r="BG363" i="15"/>
  <c r="BF363" i="15"/>
  <c r="T363" i="15"/>
  <c r="R363" i="15"/>
  <c r="P363" i="15"/>
  <c r="BI357" i="15"/>
  <c r="BH357" i="15"/>
  <c r="BG357" i="15"/>
  <c r="BF357" i="15"/>
  <c r="T357" i="15"/>
  <c r="R357" i="15"/>
  <c r="P357" i="15"/>
  <c r="BI353" i="15"/>
  <c r="BH353" i="15"/>
  <c r="BG353" i="15"/>
  <c r="BF353" i="15"/>
  <c r="T353" i="15"/>
  <c r="R353" i="15"/>
  <c r="P353" i="15"/>
  <c r="BI346" i="15"/>
  <c r="BH346" i="15"/>
  <c r="BG346" i="15"/>
  <c r="BF346" i="15"/>
  <c r="T346" i="15"/>
  <c r="R346" i="15"/>
  <c r="P346" i="15"/>
  <c r="BI339" i="15"/>
  <c r="BH339" i="15"/>
  <c r="BG339" i="15"/>
  <c r="BF339" i="15"/>
  <c r="T339" i="15"/>
  <c r="R339" i="15"/>
  <c r="P339" i="15"/>
  <c r="BI335" i="15"/>
  <c r="BH335" i="15"/>
  <c r="BG335" i="15"/>
  <c r="BF335" i="15"/>
  <c r="T335" i="15"/>
  <c r="R335" i="15"/>
  <c r="P335" i="15"/>
  <c r="BI331" i="15"/>
  <c r="BH331" i="15"/>
  <c r="BG331" i="15"/>
  <c r="BF331" i="15"/>
  <c r="T331" i="15"/>
  <c r="R331" i="15"/>
  <c r="P331" i="15"/>
  <c r="BI327" i="15"/>
  <c r="BH327" i="15"/>
  <c r="BG327" i="15"/>
  <c r="BF327" i="15"/>
  <c r="T327" i="15"/>
  <c r="R327" i="15"/>
  <c r="P327" i="15"/>
  <c r="BI321" i="15"/>
  <c r="BH321" i="15"/>
  <c r="BG321" i="15"/>
  <c r="BF321" i="15"/>
  <c r="T321" i="15"/>
  <c r="R321" i="15"/>
  <c r="P321" i="15"/>
  <c r="BI320" i="15"/>
  <c r="BH320" i="15"/>
  <c r="BG320" i="15"/>
  <c r="BF320" i="15"/>
  <c r="T320" i="15"/>
  <c r="R320" i="15"/>
  <c r="P320" i="15"/>
  <c r="BI319" i="15"/>
  <c r="BH319" i="15"/>
  <c r="BG319" i="15"/>
  <c r="BF319" i="15"/>
  <c r="T319" i="15"/>
  <c r="R319" i="15"/>
  <c r="P319" i="15"/>
  <c r="BI314" i="15"/>
  <c r="BH314" i="15"/>
  <c r="BG314" i="15"/>
  <c r="BF314" i="15"/>
  <c r="T314" i="15"/>
  <c r="R314" i="15"/>
  <c r="P314" i="15"/>
  <c r="BI310" i="15"/>
  <c r="BH310" i="15"/>
  <c r="BG310" i="15"/>
  <c r="BF310" i="15"/>
  <c r="T310" i="15"/>
  <c r="R310" i="15"/>
  <c r="P310" i="15"/>
  <c r="BI305" i="15"/>
  <c r="BH305" i="15"/>
  <c r="BG305" i="15"/>
  <c r="BF305" i="15"/>
  <c r="T305" i="15"/>
  <c r="R305" i="15"/>
  <c r="P305" i="15"/>
  <c r="BI300" i="15"/>
  <c r="BH300" i="15"/>
  <c r="BG300" i="15"/>
  <c r="BF300" i="15"/>
  <c r="T300" i="15"/>
  <c r="R300" i="15"/>
  <c r="P300" i="15"/>
  <c r="BI296" i="15"/>
  <c r="BH296" i="15"/>
  <c r="BG296" i="15"/>
  <c r="BF296" i="15"/>
  <c r="T296" i="15"/>
  <c r="R296" i="15"/>
  <c r="P296" i="15"/>
  <c r="BI292" i="15"/>
  <c r="BH292" i="15"/>
  <c r="BG292" i="15"/>
  <c r="BF292" i="15"/>
  <c r="T292" i="15"/>
  <c r="R292" i="15"/>
  <c r="P292" i="15"/>
  <c r="BI288" i="15"/>
  <c r="BH288" i="15"/>
  <c r="BG288" i="15"/>
  <c r="BF288" i="15"/>
  <c r="T288" i="15"/>
  <c r="R288" i="15"/>
  <c r="P288" i="15"/>
  <c r="BI284" i="15"/>
  <c r="BH284" i="15"/>
  <c r="BG284" i="15"/>
  <c r="BF284" i="15"/>
  <c r="T284" i="15"/>
  <c r="R284" i="15"/>
  <c r="P284" i="15"/>
  <c r="BI279" i="15"/>
  <c r="BH279" i="15"/>
  <c r="BG279" i="15"/>
  <c r="BF279" i="15"/>
  <c r="T279" i="15"/>
  <c r="R279" i="15"/>
  <c r="P279" i="15"/>
  <c r="BI274" i="15"/>
  <c r="BH274" i="15"/>
  <c r="BG274" i="15"/>
  <c r="BF274" i="15"/>
  <c r="T274" i="15"/>
  <c r="R274" i="15"/>
  <c r="P274" i="15"/>
  <c r="BI273" i="15"/>
  <c r="BH273" i="15"/>
  <c r="BG273" i="15"/>
  <c r="BF273" i="15"/>
  <c r="T273" i="15"/>
  <c r="R273" i="15"/>
  <c r="P273" i="15"/>
  <c r="BI266" i="15"/>
  <c r="BH266" i="15"/>
  <c r="BG266" i="15"/>
  <c r="BF266" i="15"/>
  <c r="T266" i="15"/>
  <c r="R266" i="15"/>
  <c r="P266" i="15"/>
  <c r="BI261" i="15"/>
  <c r="BH261" i="15"/>
  <c r="BG261" i="15"/>
  <c r="BF261" i="15"/>
  <c r="T261" i="15"/>
  <c r="R261" i="15"/>
  <c r="P261" i="15"/>
  <c r="BI256" i="15"/>
  <c r="BH256" i="15"/>
  <c r="BG256" i="15"/>
  <c r="BF256" i="15"/>
  <c r="T256" i="15"/>
  <c r="R256" i="15"/>
  <c r="P256" i="15"/>
  <c r="BI252" i="15"/>
  <c r="BH252" i="15"/>
  <c r="BG252" i="15"/>
  <c r="BF252" i="15"/>
  <c r="T252" i="15"/>
  <c r="R252" i="15"/>
  <c r="P252" i="15"/>
  <c r="BI248" i="15"/>
  <c r="BH248" i="15"/>
  <c r="BG248" i="15"/>
  <c r="BF248" i="15"/>
  <c r="T248" i="15"/>
  <c r="R248" i="15"/>
  <c r="P248" i="15"/>
  <c r="BI243" i="15"/>
  <c r="BH243" i="15"/>
  <c r="BG243" i="15"/>
  <c r="BF243" i="15"/>
  <c r="T243" i="15"/>
  <c r="R243" i="15"/>
  <c r="P243" i="15"/>
  <c r="BI239" i="15"/>
  <c r="BH239" i="15"/>
  <c r="BG239" i="15"/>
  <c r="BF239" i="15"/>
  <c r="T239" i="15"/>
  <c r="R239" i="15"/>
  <c r="P239" i="15"/>
  <c r="BI233" i="15"/>
  <c r="BH233" i="15"/>
  <c r="BG233" i="15"/>
  <c r="BF233" i="15"/>
  <c r="T233" i="15"/>
  <c r="R233" i="15"/>
  <c r="P233" i="15"/>
  <c r="BI227" i="15"/>
  <c r="BH227" i="15"/>
  <c r="BG227" i="15"/>
  <c r="BF227" i="15"/>
  <c r="T227" i="15"/>
  <c r="R227" i="15"/>
  <c r="P227" i="15"/>
  <c r="BI221" i="15"/>
  <c r="BH221" i="15"/>
  <c r="BG221" i="15"/>
  <c r="BF221" i="15"/>
  <c r="T221" i="15"/>
  <c r="R221" i="15"/>
  <c r="P221" i="15"/>
  <c r="BI216" i="15"/>
  <c r="BH216" i="15"/>
  <c r="BG216" i="15"/>
  <c r="BF216" i="15"/>
  <c r="T216" i="15"/>
  <c r="R216" i="15"/>
  <c r="P216" i="15"/>
  <c r="BI212" i="15"/>
  <c r="BH212" i="15"/>
  <c r="BG212" i="15"/>
  <c r="BF212" i="15"/>
  <c r="T212" i="15"/>
  <c r="R212" i="15"/>
  <c r="P212" i="15"/>
  <c r="BI209" i="15"/>
  <c r="BH209" i="15"/>
  <c r="BG209" i="15"/>
  <c r="BF209" i="15"/>
  <c r="T209" i="15"/>
  <c r="R209" i="15"/>
  <c r="P209" i="15"/>
  <c r="BI205" i="15"/>
  <c r="BH205" i="15"/>
  <c r="BG205" i="15"/>
  <c r="BF205" i="15"/>
  <c r="T205" i="15"/>
  <c r="R205" i="15"/>
  <c r="P205" i="15"/>
  <c r="BI200" i="15"/>
  <c r="BH200" i="15"/>
  <c r="BG200" i="15"/>
  <c r="BF200" i="15"/>
  <c r="T200" i="15"/>
  <c r="R200" i="15"/>
  <c r="P200" i="15"/>
  <c r="BI196" i="15"/>
  <c r="BH196" i="15"/>
  <c r="BG196" i="15"/>
  <c r="BF196" i="15"/>
  <c r="T196" i="15"/>
  <c r="R196" i="15"/>
  <c r="P196" i="15"/>
  <c r="BI190" i="15"/>
  <c r="BH190" i="15"/>
  <c r="BG190" i="15"/>
  <c r="BF190" i="15"/>
  <c r="T190" i="15"/>
  <c r="R190" i="15"/>
  <c r="P190" i="15"/>
  <c r="BI184" i="15"/>
  <c r="BH184" i="15"/>
  <c r="BG184" i="15"/>
  <c r="BF184" i="15"/>
  <c r="T184" i="15"/>
  <c r="R184" i="15"/>
  <c r="P184" i="15"/>
  <c r="BI178" i="15"/>
  <c r="BH178" i="15"/>
  <c r="BG178" i="15"/>
  <c r="BF178" i="15"/>
  <c r="T178" i="15"/>
  <c r="R178" i="15"/>
  <c r="P178" i="15"/>
  <c r="BI173" i="15"/>
  <c r="BH173" i="15"/>
  <c r="BG173" i="15"/>
  <c r="BF173" i="15"/>
  <c r="T173" i="15"/>
  <c r="R173" i="15"/>
  <c r="P173" i="15"/>
  <c r="BI168" i="15"/>
  <c r="BH168" i="15"/>
  <c r="BG168" i="15"/>
  <c r="BF168" i="15"/>
  <c r="T168" i="15"/>
  <c r="R168" i="15"/>
  <c r="P168" i="15"/>
  <c r="BI167" i="15"/>
  <c r="BH167" i="15"/>
  <c r="BG167" i="15"/>
  <c r="BF167" i="15"/>
  <c r="T167" i="15"/>
  <c r="R167" i="15"/>
  <c r="P167" i="15"/>
  <c r="BI166" i="15"/>
  <c r="BH166" i="15"/>
  <c r="BG166" i="15"/>
  <c r="BF166" i="15"/>
  <c r="T166" i="15"/>
  <c r="R166" i="15"/>
  <c r="P166" i="15"/>
  <c r="BI160" i="15"/>
  <c r="BH160" i="15"/>
  <c r="BG160" i="15"/>
  <c r="BF160" i="15"/>
  <c r="T160" i="15"/>
  <c r="R160" i="15"/>
  <c r="P160" i="15"/>
  <c r="BI153" i="15"/>
  <c r="BH153" i="15"/>
  <c r="BG153" i="15"/>
  <c r="BF153" i="15"/>
  <c r="T153" i="15"/>
  <c r="R153" i="15"/>
  <c r="P153" i="15"/>
  <c r="BI148" i="15"/>
  <c r="BH148" i="15"/>
  <c r="BG148" i="15"/>
  <c r="BF148" i="15"/>
  <c r="T148" i="15"/>
  <c r="R148" i="15"/>
  <c r="P148" i="15"/>
  <c r="BI141" i="15"/>
  <c r="BH141" i="15"/>
  <c r="BG141" i="15"/>
  <c r="BF141" i="15"/>
  <c r="T141" i="15"/>
  <c r="T140" i="15" s="1"/>
  <c r="T139" i="15" s="1"/>
  <c r="R141" i="15"/>
  <c r="R140" i="15"/>
  <c r="R139" i="15" s="1"/>
  <c r="P141" i="15"/>
  <c r="P140" i="15" s="1"/>
  <c r="P139" i="15" s="1"/>
  <c r="BI138" i="15"/>
  <c r="BH138" i="15"/>
  <c r="BG138" i="15"/>
  <c r="BF138" i="15"/>
  <c r="T138" i="15"/>
  <c r="R138" i="15"/>
  <c r="P138" i="15"/>
  <c r="BI133" i="15"/>
  <c r="BH133" i="15"/>
  <c r="BG133" i="15"/>
  <c r="BF133" i="15"/>
  <c r="T133" i="15"/>
  <c r="R133" i="15"/>
  <c r="P133" i="15"/>
  <c r="BI129" i="15"/>
  <c r="BH129" i="15"/>
  <c r="BG129" i="15"/>
  <c r="BF129" i="15"/>
  <c r="T129" i="15"/>
  <c r="R129" i="15"/>
  <c r="P129" i="15"/>
  <c r="BI125" i="15"/>
  <c r="BH125" i="15"/>
  <c r="BG125" i="15"/>
  <c r="BF125" i="15"/>
  <c r="T125" i="15"/>
  <c r="R125" i="15"/>
  <c r="P125" i="15"/>
  <c r="J119" i="15"/>
  <c r="J118" i="15"/>
  <c r="F118" i="15"/>
  <c r="F116" i="15"/>
  <c r="E114" i="15"/>
  <c r="J92" i="15"/>
  <c r="J91" i="15"/>
  <c r="F91" i="15"/>
  <c r="F89" i="15"/>
  <c r="E87" i="15"/>
  <c r="J18" i="15"/>
  <c r="E18" i="15"/>
  <c r="F119" i="15" s="1"/>
  <c r="J17" i="15"/>
  <c r="J12" i="15"/>
  <c r="J89" i="15"/>
  <c r="E7" i="15"/>
  <c r="E85" i="15"/>
  <c r="J37" i="14"/>
  <c r="J36" i="14"/>
  <c r="AY109" i="1" s="1"/>
  <c r="J35" i="14"/>
  <c r="AX109" i="1" s="1"/>
  <c r="BI360" i="14"/>
  <c r="BH360" i="14"/>
  <c r="BG360" i="14"/>
  <c r="BF360" i="14"/>
  <c r="T360" i="14"/>
  <c r="R360" i="14"/>
  <c r="P360" i="14"/>
  <c r="BI359" i="14"/>
  <c r="BH359" i="14"/>
  <c r="BG359" i="14"/>
  <c r="BF359" i="14"/>
  <c r="T359" i="14"/>
  <c r="R359" i="14"/>
  <c r="P359" i="14"/>
  <c r="BI358" i="14"/>
  <c r="BH358" i="14"/>
  <c r="BG358" i="14"/>
  <c r="BF358" i="14"/>
  <c r="T358" i="14"/>
  <c r="R358" i="14"/>
  <c r="P358" i="14"/>
  <c r="BI354" i="14"/>
  <c r="BH354" i="14"/>
  <c r="BG354" i="14"/>
  <c r="BF354" i="14"/>
  <c r="T354" i="14"/>
  <c r="R354" i="14"/>
  <c r="P354" i="14"/>
  <c r="BI344" i="14"/>
  <c r="BH344" i="14"/>
  <c r="BG344" i="14"/>
  <c r="BF344" i="14"/>
  <c r="T344" i="14"/>
  <c r="R344" i="14"/>
  <c r="P344" i="14"/>
  <c r="BI335" i="14"/>
  <c r="BH335" i="14"/>
  <c r="BG335" i="14"/>
  <c r="BF335" i="14"/>
  <c r="T335" i="14"/>
  <c r="R335" i="14"/>
  <c r="P335" i="14"/>
  <c r="BI330" i="14"/>
  <c r="BH330" i="14"/>
  <c r="BG330" i="14"/>
  <c r="BF330" i="14"/>
  <c r="T330" i="14"/>
  <c r="R330" i="14"/>
  <c r="P330" i="14"/>
  <c r="BI324" i="14"/>
  <c r="BH324" i="14"/>
  <c r="BG324" i="14"/>
  <c r="BF324" i="14"/>
  <c r="T324" i="14"/>
  <c r="R324" i="14"/>
  <c r="P324" i="14"/>
  <c r="BI316" i="14"/>
  <c r="BH316" i="14"/>
  <c r="BG316" i="14"/>
  <c r="BF316" i="14"/>
  <c r="T316" i="14"/>
  <c r="R316" i="14"/>
  <c r="P316" i="14"/>
  <c r="BI309" i="14"/>
  <c r="BH309" i="14"/>
  <c r="BG309" i="14"/>
  <c r="BF309" i="14"/>
  <c r="T309" i="14"/>
  <c r="R309" i="14"/>
  <c r="P309" i="14"/>
  <c r="BI302" i="14"/>
  <c r="BH302" i="14"/>
  <c r="BG302" i="14"/>
  <c r="BF302" i="14"/>
  <c r="T302" i="14"/>
  <c r="R302" i="14"/>
  <c r="P302" i="14"/>
  <c r="BI298" i="14"/>
  <c r="BH298" i="14"/>
  <c r="BG298" i="14"/>
  <c r="BF298" i="14"/>
  <c r="T298" i="14"/>
  <c r="R298" i="14"/>
  <c r="P298" i="14"/>
  <c r="BI294" i="14"/>
  <c r="BH294" i="14"/>
  <c r="BG294" i="14"/>
  <c r="BF294" i="14"/>
  <c r="T294" i="14"/>
  <c r="R294" i="14"/>
  <c r="P294" i="14"/>
  <c r="BI290" i="14"/>
  <c r="BH290" i="14"/>
  <c r="BG290" i="14"/>
  <c r="BF290" i="14"/>
  <c r="T290" i="14"/>
  <c r="R290" i="14"/>
  <c r="P290" i="14"/>
  <c r="BI282" i="14"/>
  <c r="BH282" i="14"/>
  <c r="BG282" i="14"/>
  <c r="BF282" i="14"/>
  <c r="T282" i="14"/>
  <c r="R282" i="14"/>
  <c r="P282" i="14"/>
  <c r="BI276" i="14"/>
  <c r="BH276" i="14"/>
  <c r="BG276" i="14"/>
  <c r="BF276" i="14"/>
  <c r="T276" i="14"/>
  <c r="R276" i="14"/>
  <c r="P276" i="14"/>
  <c r="BI270" i="14"/>
  <c r="BH270" i="14"/>
  <c r="BG270" i="14"/>
  <c r="BF270" i="14"/>
  <c r="T270" i="14"/>
  <c r="R270" i="14"/>
  <c r="P270" i="14"/>
  <c r="BI269" i="14"/>
  <c r="BH269" i="14"/>
  <c r="BG269" i="14"/>
  <c r="BF269" i="14"/>
  <c r="T269" i="14"/>
  <c r="R269" i="14"/>
  <c r="P269" i="14"/>
  <c r="BI268" i="14"/>
  <c r="BH268" i="14"/>
  <c r="BG268" i="14"/>
  <c r="BF268" i="14"/>
  <c r="T268" i="14"/>
  <c r="R268" i="14"/>
  <c r="P268" i="14"/>
  <c r="BI263" i="14"/>
  <c r="BH263" i="14"/>
  <c r="BG263" i="14"/>
  <c r="BF263" i="14"/>
  <c r="T263" i="14"/>
  <c r="R263" i="14"/>
  <c r="P263" i="14"/>
  <c r="BI259" i="14"/>
  <c r="BH259" i="14"/>
  <c r="BG259" i="14"/>
  <c r="BF259" i="14"/>
  <c r="T259" i="14"/>
  <c r="R259" i="14"/>
  <c r="P259" i="14"/>
  <c r="BI253" i="14"/>
  <c r="BH253" i="14"/>
  <c r="BG253" i="14"/>
  <c r="BF253" i="14"/>
  <c r="T253" i="14"/>
  <c r="R253" i="14"/>
  <c r="P253" i="14"/>
  <c r="BI247" i="14"/>
  <c r="BH247" i="14"/>
  <c r="BG247" i="14"/>
  <c r="BF247" i="14"/>
  <c r="T247" i="14"/>
  <c r="R247" i="14"/>
  <c r="P247" i="14"/>
  <c r="BI241" i="14"/>
  <c r="BH241" i="14"/>
  <c r="BG241" i="14"/>
  <c r="BF241" i="14"/>
  <c r="T241" i="14"/>
  <c r="R241" i="14"/>
  <c r="P241" i="14"/>
  <c r="BI235" i="14"/>
  <c r="BH235" i="14"/>
  <c r="BG235" i="14"/>
  <c r="BF235" i="14"/>
  <c r="T235" i="14"/>
  <c r="R235" i="14"/>
  <c r="P235" i="14"/>
  <c r="BI231" i="14"/>
  <c r="BH231" i="14"/>
  <c r="BG231" i="14"/>
  <c r="BF231" i="14"/>
  <c r="T231" i="14"/>
  <c r="R231" i="14"/>
  <c r="P231" i="14"/>
  <c r="BI227" i="14"/>
  <c r="BH227" i="14"/>
  <c r="BG227" i="14"/>
  <c r="BF227" i="14"/>
  <c r="T227" i="14"/>
  <c r="R227" i="14"/>
  <c r="P227" i="14"/>
  <c r="BI222" i="14"/>
  <c r="BH222" i="14"/>
  <c r="BG222" i="14"/>
  <c r="BF222" i="14"/>
  <c r="T222" i="14"/>
  <c r="R222" i="14"/>
  <c r="P222" i="14"/>
  <c r="BI217" i="14"/>
  <c r="BH217" i="14"/>
  <c r="BG217" i="14"/>
  <c r="BF217" i="14"/>
  <c r="T217" i="14"/>
  <c r="R217" i="14"/>
  <c r="P217" i="14"/>
  <c r="BI213" i="14"/>
  <c r="BH213" i="14"/>
  <c r="BG213" i="14"/>
  <c r="BF213" i="14"/>
  <c r="T213" i="14"/>
  <c r="R213" i="14"/>
  <c r="P213" i="14"/>
  <c r="BI212" i="14"/>
  <c r="BH212" i="14"/>
  <c r="BG212" i="14"/>
  <c r="BF212" i="14"/>
  <c r="T212" i="14"/>
  <c r="R212" i="14"/>
  <c r="P212" i="14"/>
  <c r="BI207" i="14"/>
  <c r="BH207" i="14"/>
  <c r="BG207" i="14"/>
  <c r="BF207" i="14"/>
  <c r="T207" i="14"/>
  <c r="R207" i="14"/>
  <c r="P207" i="14"/>
  <c r="BI203" i="14"/>
  <c r="BH203" i="14"/>
  <c r="BG203" i="14"/>
  <c r="BF203" i="14"/>
  <c r="T203" i="14"/>
  <c r="R203" i="14"/>
  <c r="P203" i="14"/>
  <c r="BI198" i="14"/>
  <c r="BH198" i="14"/>
  <c r="BG198" i="14"/>
  <c r="BF198" i="14"/>
  <c r="T198" i="14"/>
  <c r="R198" i="14"/>
  <c r="P198" i="14"/>
  <c r="BI194" i="14"/>
  <c r="BH194" i="14"/>
  <c r="BG194" i="14"/>
  <c r="BF194" i="14"/>
  <c r="T194" i="14"/>
  <c r="R194" i="14"/>
  <c r="P194" i="14"/>
  <c r="BI189" i="14"/>
  <c r="BH189" i="14"/>
  <c r="BG189" i="14"/>
  <c r="BF189" i="14"/>
  <c r="T189" i="14"/>
  <c r="R189" i="14"/>
  <c r="P189" i="14"/>
  <c r="BI185" i="14"/>
  <c r="BH185" i="14"/>
  <c r="BG185" i="14"/>
  <c r="BF185" i="14"/>
  <c r="T185" i="14"/>
  <c r="R185" i="14"/>
  <c r="P185" i="14"/>
  <c r="BI180" i="14"/>
  <c r="BH180" i="14"/>
  <c r="BG180" i="14"/>
  <c r="BF180" i="14"/>
  <c r="T180" i="14"/>
  <c r="R180" i="14"/>
  <c r="P180" i="14"/>
  <c r="BI175" i="14"/>
  <c r="BH175" i="14"/>
  <c r="BG175" i="14"/>
  <c r="BF175" i="14"/>
  <c r="T175" i="14"/>
  <c r="R175" i="14"/>
  <c r="P175" i="14"/>
  <c r="BI169" i="14"/>
  <c r="BH169" i="14"/>
  <c r="BG169" i="14"/>
  <c r="BF169" i="14"/>
  <c r="T169" i="14"/>
  <c r="R169" i="14"/>
  <c r="P169" i="14"/>
  <c r="BI164" i="14"/>
  <c r="BH164" i="14"/>
  <c r="BG164" i="14"/>
  <c r="BF164" i="14"/>
  <c r="T164" i="14"/>
  <c r="R164" i="14"/>
  <c r="P164" i="14"/>
  <c r="BI159" i="14"/>
  <c r="BH159" i="14"/>
  <c r="BG159" i="14"/>
  <c r="BF159" i="14"/>
  <c r="T159" i="14"/>
  <c r="R159" i="14"/>
  <c r="P159" i="14"/>
  <c r="BI153" i="14"/>
  <c r="BH153" i="14"/>
  <c r="BG153" i="14"/>
  <c r="BF153" i="14"/>
  <c r="T153" i="14"/>
  <c r="R153" i="14"/>
  <c r="P153" i="14"/>
  <c r="BI148" i="14"/>
  <c r="BH148" i="14"/>
  <c r="BG148" i="14"/>
  <c r="BF148" i="14"/>
  <c r="T148" i="14"/>
  <c r="R148" i="14"/>
  <c r="P148" i="14"/>
  <c r="BI141" i="14"/>
  <c r="BH141" i="14"/>
  <c r="BG141" i="14"/>
  <c r="BF141" i="14"/>
  <c r="T141" i="14"/>
  <c r="T140" i="14" s="1"/>
  <c r="T139" i="14" s="1"/>
  <c r="R141" i="14"/>
  <c r="R140" i="14"/>
  <c r="R139" i="14" s="1"/>
  <c r="P141" i="14"/>
  <c r="P140" i="14" s="1"/>
  <c r="P139" i="14" s="1"/>
  <c r="BI138" i="14"/>
  <c r="BH138" i="14"/>
  <c r="BG138" i="14"/>
  <c r="BF138" i="14"/>
  <c r="T138" i="14"/>
  <c r="R138" i="14"/>
  <c r="P138" i="14"/>
  <c r="BI133" i="14"/>
  <c r="BH133" i="14"/>
  <c r="BG133" i="14"/>
  <c r="BF133" i="14"/>
  <c r="T133" i="14"/>
  <c r="R133" i="14"/>
  <c r="P133" i="14"/>
  <c r="BI129" i="14"/>
  <c r="BH129" i="14"/>
  <c r="BG129" i="14"/>
  <c r="BF129" i="14"/>
  <c r="T129" i="14"/>
  <c r="R129" i="14"/>
  <c r="P129" i="14"/>
  <c r="BI125" i="14"/>
  <c r="BH125" i="14"/>
  <c r="BG125" i="14"/>
  <c r="BF125" i="14"/>
  <c r="T125" i="14"/>
  <c r="R125" i="14"/>
  <c r="P125" i="14"/>
  <c r="J119" i="14"/>
  <c r="J118" i="14"/>
  <c r="F118" i="14"/>
  <c r="F116" i="14"/>
  <c r="E114" i="14"/>
  <c r="J92" i="14"/>
  <c r="J91" i="14"/>
  <c r="F91" i="14"/>
  <c r="F89" i="14"/>
  <c r="E87" i="14"/>
  <c r="J18" i="14"/>
  <c r="E18" i="14"/>
  <c r="F119" i="14" s="1"/>
  <c r="J17" i="14"/>
  <c r="J12" i="14"/>
  <c r="J89" i="14"/>
  <c r="E7" i="14"/>
  <c r="E112" i="14"/>
  <c r="J37" i="13"/>
  <c r="J36" i="13"/>
  <c r="AY108" i="1" s="1"/>
  <c r="J35" i="13"/>
  <c r="AX108" i="1" s="1"/>
  <c r="BI156" i="13"/>
  <c r="BH156" i="13"/>
  <c r="BG156" i="13"/>
  <c r="BF156" i="13"/>
  <c r="T156" i="13"/>
  <c r="R156" i="13"/>
  <c r="P156" i="13"/>
  <c r="BI152" i="13"/>
  <c r="BH152" i="13"/>
  <c r="BG152" i="13"/>
  <c r="BF152" i="13"/>
  <c r="T152" i="13"/>
  <c r="R152" i="13"/>
  <c r="P152" i="13"/>
  <c r="BI148" i="13"/>
  <c r="BH148" i="13"/>
  <c r="BG148" i="13"/>
  <c r="BF148" i="13"/>
  <c r="T148" i="13"/>
  <c r="R148" i="13"/>
  <c r="P148" i="13"/>
  <c r="BI144" i="13"/>
  <c r="BH144" i="13"/>
  <c r="BG144" i="13"/>
  <c r="BF144" i="13"/>
  <c r="T144" i="13"/>
  <c r="R144" i="13"/>
  <c r="P144" i="13"/>
  <c r="BI139" i="13"/>
  <c r="BH139" i="13"/>
  <c r="BG139" i="13"/>
  <c r="BF139" i="13"/>
  <c r="T139" i="13"/>
  <c r="R139" i="13"/>
  <c r="P139" i="13"/>
  <c r="BI135" i="13"/>
  <c r="BH135" i="13"/>
  <c r="BG135" i="13"/>
  <c r="BF135" i="13"/>
  <c r="T135" i="13"/>
  <c r="R135" i="13"/>
  <c r="P135" i="13"/>
  <c r="BI131" i="13"/>
  <c r="BH131" i="13"/>
  <c r="BG131" i="13"/>
  <c r="BF131" i="13"/>
  <c r="T131" i="13"/>
  <c r="R131" i="13"/>
  <c r="P131" i="13"/>
  <c r="BI126" i="13"/>
  <c r="BH126" i="13"/>
  <c r="BG126" i="13"/>
  <c r="BF126" i="13"/>
  <c r="T126" i="13"/>
  <c r="R126" i="13"/>
  <c r="P126" i="13"/>
  <c r="BI122" i="13"/>
  <c r="BH122" i="13"/>
  <c r="BG122" i="13"/>
  <c r="BF122" i="13"/>
  <c r="T122" i="13"/>
  <c r="R122" i="13"/>
  <c r="P122" i="13"/>
  <c r="J116" i="13"/>
  <c r="J115" i="13"/>
  <c r="F115" i="13"/>
  <c r="F113" i="13"/>
  <c r="E111" i="13"/>
  <c r="J92" i="13"/>
  <c r="J91" i="13"/>
  <c r="F91" i="13"/>
  <c r="F89" i="13"/>
  <c r="E87" i="13"/>
  <c r="J18" i="13"/>
  <c r="E18" i="13"/>
  <c r="F92" i="13" s="1"/>
  <c r="J17" i="13"/>
  <c r="J12" i="13"/>
  <c r="J89" i="13"/>
  <c r="E7" i="13"/>
  <c r="E109" i="13"/>
  <c r="J39" i="12"/>
  <c r="J38" i="12"/>
  <c r="AY107" i="1" s="1"/>
  <c r="J37" i="12"/>
  <c r="AX107" i="1" s="1"/>
  <c r="BI243" i="12"/>
  <c r="BH243" i="12"/>
  <c r="BG243" i="12"/>
  <c r="BF243" i="12"/>
  <c r="T243" i="12"/>
  <c r="T242" i="12" s="1"/>
  <c r="R243" i="12"/>
  <c r="R242" i="12" s="1"/>
  <c r="P243" i="12"/>
  <c r="P242" i="12" s="1"/>
  <c r="BI241" i="12"/>
  <c r="BH241" i="12"/>
  <c r="BG241" i="12"/>
  <c r="BF241" i="12"/>
  <c r="T241" i="12"/>
  <c r="T240" i="12" s="1"/>
  <c r="R241" i="12"/>
  <c r="R240" i="12" s="1"/>
  <c r="P241" i="12"/>
  <c r="P240" i="12" s="1"/>
  <c r="BI234" i="12"/>
  <c r="BH234" i="12"/>
  <c r="BG234" i="12"/>
  <c r="BF234" i="12"/>
  <c r="T234" i="12"/>
  <c r="R234" i="12"/>
  <c r="P234" i="12"/>
  <c r="BI230" i="12"/>
  <c r="BH230" i="12"/>
  <c r="BG230" i="12"/>
  <c r="BF230" i="12"/>
  <c r="T230" i="12"/>
  <c r="R230" i="12"/>
  <c r="P230" i="12"/>
  <c r="BI226" i="12"/>
  <c r="BH226" i="12"/>
  <c r="BG226" i="12"/>
  <c r="BF226" i="12"/>
  <c r="T226" i="12"/>
  <c r="R226" i="12"/>
  <c r="P226" i="12"/>
  <c r="BI222" i="12"/>
  <c r="BH222" i="12"/>
  <c r="BG222" i="12"/>
  <c r="BF222" i="12"/>
  <c r="T222" i="12"/>
  <c r="R222" i="12"/>
  <c r="P222" i="12"/>
  <c r="BI218" i="12"/>
  <c r="BH218" i="12"/>
  <c r="BG218" i="12"/>
  <c r="BF218" i="12"/>
  <c r="T218" i="12"/>
  <c r="R218" i="12"/>
  <c r="P218" i="12"/>
  <c r="BI214" i="12"/>
  <c r="BH214" i="12"/>
  <c r="BG214" i="12"/>
  <c r="BF214" i="12"/>
  <c r="T214" i="12"/>
  <c r="R214" i="12"/>
  <c r="P214" i="12"/>
  <c r="BI210" i="12"/>
  <c r="BH210" i="12"/>
  <c r="BG210" i="12"/>
  <c r="BF210" i="12"/>
  <c r="T210" i="12"/>
  <c r="R210" i="12"/>
  <c r="P210" i="12"/>
  <c r="BI207" i="12"/>
  <c r="BH207" i="12"/>
  <c r="BG207" i="12"/>
  <c r="BF207" i="12"/>
  <c r="T207" i="12"/>
  <c r="R207" i="12"/>
  <c r="P207" i="12"/>
  <c r="BI203" i="12"/>
  <c r="BH203" i="12"/>
  <c r="BG203" i="12"/>
  <c r="BF203" i="12"/>
  <c r="T203" i="12"/>
  <c r="R203" i="12"/>
  <c r="P203" i="12"/>
  <c r="BI199" i="12"/>
  <c r="BH199" i="12"/>
  <c r="BG199" i="12"/>
  <c r="BF199" i="12"/>
  <c r="T199" i="12"/>
  <c r="R199" i="12"/>
  <c r="P199" i="12"/>
  <c r="BI192" i="12"/>
  <c r="BH192" i="12"/>
  <c r="BG192" i="12"/>
  <c r="BF192" i="12"/>
  <c r="T192" i="12"/>
  <c r="R192" i="12"/>
  <c r="P192" i="12"/>
  <c r="BI189" i="12"/>
  <c r="BH189" i="12"/>
  <c r="BG189" i="12"/>
  <c r="BF189" i="12"/>
  <c r="T189" i="12"/>
  <c r="R189" i="12"/>
  <c r="P189" i="12"/>
  <c r="BI184" i="12"/>
  <c r="BH184" i="12"/>
  <c r="BG184" i="12"/>
  <c r="BF184" i="12"/>
  <c r="T184" i="12"/>
  <c r="R184" i="12"/>
  <c r="P184" i="12"/>
  <c r="BI181" i="12"/>
  <c r="BH181" i="12"/>
  <c r="BG181" i="12"/>
  <c r="BF181" i="12"/>
  <c r="T181" i="12"/>
  <c r="R181" i="12"/>
  <c r="P181" i="12"/>
  <c r="BI173" i="12"/>
  <c r="BH173" i="12"/>
  <c r="BG173" i="12"/>
  <c r="BF173" i="12"/>
  <c r="T173" i="12"/>
  <c r="R173" i="12"/>
  <c r="P173" i="12"/>
  <c r="BI169" i="12"/>
  <c r="BH169" i="12"/>
  <c r="BG169" i="12"/>
  <c r="BF169" i="12"/>
  <c r="T169" i="12"/>
  <c r="R169" i="12"/>
  <c r="P169" i="12"/>
  <c r="BI166" i="12"/>
  <c r="BH166" i="12"/>
  <c r="BG166" i="12"/>
  <c r="BF166" i="12"/>
  <c r="T166" i="12"/>
  <c r="R166" i="12"/>
  <c r="P166" i="12"/>
  <c r="BI162" i="12"/>
  <c r="BH162" i="12"/>
  <c r="BG162" i="12"/>
  <c r="BF162" i="12"/>
  <c r="T162" i="12"/>
  <c r="R162" i="12"/>
  <c r="P162" i="12"/>
  <c r="BI159" i="12"/>
  <c r="BH159" i="12"/>
  <c r="BG159" i="12"/>
  <c r="BF159" i="12"/>
  <c r="T159" i="12"/>
  <c r="R159" i="12"/>
  <c r="P159" i="12"/>
  <c r="BI153" i="12"/>
  <c r="BH153" i="12"/>
  <c r="BG153" i="12"/>
  <c r="BF153" i="12"/>
  <c r="T153" i="12"/>
  <c r="R153" i="12"/>
  <c r="P153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2" i="12"/>
  <c r="BH142" i="12"/>
  <c r="BG142" i="12"/>
  <c r="BF142" i="12"/>
  <c r="T142" i="12"/>
  <c r="R142" i="12"/>
  <c r="P142" i="12"/>
  <c r="BI137" i="12"/>
  <c r="BH137" i="12"/>
  <c r="BG137" i="12"/>
  <c r="BF137" i="12"/>
  <c r="T137" i="12"/>
  <c r="R137" i="12"/>
  <c r="P137" i="12"/>
  <c r="BI131" i="12"/>
  <c r="BH131" i="12"/>
  <c r="BG131" i="12"/>
  <c r="BF131" i="12"/>
  <c r="T131" i="12"/>
  <c r="R131" i="12"/>
  <c r="P131" i="12"/>
  <c r="BI127" i="12"/>
  <c r="BH127" i="12"/>
  <c r="BG127" i="12"/>
  <c r="BF127" i="12"/>
  <c r="T127" i="12"/>
  <c r="R127" i="12"/>
  <c r="P127" i="12"/>
  <c r="J121" i="12"/>
  <c r="J120" i="12"/>
  <c r="F120" i="12"/>
  <c r="F118" i="12"/>
  <c r="E116" i="12"/>
  <c r="J94" i="12"/>
  <c r="J93" i="12"/>
  <c r="F93" i="12"/>
  <c r="F91" i="12"/>
  <c r="E89" i="12"/>
  <c r="J20" i="12"/>
  <c r="E20" i="12"/>
  <c r="F94" i="12"/>
  <c r="J19" i="12"/>
  <c r="J14" i="12"/>
  <c r="J91" i="12" s="1"/>
  <c r="E7" i="12"/>
  <c r="E85" i="12" s="1"/>
  <c r="J39" i="11"/>
  <c r="J38" i="11"/>
  <c r="AY106" i="1"/>
  <c r="J37" i="11"/>
  <c r="AX106" i="1"/>
  <c r="BI406" i="11"/>
  <c r="BH406" i="11"/>
  <c r="BG406" i="11"/>
  <c r="BF406" i="11"/>
  <c r="T406" i="11"/>
  <c r="R406" i="11"/>
  <c r="P406" i="11"/>
  <c r="BI402" i="11"/>
  <c r="BH402" i="11"/>
  <c r="BG402" i="11"/>
  <c r="BF402" i="11"/>
  <c r="T402" i="11"/>
  <c r="R402" i="11"/>
  <c r="P402" i="11"/>
  <c r="BI397" i="11"/>
  <c r="BH397" i="11"/>
  <c r="BG397" i="11"/>
  <c r="BF397" i="11"/>
  <c r="T397" i="11"/>
  <c r="R397" i="11"/>
  <c r="P397" i="11"/>
  <c r="BI395" i="11"/>
  <c r="BH395" i="11"/>
  <c r="BG395" i="11"/>
  <c r="BF395" i="11"/>
  <c r="T395" i="11"/>
  <c r="R395" i="11"/>
  <c r="P395" i="11"/>
  <c r="BI387" i="11"/>
  <c r="BH387" i="11"/>
  <c r="BG387" i="11"/>
  <c r="BF387" i="11"/>
  <c r="T387" i="11"/>
  <c r="R387" i="11"/>
  <c r="P387" i="11"/>
  <c r="BI379" i="11"/>
  <c r="BH379" i="11"/>
  <c r="BG379" i="11"/>
  <c r="BF379" i="11"/>
  <c r="T379" i="11"/>
  <c r="R379" i="11"/>
  <c r="P379" i="11"/>
  <c r="BI373" i="11"/>
  <c r="BH373" i="11"/>
  <c r="BG373" i="11"/>
  <c r="BF373" i="11"/>
  <c r="T373" i="11"/>
  <c r="R373" i="11"/>
  <c r="P373" i="11"/>
  <c r="BI367" i="11"/>
  <c r="BH367" i="11"/>
  <c r="BG367" i="11"/>
  <c r="BF367" i="11"/>
  <c r="T367" i="11"/>
  <c r="R367" i="11"/>
  <c r="P367" i="11"/>
  <c r="BI359" i="11"/>
  <c r="BH359" i="11"/>
  <c r="BG359" i="11"/>
  <c r="BF359" i="11"/>
  <c r="T359" i="11"/>
  <c r="R359" i="11"/>
  <c r="P359" i="11"/>
  <c r="BI351" i="11"/>
  <c r="BH351" i="11"/>
  <c r="BG351" i="11"/>
  <c r="BF351" i="11"/>
  <c r="T351" i="11"/>
  <c r="R351" i="11"/>
  <c r="P351" i="11"/>
  <c r="BI343" i="11"/>
  <c r="BH343" i="11"/>
  <c r="BG343" i="11"/>
  <c r="BF343" i="11"/>
  <c r="T343" i="11"/>
  <c r="R343" i="11"/>
  <c r="P343" i="11"/>
  <c r="BI337" i="11"/>
  <c r="BH337" i="11"/>
  <c r="BG337" i="11"/>
  <c r="BF337" i="11"/>
  <c r="T337" i="11"/>
  <c r="R337" i="11"/>
  <c r="P337" i="11"/>
  <c r="BI331" i="11"/>
  <c r="BH331" i="11"/>
  <c r="BG331" i="11"/>
  <c r="BF331" i="11"/>
  <c r="T331" i="11"/>
  <c r="R331" i="11"/>
  <c r="P331" i="11"/>
  <c r="BI320" i="11"/>
  <c r="BH320" i="11"/>
  <c r="BG320" i="11"/>
  <c r="BF320" i="11"/>
  <c r="T320" i="11"/>
  <c r="R320" i="11"/>
  <c r="P320" i="11"/>
  <c r="BI310" i="11"/>
  <c r="BH310" i="11"/>
  <c r="BG310" i="11"/>
  <c r="BF310" i="11"/>
  <c r="T310" i="11"/>
  <c r="R310" i="11"/>
  <c r="P310" i="11"/>
  <c r="BI304" i="11"/>
  <c r="BH304" i="11"/>
  <c r="BG304" i="11"/>
  <c r="BF304" i="11"/>
  <c r="T304" i="11"/>
  <c r="R304" i="11"/>
  <c r="P304" i="11"/>
  <c r="BI298" i="11"/>
  <c r="BH298" i="11"/>
  <c r="BG298" i="11"/>
  <c r="BF298" i="11"/>
  <c r="T298" i="11"/>
  <c r="R298" i="11"/>
  <c r="P298" i="11"/>
  <c r="BI292" i="11"/>
  <c r="BH292" i="11"/>
  <c r="BG292" i="11"/>
  <c r="BF292" i="11"/>
  <c r="T292" i="11"/>
  <c r="R292" i="11"/>
  <c r="P292" i="11"/>
  <c r="BI286" i="11"/>
  <c r="BH286" i="11"/>
  <c r="BG286" i="11"/>
  <c r="BF286" i="11"/>
  <c r="T286" i="11"/>
  <c r="R286" i="11"/>
  <c r="P286" i="11"/>
  <c r="BI280" i="11"/>
  <c r="BH280" i="11"/>
  <c r="BG280" i="11"/>
  <c r="BF280" i="11"/>
  <c r="T280" i="11"/>
  <c r="R280" i="11"/>
  <c r="P280" i="11"/>
  <c r="BI270" i="11"/>
  <c r="BH270" i="11"/>
  <c r="BG270" i="11"/>
  <c r="BF270" i="11"/>
  <c r="T270" i="11"/>
  <c r="R270" i="11"/>
  <c r="P270" i="11"/>
  <c r="BI261" i="11"/>
  <c r="BH261" i="11"/>
  <c r="BG261" i="11"/>
  <c r="BF261" i="11"/>
  <c r="T261" i="11"/>
  <c r="R261" i="11"/>
  <c r="P261" i="11"/>
  <c r="BI257" i="11"/>
  <c r="BH257" i="11"/>
  <c r="BG257" i="11"/>
  <c r="BF257" i="11"/>
  <c r="T257" i="11"/>
  <c r="R257" i="11"/>
  <c r="P257" i="11"/>
  <c r="BI250" i="11"/>
  <c r="BH250" i="11"/>
  <c r="BG250" i="11"/>
  <c r="BF250" i="11"/>
  <c r="T250" i="11"/>
  <c r="R250" i="11"/>
  <c r="P250" i="11"/>
  <c r="BI243" i="11"/>
  <c r="BH243" i="11"/>
  <c r="BG243" i="11"/>
  <c r="BF243" i="11"/>
  <c r="T243" i="11"/>
  <c r="R243" i="11"/>
  <c r="P243" i="11"/>
  <c r="BI235" i="11"/>
  <c r="BH235" i="11"/>
  <c r="BG235" i="11"/>
  <c r="BF235" i="11"/>
  <c r="T235" i="11"/>
  <c r="R235" i="11"/>
  <c r="P235" i="11"/>
  <c r="BI233" i="11"/>
  <c r="BH233" i="11"/>
  <c r="BG233" i="11"/>
  <c r="BF233" i="11"/>
  <c r="T233" i="11"/>
  <c r="R233" i="11"/>
  <c r="P233" i="11"/>
  <c r="BI227" i="11"/>
  <c r="BH227" i="11"/>
  <c r="BG227" i="11"/>
  <c r="BF227" i="11"/>
  <c r="T227" i="11"/>
  <c r="R227" i="11"/>
  <c r="P227" i="11"/>
  <c r="BI219" i="11"/>
  <c r="BH219" i="11"/>
  <c r="BG219" i="11"/>
  <c r="BF219" i="11"/>
  <c r="T219" i="11"/>
  <c r="T218" i="11"/>
  <c r="R219" i="11"/>
  <c r="R218" i="11"/>
  <c r="P219" i="11"/>
  <c r="P218" i="11"/>
  <c r="BI217" i="11"/>
  <c r="BH217" i="11"/>
  <c r="BG217" i="11"/>
  <c r="BF217" i="11"/>
  <c r="T217" i="11"/>
  <c r="R217" i="11"/>
  <c r="P217" i="11"/>
  <c r="BI212" i="11"/>
  <c r="BH212" i="11"/>
  <c r="BG212" i="11"/>
  <c r="BF212" i="11"/>
  <c r="T212" i="11"/>
  <c r="R212" i="11"/>
  <c r="P212" i="11"/>
  <c r="BI205" i="11"/>
  <c r="BH205" i="11"/>
  <c r="BG205" i="11"/>
  <c r="BF205" i="11"/>
  <c r="T205" i="11"/>
  <c r="R205" i="11"/>
  <c r="P205" i="11"/>
  <c r="BI201" i="11"/>
  <c r="BH201" i="11"/>
  <c r="BG201" i="11"/>
  <c r="BF201" i="11"/>
  <c r="T201" i="11"/>
  <c r="R201" i="11"/>
  <c r="P201" i="11"/>
  <c r="BI197" i="11"/>
  <c r="BH197" i="11"/>
  <c r="BG197" i="11"/>
  <c r="BF197" i="11"/>
  <c r="T197" i="11"/>
  <c r="R197" i="11"/>
  <c r="P197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5" i="11"/>
  <c r="BH185" i="11"/>
  <c r="BG185" i="11"/>
  <c r="BF185" i="11"/>
  <c r="T185" i="11"/>
  <c r="R185" i="11"/>
  <c r="P185" i="11"/>
  <c r="BI180" i="11"/>
  <c r="BH180" i="11"/>
  <c r="BG180" i="11"/>
  <c r="BF180" i="11"/>
  <c r="T180" i="11"/>
  <c r="R180" i="11"/>
  <c r="P180" i="11"/>
  <c r="BI177" i="11"/>
  <c r="BH177" i="11"/>
  <c r="BG177" i="11"/>
  <c r="BF177" i="11"/>
  <c r="T177" i="11"/>
  <c r="R177" i="11"/>
  <c r="P177" i="11"/>
  <c r="BI171" i="11"/>
  <c r="BH171" i="11"/>
  <c r="BG171" i="11"/>
  <c r="BF171" i="11"/>
  <c r="T171" i="11"/>
  <c r="R171" i="11"/>
  <c r="P171" i="11"/>
  <c r="BI168" i="11"/>
  <c r="BH168" i="11"/>
  <c r="BG168" i="11"/>
  <c r="BF168" i="11"/>
  <c r="T168" i="11"/>
  <c r="R168" i="11"/>
  <c r="P168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4" i="11"/>
  <c r="BH154" i="11"/>
  <c r="BG154" i="11"/>
  <c r="BF154" i="11"/>
  <c r="T154" i="11"/>
  <c r="R154" i="11"/>
  <c r="P154" i="11"/>
  <c r="BI150" i="11"/>
  <c r="BH150" i="11"/>
  <c r="BG150" i="11"/>
  <c r="BF150" i="11"/>
  <c r="T150" i="11"/>
  <c r="R150" i="11"/>
  <c r="P150" i="11"/>
  <c r="BI147" i="11"/>
  <c r="BH147" i="11"/>
  <c r="BG147" i="11"/>
  <c r="BF147" i="11"/>
  <c r="T147" i="11"/>
  <c r="R147" i="11"/>
  <c r="P147" i="11"/>
  <c r="BI145" i="11"/>
  <c r="BH145" i="11"/>
  <c r="BG145" i="11"/>
  <c r="BF145" i="11"/>
  <c r="T145" i="11"/>
  <c r="R145" i="11"/>
  <c r="P145" i="11"/>
  <c r="BI137" i="11"/>
  <c r="BH137" i="11"/>
  <c r="BG137" i="11"/>
  <c r="BF137" i="11"/>
  <c r="T137" i="11"/>
  <c r="R137" i="11"/>
  <c r="P137" i="11"/>
  <c r="BI132" i="11"/>
  <c r="BH132" i="11"/>
  <c r="BG132" i="11"/>
  <c r="BF132" i="11"/>
  <c r="T132" i="11"/>
  <c r="R132" i="11"/>
  <c r="P132" i="11"/>
  <c r="J126" i="11"/>
  <c r="J125" i="11"/>
  <c r="F125" i="11"/>
  <c r="F123" i="11"/>
  <c r="E121" i="11"/>
  <c r="J94" i="11"/>
  <c r="J93" i="11"/>
  <c r="F93" i="11"/>
  <c r="F91" i="11"/>
  <c r="E89" i="11"/>
  <c r="J20" i="11"/>
  <c r="E20" i="11"/>
  <c r="F126" i="11" s="1"/>
  <c r="J19" i="11"/>
  <c r="J14" i="11"/>
  <c r="J123" i="11"/>
  <c r="E7" i="11"/>
  <c r="E117" i="11"/>
  <c r="J39" i="10"/>
  <c r="J38" i="10"/>
  <c r="AY105" i="1" s="1"/>
  <c r="J37" i="10"/>
  <c r="AX105" i="1" s="1"/>
  <c r="BI222" i="10"/>
  <c r="BH222" i="10"/>
  <c r="BG222" i="10"/>
  <c r="BF222" i="10"/>
  <c r="T222" i="10"/>
  <c r="R222" i="10"/>
  <c r="P222" i="10"/>
  <c r="BI219" i="10"/>
  <c r="BH219" i="10"/>
  <c r="BG219" i="10"/>
  <c r="BF219" i="10"/>
  <c r="T219" i="10"/>
  <c r="R219" i="10"/>
  <c r="P219" i="10"/>
  <c r="BI217" i="10"/>
  <c r="BH217" i="10"/>
  <c r="BG217" i="10"/>
  <c r="BF217" i="10"/>
  <c r="T217" i="10"/>
  <c r="T216" i="10" s="1"/>
  <c r="R217" i="10"/>
  <c r="R216" i="10" s="1"/>
  <c r="P217" i="10"/>
  <c r="P216" i="10" s="1"/>
  <c r="BI215" i="10"/>
  <c r="BH215" i="10"/>
  <c r="BG215" i="10"/>
  <c r="BF215" i="10"/>
  <c r="T215" i="10"/>
  <c r="R215" i="10"/>
  <c r="P215" i="10"/>
  <c r="BI213" i="10"/>
  <c r="BH213" i="10"/>
  <c r="BG213" i="10"/>
  <c r="BF213" i="10"/>
  <c r="T213" i="10"/>
  <c r="R213" i="10"/>
  <c r="P213" i="10"/>
  <c r="BI212" i="10"/>
  <c r="BH212" i="10"/>
  <c r="BG212" i="10"/>
  <c r="BF212" i="10"/>
  <c r="T212" i="10"/>
  <c r="R212" i="10"/>
  <c r="P212" i="10"/>
  <c r="BI208" i="10"/>
  <c r="BH208" i="10"/>
  <c r="BG208" i="10"/>
  <c r="BF208" i="10"/>
  <c r="T208" i="10"/>
  <c r="R208" i="10"/>
  <c r="P208" i="10"/>
  <c r="BI206" i="10"/>
  <c r="BH206" i="10"/>
  <c r="BG206" i="10"/>
  <c r="BF206" i="10"/>
  <c r="T206" i="10"/>
  <c r="R206" i="10"/>
  <c r="P206" i="10"/>
  <c r="BI205" i="10"/>
  <c r="BH205" i="10"/>
  <c r="BG205" i="10"/>
  <c r="BF205" i="10"/>
  <c r="T205" i="10"/>
  <c r="R205" i="10"/>
  <c r="P205" i="10"/>
  <c r="BI202" i="10"/>
  <c r="BH202" i="10"/>
  <c r="BG202" i="10"/>
  <c r="BF202" i="10"/>
  <c r="T202" i="10"/>
  <c r="R202" i="10"/>
  <c r="P202" i="10"/>
  <c r="BI198" i="10"/>
  <c r="BH198" i="10"/>
  <c r="BG198" i="10"/>
  <c r="BF198" i="10"/>
  <c r="T198" i="10"/>
  <c r="R198" i="10"/>
  <c r="P198" i="10"/>
  <c r="BI196" i="10"/>
  <c r="BH196" i="10"/>
  <c r="BG196" i="10"/>
  <c r="BF196" i="10"/>
  <c r="T196" i="10"/>
  <c r="R196" i="10"/>
  <c r="P196" i="10"/>
  <c r="BI195" i="10"/>
  <c r="BH195" i="10"/>
  <c r="BG195" i="10"/>
  <c r="BF195" i="10"/>
  <c r="T195" i="10"/>
  <c r="R195" i="10"/>
  <c r="P195" i="10"/>
  <c r="BI194" i="10"/>
  <c r="BH194" i="10"/>
  <c r="BG194" i="10"/>
  <c r="BF194" i="10"/>
  <c r="T194" i="10"/>
  <c r="R194" i="10"/>
  <c r="P194" i="10"/>
  <c r="BI193" i="10"/>
  <c r="BH193" i="10"/>
  <c r="BG193" i="10"/>
  <c r="BF193" i="10"/>
  <c r="T193" i="10"/>
  <c r="R193" i="10"/>
  <c r="P193" i="10"/>
  <c r="BI192" i="10"/>
  <c r="BH192" i="10"/>
  <c r="BG192" i="10"/>
  <c r="BF192" i="10"/>
  <c r="T192" i="10"/>
  <c r="R192" i="10"/>
  <c r="P192" i="10"/>
  <c r="BI191" i="10"/>
  <c r="BH191" i="10"/>
  <c r="BG191" i="10"/>
  <c r="BF191" i="10"/>
  <c r="T191" i="10"/>
  <c r="R191" i="10"/>
  <c r="P191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8" i="10"/>
  <c r="BH188" i="10"/>
  <c r="BG188" i="10"/>
  <c r="BF188" i="10"/>
  <c r="T188" i="10"/>
  <c r="R188" i="10"/>
  <c r="P188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3" i="10"/>
  <c r="BH173" i="10"/>
  <c r="BG173" i="10"/>
  <c r="BF173" i="10"/>
  <c r="T173" i="10"/>
  <c r="R173" i="10"/>
  <c r="P173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59" i="10"/>
  <c r="BH159" i="10"/>
  <c r="BG159" i="10"/>
  <c r="BF159" i="10"/>
  <c r="T159" i="10"/>
  <c r="R159" i="10"/>
  <c r="P159" i="10"/>
  <c r="BI153" i="10"/>
  <c r="BH153" i="10"/>
  <c r="BG153" i="10"/>
  <c r="BF153" i="10"/>
  <c r="T153" i="10"/>
  <c r="T152" i="10" s="1"/>
  <c r="R153" i="10"/>
  <c r="R152" i="10" s="1"/>
  <c r="P153" i="10"/>
  <c r="P152" i="10" s="1"/>
  <c r="BI149" i="10"/>
  <c r="BH149" i="10"/>
  <c r="BG149" i="10"/>
  <c r="BF149" i="10"/>
  <c r="T149" i="10"/>
  <c r="T148" i="10" s="1"/>
  <c r="R149" i="10"/>
  <c r="R148" i="10" s="1"/>
  <c r="P149" i="10"/>
  <c r="P148" i="10" s="1"/>
  <c r="BI144" i="10"/>
  <c r="BH144" i="10"/>
  <c r="BG144" i="10"/>
  <c r="BF144" i="10"/>
  <c r="T144" i="10"/>
  <c r="T143" i="10" s="1"/>
  <c r="R144" i="10"/>
  <c r="R143" i="10" s="1"/>
  <c r="P144" i="10"/>
  <c r="P143" i="10" s="1"/>
  <c r="BI141" i="10"/>
  <c r="BH141" i="10"/>
  <c r="BG141" i="10"/>
  <c r="BF141" i="10"/>
  <c r="T141" i="10"/>
  <c r="R141" i="10"/>
  <c r="P141" i="10"/>
  <c r="BI136" i="10"/>
  <c r="BH136" i="10"/>
  <c r="BG136" i="10"/>
  <c r="BF136" i="10"/>
  <c r="T136" i="10"/>
  <c r="R136" i="10"/>
  <c r="P136" i="10"/>
  <c r="BI133" i="10"/>
  <c r="BH133" i="10"/>
  <c r="BG133" i="10"/>
  <c r="BF133" i="10"/>
  <c r="T133" i="10"/>
  <c r="R133" i="10"/>
  <c r="P133" i="10"/>
  <c r="J127" i="10"/>
  <c r="J126" i="10"/>
  <c r="F126" i="10"/>
  <c r="F124" i="10"/>
  <c r="E122" i="10"/>
  <c r="J94" i="10"/>
  <c r="J93" i="10"/>
  <c r="F93" i="10"/>
  <c r="F91" i="10"/>
  <c r="E89" i="10"/>
  <c r="J20" i="10"/>
  <c r="E20" i="10"/>
  <c r="F127" i="10" s="1"/>
  <c r="J19" i="10"/>
  <c r="J14" i="10"/>
  <c r="J91" i="10"/>
  <c r="E7" i="10"/>
  <c r="E85" i="10"/>
  <c r="J39" i="9"/>
  <c r="J38" i="9"/>
  <c r="AY104" i="1" s="1"/>
  <c r="J37" i="9"/>
  <c r="AX104" i="1" s="1"/>
  <c r="BI356" i="9"/>
  <c r="BH356" i="9"/>
  <c r="BG356" i="9"/>
  <c r="BF356" i="9"/>
  <c r="T356" i="9"/>
  <c r="R356" i="9"/>
  <c r="P356" i="9"/>
  <c r="BI352" i="9"/>
  <c r="BH352" i="9"/>
  <c r="BG352" i="9"/>
  <c r="BF352" i="9"/>
  <c r="T352" i="9"/>
  <c r="R352" i="9"/>
  <c r="P352" i="9"/>
  <c r="BI348" i="9"/>
  <c r="BH348" i="9"/>
  <c r="BG348" i="9"/>
  <c r="BF348" i="9"/>
  <c r="T348" i="9"/>
  <c r="R348" i="9"/>
  <c r="P348" i="9"/>
  <c r="BI345" i="9"/>
  <c r="BH345" i="9"/>
  <c r="BG345" i="9"/>
  <c r="BF345" i="9"/>
  <c r="T345" i="9"/>
  <c r="R345" i="9"/>
  <c r="P345" i="9"/>
  <c r="BI342" i="9"/>
  <c r="BH342" i="9"/>
  <c r="BG342" i="9"/>
  <c r="BF342" i="9"/>
  <c r="T342" i="9"/>
  <c r="R342" i="9"/>
  <c r="P342" i="9"/>
  <c r="BI337" i="9"/>
  <c r="BH337" i="9"/>
  <c r="BG337" i="9"/>
  <c r="BF337" i="9"/>
  <c r="T337" i="9"/>
  <c r="R337" i="9"/>
  <c r="P337" i="9"/>
  <c r="BI333" i="9"/>
  <c r="BH333" i="9"/>
  <c r="BG333" i="9"/>
  <c r="BF333" i="9"/>
  <c r="T333" i="9"/>
  <c r="R333" i="9"/>
  <c r="P333" i="9"/>
  <c r="BI328" i="9"/>
  <c r="BH328" i="9"/>
  <c r="BG328" i="9"/>
  <c r="BF328" i="9"/>
  <c r="T328" i="9"/>
  <c r="R328" i="9"/>
  <c r="P328" i="9"/>
  <c r="BI324" i="9"/>
  <c r="BH324" i="9"/>
  <c r="BG324" i="9"/>
  <c r="BF324" i="9"/>
  <c r="T324" i="9"/>
  <c r="R324" i="9"/>
  <c r="P324" i="9"/>
  <c r="BI316" i="9"/>
  <c r="BH316" i="9"/>
  <c r="BG316" i="9"/>
  <c r="BF316" i="9"/>
  <c r="T316" i="9"/>
  <c r="R316" i="9"/>
  <c r="P316" i="9"/>
  <c r="BI314" i="9"/>
  <c r="BH314" i="9"/>
  <c r="BG314" i="9"/>
  <c r="BF314" i="9"/>
  <c r="T314" i="9"/>
  <c r="R314" i="9"/>
  <c r="P314" i="9"/>
  <c r="BI307" i="9"/>
  <c r="BH307" i="9"/>
  <c r="BG307" i="9"/>
  <c r="BF307" i="9"/>
  <c r="T307" i="9"/>
  <c r="R307" i="9"/>
  <c r="P307" i="9"/>
  <c r="BI300" i="9"/>
  <c r="BH300" i="9"/>
  <c r="BG300" i="9"/>
  <c r="BF300" i="9"/>
  <c r="T300" i="9"/>
  <c r="R300" i="9"/>
  <c r="P300" i="9"/>
  <c r="BI294" i="9"/>
  <c r="BH294" i="9"/>
  <c r="BG294" i="9"/>
  <c r="BF294" i="9"/>
  <c r="T294" i="9"/>
  <c r="R294" i="9"/>
  <c r="P294" i="9"/>
  <c r="BI290" i="9"/>
  <c r="BH290" i="9"/>
  <c r="BG290" i="9"/>
  <c r="BF290" i="9"/>
  <c r="T290" i="9"/>
  <c r="R290" i="9"/>
  <c r="P290" i="9"/>
  <c r="BI287" i="9"/>
  <c r="BH287" i="9"/>
  <c r="BG287" i="9"/>
  <c r="BF287" i="9"/>
  <c r="T287" i="9"/>
  <c r="R287" i="9"/>
  <c r="P287" i="9"/>
  <c r="BI280" i="9"/>
  <c r="BH280" i="9"/>
  <c r="BG280" i="9"/>
  <c r="BF280" i="9"/>
  <c r="T280" i="9"/>
  <c r="R280" i="9"/>
  <c r="P280" i="9"/>
  <c r="BI276" i="9"/>
  <c r="BH276" i="9"/>
  <c r="BG276" i="9"/>
  <c r="BF276" i="9"/>
  <c r="T276" i="9"/>
  <c r="R276" i="9"/>
  <c r="P276" i="9"/>
  <c r="BI270" i="9"/>
  <c r="BH270" i="9"/>
  <c r="BG270" i="9"/>
  <c r="BF270" i="9"/>
  <c r="T270" i="9"/>
  <c r="R270" i="9"/>
  <c r="P270" i="9"/>
  <c r="BI265" i="9"/>
  <c r="BH265" i="9"/>
  <c r="BG265" i="9"/>
  <c r="BF265" i="9"/>
  <c r="T265" i="9"/>
  <c r="R265" i="9"/>
  <c r="P265" i="9"/>
  <c r="BI258" i="9"/>
  <c r="BH258" i="9"/>
  <c r="BG258" i="9"/>
  <c r="BF258" i="9"/>
  <c r="T258" i="9"/>
  <c r="R258" i="9"/>
  <c r="P258" i="9"/>
  <c r="BI253" i="9"/>
  <c r="BH253" i="9"/>
  <c r="BG253" i="9"/>
  <c r="BF253" i="9"/>
  <c r="T253" i="9"/>
  <c r="R253" i="9"/>
  <c r="P253" i="9"/>
  <c r="BI244" i="9"/>
  <c r="BH244" i="9"/>
  <c r="BG244" i="9"/>
  <c r="BF244" i="9"/>
  <c r="T244" i="9"/>
  <c r="R244" i="9"/>
  <c r="P244" i="9"/>
  <c r="BI238" i="9"/>
  <c r="BH238" i="9"/>
  <c r="BG238" i="9"/>
  <c r="BF238" i="9"/>
  <c r="T238" i="9"/>
  <c r="R238" i="9"/>
  <c r="P238" i="9"/>
  <c r="BI232" i="9"/>
  <c r="BH232" i="9"/>
  <c r="BG232" i="9"/>
  <c r="BF232" i="9"/>
  <c r="T232" i="9"/>
  <c r="R232" i="9"/>
  <c r="P232" i="9"/>
  <c r="BI227" i="9"/>
  <c r="BH227" i="9"/>
  <c r="BG227" i="9"/>
  <c r="BF227" i="9"/>
  <c r="T227" i="9"/>
  <c r="R227" i="9"/>
  <c r="P227" i="9"/>
  <c r="BI222" i="9"/>
  <c r="BH222" i="9"/>
  <c r="BG222" i="9"/>
  <c r="BF222" i="9"/>
  <c r="T222" i="9"/>
  <c r="R222" i="9"/>
  <c r="P222" i="9"/>
  <c r="BI217" i="9"/>
  <c r="BH217" i="9"/>
  <c r="BG217" i="9"/>
  <c r="BF217" i="9"/>
  <c r="T217" i="9"/>
  <c r="R217" i="9"/>
  <c r="P217" i="9"/>
  <c r="BI212" i="9"/>
  <c r="BH212" i="9"/>
  <c r="BG212" i="9"/>
  <c r="BF212" i="9"/>
  <c r="T212" i="9"/>
  <c r="R212" i="9"/>
  <c r="P212" i="9"/>
  <c r="BI204" i="9"/>
  <c r="BH204" i="9"/>
  <c r="BG204" i="9"/>
  <c r="BF204" i="9"/>
  <c r="T204" i="9"/>
  <c r="R204" i="9"/>
  <c r="P204" i="9"/>
  <c r="BI199" i="9"/>
  <c r="BH199" i="9"/>
  <c r="BG199" i="9"/>
  <c r="BF199" i="9"/>
  <c r="T199" i="9"/>
  <c r="R199" i="9"/>
  <c r="P199" i="9"/>
  <c r="BI193" i="9"/>
  <c r="BH193" i="9"/>
  <c r="BG193" i="9"/>
  <c r="BF193" i="9"/>
  <c r="T193" i="9"/>
  <c r="R193" i="9"/>
  <c r="P193" i="9"/>
  <c r="BI188" i="9"/>
  <c r="BH188" i="9"/>
  <c r="BG188" i="9"/>
  <c r="BF188" i="9"/>
  <c r="T188" i="9"/>
  <c r="R188" i="9"/>
  <c r="P188" i="9"/>
  <c r="BI183" i="9"/>
  <c r="BH183" i="9"/>
  <c r="BG183" i="9"/>
  <c r="BF183" i="9"/>
  <c r="T183" i="9"/>
  <c r="R183" i="9"/>
  <c r="P183" i="9"/>
  <c r="BI179" i="9"/>
  <c r="BH179" i="9"/>
  <c r="BG179" i="9"/>
  <c r="BF179" i="9"/>
  <c r="T179" i="9"/>
  <c r="R179" i="9"/>
  <c r="P179" i="9"/>
  <c r="BI175" i="9"/>
  <c r="BH175" i="9"/>
  <c r="BG175" i="9"/>
  <c r="BF175" i="9"/>
  <c r="T175" i="9"/>
  <c r="R175" i="9"/>
  <c r="P175" i="9"/>
  <c r="BI170" i="9"/>
  <c r="BH170" i="9"/>
  <c r="BG170" i="9"/>
  <c r="BF170" i="9"/>
  <c r="T170" i="9"/>
  <c r="R170" i="9"/>
  <c r="P170" i="9"/>
  <c r="BI166" i="9"/>
  <c r="BH166" i="9"/>
  <c r="BG166" i="9"/>
  <c r="BF166" i="9"/>
  <c r="T166" i="9"/>
  <c r="R166" i="9"/>
  <c r="P166" i="9"/>
  <c r="BI162" i="9"/>
  <c r="BH162" i="9"/>
  <c r="BG162" i="9"/>
  <c r="BF162" i="9"/>
  <c r="T162" i="9"/>
  <c r="R162" i="9"/>
  <c r="P162" i="9"/>
  <c r="BI158" i="9"/>
  <c r="BH158" i="9"/>
  <c r="BG158" i="9"/>
  <c r="BF158" i="9"/>
  <c r="T158" i="9"/>
  <c r="R158" i="9"/>
  <c r="P158" i="9"/>
  <c r="BI154" i="9"/>
  <c r="BH154" i="9"/>
  <c r="BG154" i="9"/>
  <c r="BF154" i="9"/>
  <c r="T154" i="9"/>
  <c r="R154" i="9"/>
  <c r="P154" i="9"/>
  <c r="BI150" i="9"/>
  <c r="BH150" i="9"/>
  <c r="BG150" i="9"/>
  <c r="BF150" i="9"/>
  <c r="T150" i="9"/>
  <c r="R150" i="9"/>
  <c r="P150" i="9"/>
  <c r="BI146" i="9"/>
  <c r="BH146" i="9"/>
  <c r="BG146" i="9"/>
  <c r="BF146" i="9"/>
  <c r="T146" i="9"/>
  <c r="R146" i="9"/>
  <c r="P146" i="9"/>
  <c r="BI142" i="9"/>
  <c r="BH142" i="9"/>
  <c r="BG142" i="9"/>
  <c r="BF142" i="9"/>
  <c r="T142" i="9"/>
  <c r="R142" i="9"/>
  <c r="P142" i="9"/>
  <c r="BI138" i="9"/>
  <c r="BH138" i="9"/>
  <c r="BG138" i="9"/>
  <c r="BF138" i="9"/>
  <c r="T138" i="9"/>
  <c r="R138" i="9"/>
  <c r="P138" i="9"/>
  <c r="BI133" i="9"/>
  <c r="BH133" i="9"/>
  <c r="BG133" i="9"/>
  <c r="BF133" i="9"/>
  <c r="T133" i="9"/>
  <c r="R133" i="9"/>
  <c r="P133" i="9"/>
  <c r="J127" i="9"/>
  <c r="J126" i="9"/>
  <c r="F126" i="9"/>
  <c r="F124" i="9"/>
  <c r="E122" i="9"/>
  <c r="J94" i="9"/>
  <c r="J93" i="9"/>
  <c r="F93" i="9"/>
  <c r="F91" i="9"/>
  <c r="E89" i="9"/>
  <c r="J20" i="9"/>
  <c r="E20" i="9"/>
  <c r="F94" i="9"/>
  <c r="J19" i="9"/>
  <c r="J14" i="9"/>
  <c r="J124" i="9" s="1"/>
  <c r="E7" i="9"/>
  <c r="E118" i="9" s="1"/>
  <c r="J39" i="8"/>
  <c r="J38" i="8"/>
  <c r="AY103" i="1"/>
  <c r="J37" i="8"/>
  <c r="AX103" i="1"/>
  <c r="BI256" i="8"/>
  <c r="BH256" i="8"/>
  <c r="BG256" i="8"/>
  <c r="BF256" i="8"/>
  <c r="T256" i="8"/>
  <c r="R256" i="8"/>
  <c r="P256" i="8"/>
  <c r="BI252" i="8"/>
  <c r="BH252" i="8"/>
  <c r="BG252" i="8"/>
  <c r="BF252" i="8"/>
  <c r="T252" i="8"/>
  <c r="R252" i="8"/>
  <c r="P252" i="8"/>
  <c r="BI250" i="8"/>
  <c r="BH250" i="8"/>
  <c r="BG250" i="8"/>
  <c r="BF250" i="8"/>
  <c r="T250" i="8"/>
  <c r="T249" i="8"/>
  <c r="R250" i="8"/>
  <c r="R249" i="8"/>
  <c r="P250" i="8"/>
  <c r="P249" i="8"/>
  <c r="BI244" i="8"/>
  <c r="BH244" i="8"/>
  <c r="BG244" i="8"/>
  <c r="BF244" i="8"/>
  <c r="T244" i="8"/>
  <c r="R244" i="8"/>
  <c r="P244" i="8"/>
  <c r="BI239" i="8"/>
  <c r="BH239" i="8"/>
  <c r="BG239" i="8"/>
  <c r="BF239" i="8"/>
  <c r="T239" i="8"/>
  <c r="R239" i="8"/>
  <c r="P239" i="8"/>
  <c r="BI233" i="8"/>
  <c r="BH233" i="8"/>
  <c r="BG233" i="8"/>
  <c r="BF233" i="8"/>
  <c r="T233" i="8"/>
  <c r="R233" i="8"/>
  <c r="P233" i="8"/>
  <c r="BI230" i="8"/>
  <c r="BH230" i="8"/>
  <c r="BG230" i="8"/>
  <c r="BF230" i="8"/>
  <c r="T230" i="8"/>
  <c r="R230" i="8"/>
  <c r="P230" i="8"/>
  <c r="BI224" i="8"/>
  <c r="BH224" i="8"/>
  <c r="BG224" i="8"/>
  <c r="BF224" i="8"/>
  <c r="T224" i="8"/>
  <c r="R224" i="8"/>
  <c r="P224" i="8"/>
  <c r="BI218" i="8"/>
  <c r="BH218" i="8"/>
  <c r="BG218" i="8"/>
  <c r="BF218" i="8"/>
  <c r="T218" i="8"/>
  <c r="R218" i="8"/>
  <c r="P218" i="8"/>
  <c r="BI210" i="8"/>
  <c r="BH210" i="8"/>
  <c r="BG210" i="8"/>
  <c r="BF210" i="8"/>
  <c r="T210" i="8"/>
  <c r="R210" i="8"/>
  <c r="P210" i="8"/>
  <c r="BI206" i="8"/>
  <c r="BH206" i="8"/>
  <c r="BG206" i="8"/>
  <c r="BF206" i="8"/>
  <c r="T206" i="8"/>
  <c r="R206" i="8"/>
  <c r="P206" i="8"/>
  <c r="BI202" i="8"/>
  <c r="BH202" i="8"/>
  <c r="BG202" i="8"/>
  <c r="BF202" i="8"/>
  <c r="T202" i="8"/>
  <c r="R202" i="8"/>
  <c r="P202" i="8"/>
  <c r="BI194" i="8"/>
  <c r="BH194" i="8"/>
  <c r="BG194" i="8"/>
  <c r="BF194" i="8"/>
  <c r="T194" i="8"/>
  <c r="R194" i="8"/>
  <c r="P194" i="8"/>
  <c r="BI187" i="8"/>
  <c r="BH187" i="8"/>
  <c r="BG187" i="8"/>
  <c r="BF187" i="8"/>
  <c r="T187" i="8"/>
  <c r="T186" i="8" s="1"/>
  <c r="R187" i="8"/>
  <c r="R186" i="8" s="1"/>
  <c r="P187" i="8"/>
  <c r="P186" i="8" s="1"/>
  <c r="BI180" i="8"/>
  <c r="BH180" i="8"/>
  <c r="BG180" i="8"/>
  <c r="BF180" i="8"/>
  <c r="T180" i="8"/>
  <c r="R180" i="8"/>
  <c r="P180" i="8"/>
  <c r="BI174" i="8"/>
  <c r="BH174" i="8"/>
  <c r="BG174" i="8"/>
  <c r="BF174" i="8"/>
  <c r="T174" i="8"/>
  <c r="R174" i="8"/>
  <c r="P174" i="8"/>
  <c r="BI168" i="8"/>
  <c r="BH168" i="8"/>
  <c r="BG168" i="8"/>
  <c r="BF168" i="8"/>
  <c r="T168" i="8"/>
  <c r="R168" i="8"/>
  <c r="P168" i="8"/>
  <c r="BI163" i="8"/>
  <c r="BH163" i="8"/>
  <c r="BG163" i="8"/>
  <c r="BF163" i="8"/>
  <c r="T163" i="8"/>
  <c r="R163" i="8"/>
  <c r="P163" i="8"/>
  <c r="BI158" i="8"/>
  <c r="BH158" i="8"/>
  <c r="BG158" i="8"/>
  <c r="BF158" i="8"/>
  <c r="T158" i="8"/>
  <c r="R158" i="8"/>
  <c r="P158" i="8"/>
  <c r="BI154" i="8"/>
  <c r="BH154" i="8"/>
  <c r="BG154" i="8"/>
  <c r="BF154" i="8"/>
  <c r="T154" i="8"/>
  <c r="R154" i="8"/>
  <c r="P154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4" i="8"/>
  <c r="BH144" i="8"/>
  <c r="BG144" i="8"/>
  <c r="BF144" i="8"/>
  <c r="T144" i="8"/>
  <c r="R144" i="8"/>
  <c r="P144" i="8"/>
  <c r="BI139" i="8"/>
  <c r="BH139" i="8"/>
  <c r="BG139" i="8"/>
  <c r="BF139" i="8"/>
  <c r="T139" i="8"/>
  <c r="R139" i="8"/>
  <c r="P139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J126" i="8"/>
  <c r="J125" i="8"/>
  <c r="F125" i="8"/>
  <c r="F123" i="8"/>
  <c r="E121" i="8"/>
  <c r="J94" i="8"/>
  <c r="J93" i="8"/>
  <c r="F93" i="8"/>
  <c r="F91" i="8"/>
  <c r="E89" i="8"/>
  <c r="J20" i="8"/>
  <c r="E20" i="8"/>
  <c r="F126" i="8" s="1"/>
  <c r="J19" i="8"/>
  <c r="J14" i="8"/>
  <c r="J91" i="8"/>
  <c r="E7" i="8"/>
  <c r="E117" i="8"/>
  <c r="J39" i="7"/>
  <c r="J38" i="7"/>
  <c r="AY102" i="1" s="1"/>
  <c r="J37" i="7"/>
  <c r="AX102" i="1" s="1"/>
  <c r="BI476" i="7"/>
  <c r="BH476" i="7"/>
  <c r="BG476" i="7"/>
  <c r="BF476" i="7"/>
  <c r="T476" i="7"/>
  <c r="R476" i="7"/>
  <c r="P476" i="7"/>
  <c r="BI473" i="7"/>
  <c r="BH473" i="7"/>
  <c r="BG473" i="7"/>
  <c r="BF473" i="7"/>
  <c r="T473" i="7"/>
  <c r="R473" i="7"/>
  <c r="P473" i="7"/>
  <c r="BI469" i="7"/>
  <c r="BH469" i="7"/>
  <c r="BG469" i="7"/>
  <c r="BF469" i="7"/>
  <c r="T469" i="7"/>
  <c r="R469" i="7"/>
  <c r="P469" i="7"/>
  <c r="BI467" i="7"/>
  <c r="BH467" i="7"/>
  <c r="BG467" i="7"/>
  <c r="BF467" i="7"/>
  <c r="T467" i="7"/>
  <c r="T466" i="7"/>
  <c r="R467" i="7"/>
  <c r="R466" i="7"/>
  <c r="P467" i="7"/>
  <c r="P466" i="7"/>
  <c r="BI464" i="7"/>
  <c r="BH464" i="7"/>
  <c r="BG464" i="7"/>
  <c r="BF464" i="7"/>
  <c r="T464" i="7"/>
  <c r="R464" i="7"/>
  <c r="P464" i="7"/>
  <c r="BI460" i="7"/>
  <c r="BH460" i="7"/>
  <c r="BG460" i="7"/>
  <c r="BF460" i="7"/>
  <c r="T460" i="7"/>
  <c r="R460" i="7"/>
  <c r="P460" i="7"/>
  <c r="BI456" i="7"/>
  <c r="BH456" i="7"/>
  <c r="BG456" i="7"/>
  <c r="BF456" i="7"/>
  <c r="T456" i="7"/>
  <c r="R456" i="7"/>
  <c r="P456" i="7"/>
  <c r="BI454" i="7"/>
  <c r="BH454" i="7"/>
  <c r="BG454" i="7"/>
  <c r="BF454" i="7"/>
  <c r="T454" i="7"/>
  <c r="R454" i="7"/>
  <c r="P454" i="7"/>
  <c r="BI449" i="7"/>
  <c r="BH449" i="7"/>
  <c r="BG449" i="7"/>
  <c r="BF449" i="7"/>
  <c r="T449" i="7"/>
  <c r="R449" i="7"/>
  <c r="P449" i="7"/>
  <c r="BI444" i="7"/>
  <c r="BH444" i="7"/>
  <c r="BG444" i="7"/>
  <c r="BF444" i="7"/>
  <c r="T444" i="7"/>
  <c r="R444" i="7"/>
  <c r="P444" i="7"/>
  <c r="BI439" i="7"/>
  <c r="BH439" i="7"/>
  <c r="BG439" i="7"/>
  <c r="BF439" i="7"/>
  <c r="T439" i="7"/>
  <c r="R439" i="7"/>
  <c r="P439" i="7"/>
  <c r="BI435" i="7"/>
  <c r="BH435" i="7"/>
  <c r="BG435" i="7"/>
  <c r="BF435" i="7"/>
  <c r="T435" i="7"/>
  <c r="R435" i="7"/>
  <c r="P435" i="7"/>
  <c r="BI430" i="7"/>
  <c r="BH430" i="7"/>
  <c r="BG430" i="7"/>
  <c r="BF430" i="7"/>
  <c r="T430" i="7"/>
  <c r="R430" i="7"/>
  <c r="P430" i="7"/>
  <c r="BI427" i="7"/>
  <c r="BH427" i="7"/>
  <c r="BG427" i="7"/>
  <c r="BF427" i="7"/>
  <c r="T427" i="7"/>
  <c r="R427" i="7"/>
  <c r="P427" i="7"/>
  <c r="BI423" i="7"/>
  <c r="BH423" i="7"/>
  <c r="BG423" i="7"/>
  <c r="BF423" i="7"/>
  <c r="T423" i="7"/>
  <c r="R423" i="7"/>
  <c r="P423" i="7"/>
  <c r="BI418" i="7"/>
  <c r="BH418" i="7"/>
  <c r="BG418" i="7"/>
  <c r="BF418" i="7"/>
  <c r="T418" i="7"/>
  <c r="R418" i="7"/>
  <c r="P418" i="7"/>
  <c r="BI408" i="7"/>
  <c r="BH408" i="7"/>
  <c r="BG408" i="7"/>
  <c r="BF408" i="7"/>
  <c r="T408" i="7"/>
  <c r="R408" i="7"/>
  <c r="P408" i="7"/>
  <c r="BI404" i="7"/>
  <c r="BH404" i="7"/>
  <c r="BG404" i="7"/>
  <c r="BF404" i="7"/>
  <c r="T404" i="7"/>
  <c r="R404" i="7"/>
  <c r="P404" i="7"/>
  <c r="BI401" i="7"/>
  <c r="BH401" i="7"/>
  <c r="BG401" i="7"/>
  <c r="BF401" i="7"/>
  <c r="T401" i="7"/>
  <c r="R401" i="7"/>
  <c r="P401" i="7"/>
  <c r="BI398" i="7"/>
  <c r="BH398" i="7"/>
  <c r="BG398" i="7"/>
  <c r="BF398" i="7"/>
  <c r="T398" i="7"/>
  <c r="R398" i="7"/>
  <c r="P398" i="7"/>
  <c r="BI395" i="7"/>
  <c r="BH395" i="7"/>
  <c r="BG395" i="7"/>
  <c r="BF395" i="7"/>
  <c r="T395" i="7"/>
  <c r="R395" i="7"/>
  <c r="P395" i="7"/>
  <c r="BI390" i="7"/>
  <c r="BH390" i="7"/>
  <c r="BG390" i="7"/>
  <c r="BF390" i="7"/>
  <c r="T390" i="7"/>
  <c r="R390" i="7"/>
  <c r="P390" i="7"/>
  <c r="BI386" i="7"/>
  <c r="BH386" i="7"/>
  <c r="BG386" i="7"/>
  <c r="BF386" i="7"/>
  <c r="T386" i="7"/>
  <c r="R386" i="7"/>
  <c r="P386" i="7"/>
  <c r="BI379" i="7"/>
  <c r="BH379" i="7"/>
  <c r="BG379" i="7"/>
  <c r="BF379" i="7"/>
  <c r="T379" i="7"/>
  <c r="R379" i="7"/>
  <c r="P379" i="7"/>
  <c r="BI375" i="7"/>
  <c r="BH375" i="7"/>
  <c r="BG375" i="7"/>
  <c r="BF375" i="7"/>
  <c r="T375" i="7"/>
  <c r="R375" i="7"/>
  <c r="P375" i="7"/>
  <c r="BI371" i="7"/>
  <c r="BH371" i="7"/>
  <c r="BG371" i="7"/>
  <c r="BF371" i="7"/>
  <c r="T371" i="7"/>
  <c r="R371" i="7"/>
  <c r="P371" i="7"/>
  <c r="BI367" i="7"/>
  <c r="BH367" i="7"/>
  <c r="BG367" i="7"/>
  <c r="BF367" i="7"/>
  <c r="T367" i="7"/>
  <c r="R367" i="7"/>
  <c r="P367" i="7"/>
  <c r="BI356" i="7"/>
  <c r="BH356" i="7"/>
  <c r="BG356" i="7"/>
  <c r="BF356" i="7"/>
  <c r="T356" i="7"/>
  <c r="R356" i="7"/>
  <c r="P356" i="7"/>
  <c r="BI352" i="7"/>
  <c r="BH352" i="7"/>
  <c r="BG352" i="7"/>
  <c r="BF352" i="7"/>
  <c r="T352" i="7"/>
  <c r="R352" i="7"/>
  <c r="P352" i="7"/>
  <c r="BI347" i="7"/>
  <c r="BH347" i="7"/>
  <c r="BG347" i="7"/>
  <c r="BF347" i="7"/>
  <c r="T347" i="7"/>
  <c r="R347" i="7"/>
  <c r="P347" i="7"/>
  <c r="BI341" i="7"/>
  <c r="BH341" i="7"/>
  <c r="BG341" i="7"/>
  <c r="BF341" i="7"/>
  <c r="T341" i="7"/>
  <c r="R341" i="7"/>
  <c r="P341" i="7"/>
  <c r="BI330" i="7"/>
  <c r="BH330" i="7"/>
  <c r="BG330" i="7"/>
  <c r="BF330" i="7"/>
  <c r="T330" i="7"/>
  <c r="R330" i="7"/>
  <c r="P330" i="7"/>
  <c r="BI325" i="7"/>
  <c r="BH325" i="7"/>
  <c r="BG325" i="7"/>
  <c r="BF325" i="7"/>
  <c r="T325" i="7"/>
  <c r="R325" i="7"/>
  <c r="P325" i="7"/>
  <c r="BI316" i="7"/>
  <c r="BH316" i="7"/>
  <c r="BG316" i="7"/>
  <c r="BF316" i="7"/>
  <c r="T316" i="7"/>
  <c r="R316" i="7"/>
  <c r="P316" i="7"/>
  <c r="BI310" i="7"/>
  <c r="BH310" i="7"/>
  <c r="BG310" i="7"/>
  <c r="BF310" i="7"/>
  <c r="T310" i="7"/>
  <c r="R310" i="7"/>
  <c r="P310" i="7"/>
  <c r="BI304" i="7"/>
  <c r="BH304" i="7"/>
  <c r="BG304" i="7"/>
  <c r="BF304" i="7"/>
  <c r="T304" i="7"/>
  <c r="R304" i="7"/>
  <c r="P304" i="7"/>
  <c r="BI287" i="7"/>
  <c r="BH287" i="7"/>
  <c r="BG287" i="7"/>
  <c r="BF287" i="7"/>
  <c r="T287" i="7"/>
  <c r="R287" i="7"/>
  <c r="P287" i="7"/>
  <c r="BI282" i="7"/>
  <c r="BH282" i="7"/>
  <c r="BG282" i="7"/>
  <c r="BF282" i="7"/>
  <c r="T282" i="7"/>
  <c r="R282" i="7"/>
  <c r="P282" i="7"/>
  <c r="BI274" i="7"/>
  <c r="BH274" i="7"/>
  <c r="BG274" i="7"/>
  <c r="BF274" i="7"/>
  <c r="T274" i="7"/>
  <c r="R274" i="7"/>
  <c r="P274" i="7"/>
  <c r="BI268" i="7"/>
  <c r="BH268" i="7"/>
  <c r="BG268" i="7"/>
  <c r="BF268" i="7"/>
  <c r="T268" i="7"/>
  <c r="R268" i="7"/>
  <c r="P268" i="7"/>
  <c r="BI257" i="7"/>
  <c r="BH257" i="7"/>
  <c r="BG257" i="7"/>
  <c r="BF257" i="7"/>
  <c r="T257" i="7"/>
  <c r="R257" i="7"/>
  <c r="P257" i="7"/>
  <c r="BI253" i="7"/>
  <c r="BH253" i="7"/>
  <c r="BG253" i="7"/>
  <c r="BF253" i="7"/>
  <c r="T253" i="7"/>
  <c r="R253" i="7"/>
  <c r="P253" i="7"/>
  <c r="BI249" i="7"/>
  <c r="BH249" i="7"/>
  <c r="BG249" i="7"/>
  <c r="BF249" i="7"/>
  <c r="T249" i="7"/>
  <c r="R249" i="7"/>
  <c r="P249" i="7"/>
  <c r="BI245" i="7"/>
  <c r="BH245" i="7"/>
  <c r="BG245" i="7"/>
  <c r="BF245" i="7"/>
  <c r="T245" i="7"/>
  <c r="R245" i="7"/>
  <c r="P245" i="7"/>
  <c r="BI239" i="7"/>
  <c r="BH239" i="7"/>
  <c r="BG239" i="7"/>
  <c r="BF239" i="7"/>
  <c r="T239" i="7"/>
  <c r="R239" i="7"/>
  <c r="P239" i="7"/>
  <c r="BI234" i="7"/>
  <c r="BH234" i="7"/>
  <c r="BG234" i="7"/>
  <c r="BF234" i="7"/>
  <c r="T234" i="7"/>
  <c r="R234" i="7"/>
  <c r="P234" i="7"/>
  <c r="BI229" i="7"/>
  <c r="BH229" i="7"/>
  <c r="BG229" i="7"/>
  <c r="BF229" i="7"/>
  <c r="T229" i="7"/>
  <c r="R229" i="7"/>
  <c r="P229" i="7"/>
  <c r="BI222" i="7"/>
  <c r="BH222" i="7"/>
  <c r="BG222" i="7"/>
  <c r="BF222" i="7"/>
  <c r="T222" i="7"/>
  <c r="R222" i="7"/>
  <c r="P222" i="7"/>
  <c r="BI215" i="7"/>
  <c r="BH215" i="7"/>
  <c r="BG215" i="7"/>
  <c r="BF215" i="7"/>
  <c r="T215" i="7"/>
  <c r="R215" i="7"/>
  <c r="P215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4" i="7"/>
  <c r="BH204" i="7"/>
  <c r="BG204" i="7"/>
  <c r="BF204" i="7"/>
  <c r="T204" i="7"/>
  <c r="R204" i="7"/>
  <c r="P204" i="7"/>
  <c r="BI195" i="7"/>
  <c r="BH195" i="7"/>
  <c r="BG195" i="7"/>
  <c r="BF195" i="7"/>
  <c r="T195" i="7"/>
  <c r="R195" i="7"/>
  <c r="P195" i="7"/>
  <c r="BI190" i="7"/>
  <c r="BH190" i="7"/>
  <c r="BG190" i="7"/>
  <c r="BF190" i="7"/>
  <c r="T190" i="7"/>
  <c r="R190" i="7"/>
  <c r="P190" i="7"/>
  <c r="BI184" i="7"/>
  <c r="BH184" i="7"/>
  <c r="BG184" i="7"/>
  <c r="BF184" i="7"/>
  <c r="T184" i="7"/>
  <c r="R184" i="7"/>
  <c r="P184" i="7"/>
  <c r="BI178" i="7"/>
  <c r="BH178" i="7"/>
  <c r="BG178" i="7"/>
  <c r="BF178" i="7"/>
  <c r="T178" i="7"/>
  <c r="R178" i="7"/>
  <c r="P178" i="7"/>
  <c r="BI173" i="7"/>
  <c r="BH173" i="7"/>
  <c r="BG173" i="7"/>
  <c r="BF173" i="7"/>
  <c r="T173" i="7"/>
  <c r="R173" i="7"/>
  <c r="P173" i="7"/>
  <c r="BI169" i="7"/>
  <c r="BH169" i="7"/>
  <c r="BG169" i="7"/>
  <c r="BF169" i="7"/>
  <c r="T169" i="7"/>
  <c r="R169" i="7"/>
  <c r="P169" i="7"/>
  <c r="BI165" i="7"/>
  <c r="BH165" i="7"/>
  <c r="BG165" i="7"/>
  <c r="BF165" i="7"/>
  <c r="T165" i="7"/>
  <c r="R165" i="7"/>
  <c r="P165" i="7"/>
  <c r="BI162" i="7"/>
  <c r="BH162" i="7"/>
  <c r="BG162" i="7"/>
  <c r="BF162" i="7"/>
  <c r="T162" i="7"/>
  <c r="R162" i="7"/>
  <c r="P162" i="7"/>
  <c r="BI154" i="7"/>
  <c r="BH154" i="7"/>
  <c r="BG154" i="7"/>
  <c r="BF154" i="7"/>
  <c r="T154" i="7"/>
  <c r="R154" i="7"/>
  <c r="P154" i="7"/>
  <c r="BI146" i="7"/>
  <c r="BH146" i="7"/>
  <c r="BG146" i="7"/>
  <c r="BF146" i="7"/>
  <c r="T146" i="7"/>
  <c r="R146" i="7"/>
  <c r="P146" i="7"/>
  <c r="BI142" i="7"/>
  <c r="BH142" i="7"/>
  <c r="BG142" i="7"/>
  <c r="BF142" i="7"/>
  <c r="T142" i="7"/>
  <c r="R142" i="7"/>
  <c r="P142" i="7"/>
  <c r="BI138" i="7"/>
  <c r="BH138" i="7"/>
  <c r="BG138" i="7"/>
  <c r="BF138" i="7"/>
  <c r="T138" i="7"/>
  <c r="R138" i="7"/>
  <c r="P138" i="7"/>
  <c r="BI134" i="7"/>
  <c r="BH134" i="7"/>
  <c r="BG134" i="7"/>
  <c r="BF134" i="7"/>
  <c r="T134" i="7"/>
  <c r="R134" i="7"/>
  <c r="P134" i="7"/>
  <c r="BI131" i="7"/>
  <c r="BH131" i="7"/>
  <c r="BG131" i="7"/>
  <c r="BF131" i="7"/>
  <c r="T131" i="7"/>
  <c r="R131" i="7"/>
  <c r="P131" i="7"/>
  <c r="J125" i="7"/>
  <c r="J124" i="7"/>
  <c r="F124" i="7"/>
  <c r="F122" i="7"/>
  <c r="E120" i="7"/>
  <c r="J94" i="7"/>
  <c r="J93" i="7"/>
  <c r="F93" i="7"/>
  <c r="F91" i="7"/>
  <c r="E89" i="7"/>
  <c r="J20" i="7"/>
  <c r="E20" i="7"/>
  <c r="F125" i="7" s="1"/>
  <c r="J19" i="7"/>
  <c r="J14" i="7"/>
  <c r="J122" i="7" s="1"/>
  <c r="E7" i="7"/>
  <c r="E116" i="7"/>
  <c r="J37" i="6"/>
  <c r="J36" i="6"/>
  <c r="AY100" i="1" s="1"/>
  <c r="J35" i="6"/>
  <c r="AX100" i="1" s="1"/>
  <c r="BI479" i="6"/>
  <c r="BH479" i="6"/>
  <c r="BG479" i="6"/>
  <c r="BF479" i="6"/>
  <c r="T479" i="6"/>
  <c r="R479" i="6"/>
  <c r="P479" i="6"/>
  <c r="BI474" i="6"/>
  <c r="BH474" i="6"/>
  <c r="BG474" i="6"/>
  <c r="BF474" i="6"/>
  <c r="T474" i="6"/>
  <c r="R474" i="6"/>
  <c r="P474" i="6"/>
  <c r="BI467" i="6"/>
  <c r="BH467" i="6"/>
  <c r="BG467" i="6"/>
  <c r="BF467" i="6"/>
  <c r="T467" i="6"/>
  <c r="R467" i="6"/>
  <c r="P467" i="6"/>
  <c r="BI461" i="6"/>
  <c r="BH461" i="6"/>
  <c r="BG461" i="6"/>
  <c r="BF461" i="6"/>
  <c r="T461" i="6"/>
  <c r="R461" i="6"/>
  <c r="P461" i="6"/>
  <c r="BI459" i="6"/>
  <c r="BH459" i="6"/>
  <c r="BG459" i="6"/>
  <c r="BF459" i="6"/>
  <c r="T459" i="6"/>
  <c r="T458" i="6" s="1"/>
  <c r="R459" i="6"/>
  <c r="R458" i="6" s="1"/>
  <c r="P459" i="6"/>
  <c r="P458" i="6" s="1"/>
  <c r="BI454" i="6"/>
  <c r="BH454" i="6"/>
  <c r="BG454" i="6"/>
  <c r="BF454" i="6"/>
  <c r="T454" i="6"/>
  <c r="R454" i="6"/>
  <c r="P454" i="6"/>
  <c r="BI449" i="6"/>
  <c r="BH449" i="6"/>
  <c r="BG449" i="6"/>
  <c r="BF449" i="6"/>
  <c r="T449" i="6"/>
  <c r="R449" i="6"/>
  <c r="P449" i="6"/>
  <c r="BI434" i="6"/>
  <c r="BH434" i="6"/>
  <c r="BG434" i="6"/>
  <c r="BF434" i="6"/>
  <c r="T434" i="6"/>
  <c r="R434" i="6"/>
  <c r="P434" i="6"/>
  <c r="BI429" i="6"/>
  <c r="BH429" i="6"/>
  <c r="BG429" i="6"/>
  <c r="BF429" i="6"/>
  <c r="T429" i="6"/>
  <c r="T428" i="6" s="1"/>
  <c r="R429" i="6"/>
  <c r="R428" i="6"/>
  <c r="P429" i="6"/>
  <c r="P428" i="6"/>
  <c r="BI424" i="6"/>
  <c r="BH424" i="6"/>
  <c r="BG424" i="6"/>
  <c r="BF424" i="6"/>
  <c r="T424" i="6"/>
  <c r="R424" i="6"/>
  <c r="P424" i="6"/>
  <c r="BI423" i="6"/>
  <c r="BH423" i="6"/>
  <c r="BG423" i="6"/>
  <c r="BF423" i="6"/>
  <c r="T423" i="6"/>
  <c r="R423" i="6"/>
  <c r="P423" i="6"/>
  <c r="BI419" i="6"/>
  <c r="BH419" i="6"/>
  <c r="BG419" i="6"/>
  <c r="BF419" i="6"/>
  <c r="T419" i="6"/>
  <c r="R419" i="6"/>
  <c r="P419" i="6"/>
  <c r="BI415" i="6"/>
  <c r="BH415" i="6"/>
  <c r="BG415" i="6"/>
  <c r="BF415" i="6"/>
  <c r="T415" i="6"/>
  <c r="R415" i="6"/>
  <c r="P415" i="6"/>
  <c r="BI413" i="6"/>
  <c r="BH413" i="6"/>
  <c r="BG413" i="6"/>
  <c r="BF413" i="6"/>
  <c r="T413" i="6"/>
  <c r="R413" i="6"/>
  <c r="P413" i="6"/>
  <c r="BI409" i="6"/>
  <c r="BH409" i="6"/>
  <c r="BG409" i="6"/>
  <c r="BF409" i="6"/>
  <c r="T409" i="6"/>
  <c r="R409" i="6"/>
  <c r="P409" i="6"/>
  <c r="BI407" i="6"/>
  <c r="BH407" i="6"/>
  <c r="BG407" i="6"/>
  <c r="BF407" i="6"/>
  <c r="T407" i="6"/>
  <c r="R407" i="6"/>
  <c r="P407" i="6"/>
  <c r="BI400" i="6"/>
  <c r="BH400" i="6"/>
  <c r="BG400" i="6"/>
  <c r="BF400" i="6"/>
  <c r="T400" i="6"/>
  <c r="R400" i="6"/>
  <c r="P400" i="6"/>
  <c r="BI390" i="6"/>
  <c r="BH390" i="6"/>
  <c r="BG390" i="6"/>
  <c r="BF390" i="6"/>
  <c r="T390" i="6"/>
  <c r="R390" i="6"/>
  <c r="P390" i="6"/>
  <c r="BI380" i="6"/>
  <c r="BH380" i="6"/>
  <c r="BG380" i="6"/>
  <c r="BF380" i="6"/>
  <c r="T380" i="6"/>
  <c r="R380" i="6"/>
  <c r="P380" i="6"/>
  <c r="BI369" i="6"/>
  <c r="BH369" i="6"/>
  <c r="BG369" i="6"/>
  <c r="BF369" i="6"/>
  <c r="T369" i="6"/>
  <c r="R369" i="6"/>
  <c r="P369" i="6"/>
  <c r="BI365" i="6"/>
  <c r="BH365" i="6"/>
  <c r="BG365" i="6"/>
  <c r="BF365" i="6"/>
  <c r="T365" i="6"/>
  <c r="R365" i="6"/>
  <c r="P365" i="6"/>
  <c r="BI361" i="6"/>
  <c r="BH361" i="6"/>
  <c r="BG361" i="6"/>
  <c r="BF361" i="6"/>
  <c r="T361" i="6"/>
  <c r="R361" i="6"/>
  <c r="P361" i="6"/>
  <c r="BI357" i="6"/>
  <c r="BH357" i="6"/>
  <c r="BG357" i="6"/>
  <c r="BF357" i="6"/>
  <c r="T357" i="6"/>
  <c r="R357" i="6"/>
  <c r="P357" i="6"/>
  <c r="BI353" i="6"/>
  <c r="BH353" i="6"/>
  <c r="BG353" i="6"/>
  <c r="BF353" i="6"/>
  <c r="T353" i="6"/>
  <c r="R353" i="6"/>
  <c r="P353" i="6"/>
  <c r="BI352" i="6"/>
  <c r="BH352" i="6"/>
  <c r="BG352" i="6"/>
  <c r="BF352" i="6"/>
  <c r="T352" i="6"/>
  <c r="R352" i="6"/>
  <c r="P352" i="6"/>
  <c r="BI348" i="6"/>
  <c r="BH348" i="6"/>
  <c r="BG348" i="6"/>
  <c r="BF348" i="6"/>
  <c r="T348" i="6"/>
  <c r="R348" i="6"/>
  <c r="P348" i="6"/>
  <c r="BI344" i="6"/>
  <c r="BH344" i="6"/>
  <c r="BG344" i="6"/>
  <c r="BF344" i="6"/>
  <c r="T344" i="6"/>
  <c r="R344" i="6"/>
  <c r="P344" i="6"/>
  <c r="BI340" i="6"/>
  <c r="BH340" i="6"/>
  <c r="BG340" i="6"/>
  <c r="BF340" i="6"/>
  <c r="T340" i="6"/>
  <c r="R340" i="6"/>
  <c r="P340" i="6"/>
  <c r="BI336" i="6"/>
  <c r="BH336" i="6"/>
  <c r="BG336" i="6"/>
  <c r="BF336" i="6"/>
  <c r="T336" i="6"/>
  <c r="R336" i="6"/>
  <c r="P336" i="6"/>
  <c r="BI332" i="6"/>
  <c r="BH332" i="6"/>
  <c r="BG332" i="6"/>
  <c r="BF332" i="6"/>
  <c r="T332" i="6"/>
  <c r="R332" i="6"/>
  <c r="P332" i="6"/>
  <c r="BI328" i="6"/>
  <c r="BH328" i="6"/>
  <c r="BG328" i="6"/>
  <c r="BF328" i="6"/>
  <c r="T328" i="6"/>
  <c r="R328" i="6"/>
  <c r="P328" i="6"/>
  <c r="BI324" i="6"/>
  <c r="BH324" i="6"/>
  <c r="BG324" i="6"/>
  <c r="BF324" i="6"/>
  <c r="T324" i="6"/>
  <c r="R324" i="6"/>
  <c r="P324" i="6"/>
  <c r="BI320" i="6"/>
  <c r="BH320" i="6"/>
  <c r="BG320" i="6"/>
  <c r="BF320" i="6"/>
  <c r="T320" i="6"/>
  <c r="R320" i="6"/>
  <c r="P320" i="6"/>
  <c r="BI314" i="6"/>
  <c r="BH314" i="6"/>
  <c r="BG314" i="6"/>
  <c r="BF314" i="6"/>
  <c r="T314" i="6"/>
  <c r="R314" i="6"/>
  <c r="P314" i="6"/>
  <c r="BI309" i="6"/>
  <c r="BH309" i="6"/>
  <c r="BG309" i="6"/>
  <c r="BF309" i="6"/>
  <c r="T309" i="6"/>
  <c r="R309" i="6"/>
  <c r="P309" i="6"/>
  <c r="BI298" i="6"/>
  <c r="BH298" i="6"/>
  <c r="BG298" i="6"/>
  <c r="BF298" i="6"/>
  <c r="T298" i="6"/>
  <c r="R298" i="6"/>
  <c r="P298" i="6"/>
  <c r="BI293" i="6"/>
  <c r="BH293" i="6"/>
  <c r="BG293" i="6"/>
  <c r="BF293" i="6"/>
  <c r="T293" i="6"/>
  <c r="R293" i="6"/>
  <c r="P293" i="6"/>
  <c r="BI288" i="6"/>
  <c r="BH288" i="6"/>
  <c r="BG288" i="6"/>
  <c r="BF288" i="6"/>
  <c r="T288" i="6"/>
  <c r="R288" i="6"/>
  <c r="P288" i="6"/>
  <c r="BI284" i="6"/>
  <c r="BH284" i="6"/>
  <c r="BG284" i="6"/>
  <c r="BF284" i="6"/>
  <c r="T284" i="6"/>
  <c r="R284" i="6"/>
  <c r="P284" i="6"/>
  <c r="BI280" i="6"/>
  <c r="BH280" i="6"/>
  <c r="BG280" i="6"/>
  <c r="BF280" i="6"/>
  <c r="T280" i="6"/>
  <c r="R280" i="6"/>
  <c r="P280" i="6"/>
  <c r="BI276" i="6"/>
  <c r="BH276" i="6"/>
  <c r="BG276" i="6"/>
  <c r="BF276" i="6"/>
  <c r="T276" i="6"/>
  <c r="R276" i="6"/>
  <c r="P276" i="6"/>
  <c r="BI272" i="6"/>
  <c r="BH272" i="6"/>
  <c r="BG272" i="6"/>
  <c r="BF272" i="6"/>
  <c r="T272" i="6"/>
  <c r="R272" i="6"/>
  <c r="P272" i="6"/>
  <c r="BI268" i="6"/>
  <c r="BH268" i="6"/>
  <c r="BG268" i="6"/>
  <c r="BF268" i="6"/>
  <c r="T268" i="6"/>
  <c r="R268" i="6"/>
  <c r="P268" i="6"/>
  <c r="BI258" i="6"/>
  <c r="BH258" i="6"/>
  <c r="BG258" i="6"/>
  <c r="BF258" i="6"/>
  <c r="T258" i="6"/>
  <c r="R258" i="6"/>
  <c r="P258" i="6"/>
  <c r="BI256" i="6"/>
  <c r="BH256" i="6"/>
  <c r="BG256" i="6"/>
  <c r="BF256" i="6"/>
  <c r="T256" i="6"/>
  <c r="R256" i="6"/>
  <c r="P256" i="6"/>
  <c r="BI246" i="6"/>
  <c r="BH246" i="6"/>
  <c r="BG246" i="6"/>
  <c r="BF246" i="6"/>
  <c r="T246" i="6"/>
  <c r="R246" i="6"/>
  <c r="P246" i="6"/>
  <c r="BI241" i="6"/>
  <c r="BH241" i="6"/>
  <c r="BG241" i="6"/>
  <c r="BF241" i="6"/>
  <c r="T241" i="6"/>
  <c r="R241" i="6"/>
  <c r="P241" i="6"/>
  <c r="BI237" i="6"/>
  <c r="BH237" i="6"/>
  <c r="BG237" i="6"/>
  <c r="BF237" i="6"/>
  <c r="T237" i="6"/>
  <c r="R237" i="6"/>
  <c r="P237" i="6"/>
  <c r="BI233" i="6"/>
  <c r="BH233" i="6"/>
  <c r="BG233" i="6"/>
  <c r="BF233" i="6"/>
  <c r="T233" i="6"/>
  <c r="R233" i="6"/>
  <c r="P233" i="6"/>
  <c r="BI225" i="6"/>
  <c r="BH225" i="6"/>
  <c r="BG225" i="6"/>
  <c r="BF225" i="6"/>
  <c r="T225" i="6"/>
  <c r="R225" i="6"/>
  <c r="P225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2" i="6"/>
  <c r="BH212" i="6"/>
  <c r="BG212" i="6"/>
  <c r="BF212" i="6"/>
  <c r="T212" i="6"/>
  <c r="R212" i="6"/>
  <c r="P212" i="6"/>
  <c r="BI201" i="6"/>
  <c r="BH201" i="6"/>
  <c r="BG201" i="6"/>
  <c r="BF201" i="6"/>
  <c r="T201" i="6"/>
  <c r="R201" i="6"/>
  <c r="P201" i="6"/>
  <c r="BI197" i="6"/>
  <c r="BH197" i="6"/>
  <c r="BG197" i="6"/>
  <c r="BF197" i="6"/>
  <c r="T197" i="6"/>
  <c r="R197" i="6"/>
  <c r="P197" i="6"/>
  <c r="BI192" i="6"/>
  <c r="BH192" i="6"/>
  <c r="BG192" i="6"/>
  <c r="BF192" i="6"/>
  <c r="T192" i="6"/>
  <c r="R192" i="6"/>
  <c r="P192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1" i="6"/>
  <c r="BH181" i="6"/>
  <c r="BG181" i="6"/>
  <c r="BF181" i="6"/>
  <c r="T181" i="6"/>
  <c r="R181" i="6"/>
  <c r="P181" i="6"/>
  <c r="BI176" i="6"/>
  <c r="BH176" i="6"/>
  <c r="BG176" i="6"/>
  <c r="BF176" i="6"/>
  <c r="T176" i="6"/>
  <c r="R176" i="6"/>
  <c r="P176" i="6"/>
  <c r="BI171" i="6"/>
  <c r="BH171" i="6"/>
  <c r="BG171" i="6"/>
  <c r="BF171" i="6"/>
  <c r="T171" i="6"/>
  <c r="R171" i="6"/>
  <c r="P171" i="6"/>
  <c r="BI165" i="6"/>
  <c r="BH165" i="6"/>
  <c r="BG165" i="6"/>
  <c r="BF165" i="6"/>
  <c r="T165" i="6"/>
  <c r="R165" i="6"/>
  <c r="P165" i="6"/>
  <c r="BI160" i="6"/>
  <c r="BH160" i="6"/>
  <c r="BG160" i="6"/>
  <c r="BF160" i="6"/>
  <c r="T160" i="6"/>
  <c r="R160" i="6"/>
  <c r="P160" i="6"/>
  <c r="BI154" i="6"/>
  <c r="BH154" i="6"/>
  <c r="BG154" i="6"/>
  <c r="BF154" i="6"/>
  <c r="T154" i="6"/>
  <c r="R154" i="6"/>
  <c r="P154" i="6"/>
  <c r="BI147" i="6"/>
  <c r="BH147" i="6"/>
  <c r="BG147" i="6"/>
  <c r="BF147" i="6"/>
  <c r="T147" i="6"/>
  <c r="R147" i="6"/>
  <c r="P147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38" i="6"/>
  <c r="BH138" i="6"/>
  <c r="F36" i="6" s="1"/>
  <c r="BG138" i="6"/>
  <c r="BF138" i="6"/>
  <c r="T138" i="6"/>
  <c r="R138" i="6"/>
  <c r="P138" i="6"/>
  <c r="BI133" i="6"/>
  <c r="BH133" i="6"/>
  <c r="BG133" i="6"/>
  <c r="BF133" i="6"/>
  <c r="T133" i="6"/>
  <c r="R133" i="6"/>
  <c r="P133" i="6"/>
  <c r="BI128" i="6"/>
  <c r="BH128" i="6"/>
  <c r="BG128" i="6"/>
  <c r="BF128" i="6"/>
  <c r="T128" i="6"/>
  <c r="R128" i="6"/>
  <c r="P128" i="6"/>
  <c r="J122" i="6"/>
  <c r="J121" i="6"/>
  <c r="F121" i="6"/>
  <c r="F119" i="6"/>
  <c r="E117" i="6"/>
  <c r="J92" i="6"/>
  <c r="J91" i="6"/>
  <c r="F91" i="6"/>
  <c r="F89" i="6"/>
  <c r="E87" i="6"/>
  <c r="J18" i="6"/>
  <c r="E18" i="6"/>
  <c r="F92" i="6"/>
  <c r="J17" i="6"/>
  <c r="J12" i="6"/>
  <c r="J119" i="6" s="1"/>
  <c r="E7" i="6"/>
  <c r="E115" i="6" s="1"/>
  <c r="J39" i="5"/>
  <c r="J38" i="5"/>
  <c r="AY99" i="1"/>
  <c r="J37" i="5"/>
  <c r="AX99" i="1"/>
  <c r="BI155" i="5"/>
  <c r="BH155" i="5"/>
  <c r="BG155" i="5"/>
  <c r="BF155" i="5"/>
  <c r="T155" i="5"/>
  <c r="R155" i="5"/>
  <c r="P155" i="5"/>
  <c r="BI149" i="5"/>
  <c r="BH149" i="5"/>
  <c r="BG149" i="5"/>
  <c r="BF149" i="5"/>
  <c r="T149" i="5"/>
  <c r="R149" i="5"/>
  <c r="P149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39" i="5"/>
  <c r="BH139" i="5"/>
  <c r="BG139" i="5"/>
  <c r="BF139" i="5"/>
  <c r="T139" i="5"/>
  <c r="R139" i="5"/>
  <c r="P139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F37" i="5" s="1"/>
  <c r="BF129" i="5"/>
  <c r="T129" i="5"/>
  <c r="R129" i="5"/>
  <c r="P129" i="5"/>
  <c r="BI125" i="5"/>
  <c r="BH125" i="5"/>
  <c r="BG125" i="5"/>
  <c r="BF125" i="5"/>
  <c r="T125" i="5"/>
  <c r="R125" i="5"/>
  <c r="P125" i="5"/>
  <c r="J119" i="5"/>
  <c r="J118" i="5"/>
  <c r="F118" i="5"/>
  <c r="F116" i="5"/>
  <c r="E114" i="5"/>
  <c r="J94" i="5"/>
  <c r="J93" i="5"/>
  <c r="F93" i="5"/>
  <c r="F91" i="5"/>
  <c r="E89" i="5"/>
  <c r="J20" i="5"/>
  <c r="E20" i="5"/>
  <c r="F119" i="5"/>
  <c r="J19" i="5"/>
  <c r="J14" i="5"/>
  <c r="J116" i="5" s="1"/>
  <c r="E7" i="5"/>
  <c r="E110" i="5"/>
  <c r="J39" i="4"/>
  <c r="J38" i="4"/>
  <c r="AY98" i="1"/>
  <c r="J37" i="4"/>
  <c r="AX98" i="1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J118" i="4"/>
  <c r="J117" i="4"/>
  <c r="F117" i="4"/>
  <c r="F115" i="4"/>
  <c r="E113" i="4"/>
  <c r="J94" i="4"/>
  <c r="J93" i="4"/>
  <c r="F93" i="4"/>
  <c r="F91" i="4"/>
  <c r="E89" i="4"/>
  <c r="J20" i="4"/>
  <c r="E20" i="4"/>
  <c r="F94" i="4" s="1"/>
  <c r="J19" i="4"/>
  <c r="J14" i="4"/>
  <c r="J91" i="4"/>
  <c r="E7" i="4"/>
  <c r="E85" i="4" s="1"/>
  <c r="J39" i="3"/>
  <c r="J38" i="3"/>
  <c r="AY97" i="1" s="1"/>
  <c r="J37" i="3"/>
  <c r="AX97" i="1" s="1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J121" i="3"/>
  <c r="J120" i="3"/>
  <c r="F120" i="3"/>
  <c r="F118" i="3"/>
  <c r="E116" i="3"/>
  <c r="J94" i="3"/>
  <c r="J93" i="3"/>
  <c r="F93" i="3"/>
  <c r="F91" i="3"/>
  <c r="E89" i="3"/>
  <c r="J20" i="3"/>
  <c r="E20" i="3"/>
  <c r="F94" i="3" s="1"/>
  <c r="J19" i="3"/>
  <c r="J14" i="3"/>
  <c r="J118" i="3" s="1"/>
  <c r="E7" i="3"/>
  <c r="E85" i="3"/>
  <c r="J39" i="2"/>
  <c r="J38" i="2"/>
  <c r="AY96" i="1" s="1"/>
  <c r="J37" i="2"/>
  <c r="AX96" i="1"/>
  <c r="BI1209" i="2"/>
  <c r="BH1209" i="2"/>
  <c r="BG1209" i="2"/>
  <c r="BF1209" i="2"/>
  <c r="T1209" i="2"/>
  <c r="R1209" i="2"/>
  <c r="P1209" i="2"/>
  <c r="BI1206" i="2"/>
  <c r="BH1206" i="2"/>
  <c r="BG1206" i="2"/>
  <c r="BF1206" i="2"/>
  <c r="T1206" i="2"/>
  <c r="R1206" i="2"/>
  <c r="P1206" i="2"/>
  <c r="BI1203" i="2"/>
  <c r="BH1203" i="2"/>
  <c r="BG1203" i="2"/>
  <c r="BF1203" i="2"/>
  <c r="T1203" i="2"/>
  <c r="R1203" i="2"/>
  <c r="P1203" i="2"/>
  <c r="BI1201" i="2"/>
  <c r="BH1201" i="2"/>
  <c r="BG1201" i="2"/>
  <c r="BF1201" i="2"/>
  <c r="T1201" i="2"/>
  <c r="R1201" i="2"/>
  <c r="P1201" i="2"/>
  <c r="BI1197" i="2"/>
  <c r="BH1197" i="2"/>
  <c r="BG1197" i="2"/>
  <c r="BF1197" i="2"/>
  <c r="T1197" i="2"/>
  <c r="R1197" i="2"/>
  <c r="P1197" i="2"/>
  <c r="BI1192" i="2"/>
  <c r="BH1192" i="2"/>
  <c r="BG1192" i="2"/>
  <c r="BF1192" i="2"/>
  <c r="T1192" i="2"/>
  <c r="R1192" i="2"/>
  <c r="P1192" i="2"/>
  <c r="BI1187" i="2"/>
  <c r="BH1187" i="2"/>
  <c r="BG1187" i="2"/>
  <c r="BF1187" i="2"/>
  <c r="T1187" i="2"/>
  <c r="R1187" i="2"/>
  <c r="P1187" i="2"/>
  <c r="BI1182" i="2"/>
  <c r="BH1182" i="2"/>
  <c r="BG1182" i="2"/>
  <c r="BF1182" i="2"/>
  <c r="T1182" i="2"/>
  <c r="R1182" i="2"/>
  <c r="P1182" i="2"/>
  <c r="BI1171" i="2"/>
  <c r="BH1171" i="2"/>
  <c r="BG1171" i="2"/>
  <c r="BF1171" i="2"/>
  <c r="T1171" i="2"/>
  <c r="R1171" i="2"/>
  <c r="P1171" i="2"/>
  <c r="BI1168" i="2"/>
  <c r="BH1168" i="2"/>
  <c r="BG1168" i="2"/>
  <c r="BF1168" i="2"/>
  <c r="T1168" i="2"/>
  <c r="R1168" i="2"/>
  <c r="P1168" i="2"/>
  <c r="BI1165" i="2"/>
  <c r="BH1165" i="2"/>
  <c r="BG1165" i="2"/>
  <c r="BF1165" i="2"/>
  <c r="T1165" i="2"/>
  <c r="R1165" i="2"/>
  <c r="P1165" i="2"/>
  <c r="BI1158" i="2"/>
  <c r="BH1158" i="2"/>
  <c r="BG1158" i="2"/>
  <c r="BF1158" i="2"/>
  <c r="T1158" i="2"/>
  <c r="R1158" i="2"/>
  <c r="P1158" i="2"/>
  <c r="BI1157" i="2"/>
  <c r="BH1157" i="2"/>
  <c r="BG1157" i="2"/>
  <c r="BF1157" i="2"/>
  <c r="T1157" i="2"/>
  <c r="R1157" i="2"/>
  <c r="P1157" i="2"/>
  <c r="BI1116" i="2"/>
  <c r="BH1116" i="2"/>
  <c r="BG1116" i="2"/>
  <c r="BF1116" i="2"/>
  <c r="T1116" i="2"/>
  <c r="R1116" i="2"/>
  <c r="P1116" i="2"/>
  <c r="BI1114" i="2"/>
  <c r="BH1114" i="2"/>
  <c r="BG1114" i="2"/>
  <c r="BF1114" i="2"/>
  <c r="T1114" i="2"/>
  <c r="R1114" i="2"/>
  <c r="P1114" i="2"/>
  <c r="BI1107" i="2"/>
  <c r="BH1107" i="2"/>
  <c r="BG1107" i="2"/>
  <c r="BF1107" i="2"/>
  <c r="T1107" i="2"/>
  <c r="R1107" i="2"/>
  <c r="P1107" i="2"/>
  <c r="BI1101" i="2"/>
  <c r="BH1101" i="2"/>
  <c r="BG1101" i="2"/>
  <c r="BF1101" i="2"/>
  <c r="T1101" i="2"/>
  <c r="R1101" i="2"/>
  <c r="P1101" i="2"/>
  <c r="BI1095" i="2"/>
  <c r="BH1095" i="2"/>
  <c r="BG1095" i="2"/>
  <c r="BF1095" i="2"/>
  <c r="T1095" i="2"/>
  <c r="R1095" i="2"/>
  <c r="P1095" i="2"/>
  <c r="BI1090" i="2"/>
  <c r="BH1090" i="2"/>
  <c r="BG1090" i="2"/>
  <c r="BF1090" i="2"/>
  <c r="T1090" i="2"/>
  <c r="R1090" i="2"/>
  <c r="P1090" i="2"/>
  <c r="BI1084" i="2"/>
  <c r="BH1084" i="2"/>
  <c r="BG1084" i="2"/>
  <c r="BF1084" i="2"/>
  <c r="T1084" i="2"/>
  <c r="R1084" i="2"/>
  <c r="P1084" i="2"/>
  <c r="BI1078" i="2"/>
  <c r="BH1078" i="2"/>
  <c r="BG1078" i="2"/>
  <c r="BF1078" i="2"/>
  <c r="T1078" i="2"/>
  <c r="R1078" i="2"/>
  <c r="P1078" i="2"/>
  <c r="BI1072" i="2"/>
  <c r="BH1072" i="2"/>
  <c r="BG1072" i="2"/>
  <c r="BF1072" i="2"/>
  <c r="T1072" i="2"/>
  <c r="R1072" i="2"/>
  <c r="P1072" i="2"/>
  <c r="BI1066" i="2"/>
  <c r="BH1066" i="2"/>
  <c r="BG1066" i="2"/>
  <c r="BF1066" i="2"/>
  <c r="T1066" i="2"/>
  <c r="R1066" i="2"/>
  <c r="P1066" i="2"/>
  <c r="BI1059" i="2"/>
  <c r="BH1059" i="2"/>
  <c r="BG1059" i="2"/>
  <c r="BF1059" i="2"/>
  <c r="T1059" i="2"/>
  <c r="R1059" i="2"/>
  <c r="P1059" i="2"/>
  <c r="BI1055" i="2"/>
  <c r="BH1055" i="2"/>
  <c r="BG1055" i="2"/>
  <c r="BF1055" i="2"/>
  <c r="T1055" i="2"/>
  <c r="R1055" i="2"/>
  <c r="P1055" i="2"/>
  <c r="BI1050" i="2"/>
  <c r="BH1050" i="2"/>
  <c r="BG1050" i="2"/>
  <c r="BF1050" i="2"/>
  <c r="T1050" i="2"/>
  <c r="R1050" i="2"/>
  <c r="P1050" i="2"/>
  <c r="BI1046" i="2"/>
  <c r="BH1046" i="2"/>
  <c r="BG1046" i="2"/>
  <c r="BF1046" i="2"/>
  <c r="T1046" i="2"/>
  <c r="R1046" i="2"/>
  <c r="P1046" i="2"/>
  <c r="BI1041" i="2"/>
  <c r="BH1041" i="2"/>
  <c r="BG1041" i="2"/>
  <c r="BF1041" i="2"/>
  <c r="T1041" i="2"/>
  <c r="R1041" i="2"/>
  <c r="P1041" i="2"/>
  <c r="BI1037" i="2"/>
  <c r="BH1037" i="2"/>
  <c r="BG1037" i="2"/>
  <c r="BF1037" i="2"/>
  <c r="T1037" i="2"/>
  <c r="R1037" i="2"/>
  <c r="P1037" i="2"/>
  <c r="BI1032" i="2"/>
  <c r="BH1032" i="2"/>
  <c r="BG1032" i="2"/>
  <c r="BF1032" i="2"/>
  <c r="T1032" i="2"/>
  <c r="R1032" i="2"/>
  <c r="P1032" i="2"/>
  <c r="BI1027" i="2"/>
  <c r="BH1027" i="2"/>
  <c r="BG1027" i="2"/>
  <c r="BF1027" i="2"/>
  <c r="T1027" i="2"/>
  <c r="R1027" i="2"/>
  <c r="P1027" i="2"/>
  <c r="BI1022" i="2"/>
  <c r="BH1022" i="2"/>
  <c r="BG1022" i="2"/>
  <c r="BF1022" i="2"/>
  <c r="T1022" i="2"/>
  <c r="R1022" i="2"/>
  <c r="P1022" i="2"/>
  <c r="BI1017" i="2"/>
  <c r="BH1017" i="2"/>
  <c r="BG1017" i="2"/>
  <c r="BF1017" i="2"/>
  <c r="T1017" i="2"/>
  <c r="R1017" i="2"/>
  <c r="P1017" i="2"/>
  <c r="BI1013" i="2"/>
  <c r="BH1013" i="2"/>
  <c r="BG1013" i="2"/>
  <c r="BF1013" i="2"/>
  <c r="T1013" i="2"/>
  <c r="R1013" i="2"/>
  <c r="P1013" i="2"/>
  <c r="BI1011" i="2"/>
  <c r="BH1011" i="2"/>
  <c r="BG1011" i="2"/>
  <c r="BF1011" i="2"/>
  <c r="T1011" i="2"/>
  <c r="R1011" i="2"/>
  <c r="P1011" i="2"/>
  <c r="BI1006" i="2"/>
  <c r="BH1006" i="2"/>
  <c r="BG1006" i="2"/>
  <c r="BF1006" i="2"/>
  <c r="T1006" i="2"/>
  <c r="R1006" i="2"/>
  <c r="P1006" i="2"/>
  <c r="BI1002" i="2"/>
  <c r="BH1002" i="2"/>
  <c r="BG1002" i="2"/>
  <c r="BF1002" i="2"/>
  <c r="T1002" i="2"/>
  <c r="R1002" i="2"/>
  <c r="P1002" i="2"/>
  <c r="BI998" i="2"/>
  <c r="BH998" i="2"/>
  <c r="BG998" i="2"/>
  <c r="BF998" i="2"/>
  <c r="T998" i="2"/>
  <c r="R998" i="2"/>
  <c r="P998" i="2"/>
  <c r="BI993" i="2"/>
  <c r="BH993" i="2"/>
  <c r="BG993" i="2"/>
  <c r="BF993" i="2"/>
  <c r="T993" i="2"/>
  <c r="R993" i="2"/>
  <c r="P993" i="2"/>
  <c r="BI989" i="2"/>
  <c r="BH989" i="2"/>
  <c r="BG989" i="2"/>
  <c r="BF989" i="2"/>
  <c r="T989" i="2"/>
  <c r="R989" i="2"/>
  <c r="P989" i="2"/>
  <c r="BI984" i="2"/>
  <c r="BH984" i="2"/>
  <c r="BG984" i="2"/>
  <c r="BF984" i="2"/>
  <c r="T984" i="2"/>
  <c r="R984" i="2"/>
  <c r="P984" i="2"/>
  <c r="BI978" i="2"/>
  <c r="BH978" i="2"/>
  <c r="BG978" i="2"/>
  <c r="BF978" i="2"/>
  <c r="T978" i="2"/>
  <c r="R978" i="2"/>
  <c r="P978" i="2"/>
  <c r="BI967" i="2"/>
  <c r="BH967" i="2"/>
  <c r="BG967" i="2"/>
  <c r="BF967" i="2"/>
  <c r="T967" i="2"/>
  <c r="R967" i="2"/>
  <c r="P967" i="2"/>
  <c r="BI965" i="2"/>
  <c r="BH965" i="2"/>
  <c r="BG965" i="2"/>
  <c r="BF965" i="2"/>
  <c r="T965" i="2"/>
  <c r="R965" i="2"/>
  <c r="P965" i="2"/>
  <c r="BI957" i="2"/>
  <c r="BH957" i="2"/>
  <c r="BG957" i="2"/>
  <c r="BF957" i="2"/>
  <c r="T957" i="2"/>
  <c r="R957" i="2"/>
  <c r="P957" i="2"/>
  <c r="BI951" i="2"/>
  <c r="BH951" i="2"/>
  <c r="BG951" i="2"/>
  <c r="BF951" i="2"/>
  <c r="T951" i="2"/>
  <c r="R951" i="2"/>
  <c r="P951" i="2"/>
  <c r="BI945" i="2"/>
  <c r="BH945" i="2"/>
  <c r="BG945" i="2"/>
  <c r="BF945" i="2"/>
  <c r="T945" i="2"/>
  <c r="R945" i="2"/>
  <c r="P945" i="2"/>
  <c r="BI936" i="2"/>
  <c r="BH936" i="2"/>
  <c r="BG936" i="2"/>
  <c r="BF936" i="2"/>
  <c r="T936" i="2"/>
  <c r="R936" i="2"/>
  <c r="P936" i="2"/>
  <c r="BI932" i="2"/>
  <c r="BH932" i="2"/>
  <c r="BG932" i="2"/>
  <c r="BF932" i="2"/>
  <c r="T932" i="2"/>
  <c r="R932" i="2"/>
  <c r="P932" i="2"/>
  <c r="BI928" i="2"/>
  <c r="BH928" i="2"/>
  <c r="BG928" i="2"/>
  <c r="BF928" i="2"/>
  <c r="T928" i="2"/>
  <c r="R928" i="2"/>
  <c r="P928" i="2"/>
  <c r="BI923" i="2"/>
  <c r="BH923" i="2"/>
  <c r="BG923" i="2"/>
  <c r="BF923" i="2"/>
  <c r="T923" i="2"/>
  <c r="R923" i="2"/>
  <c r="P923" i="2"/>
  <c r="BI919" i="2"/>
  <c r="BH919" i="2"/>
  <c r="BG919" i="2"/>
  <c r="BF919" i="2"/>
  <c r="T919" i="2"/>
  <c r="R919" i="2"/>
  <c r="P919" i="2"/>
  <c r="BI916" i="2"/>
  <c r="BH916" i="2"/>
  <c r="BG916" i="2"/>
  <c r="BF916" i="2"/>
  <c r="T916" i="2"/>
  <c r="R916" i="2"/>
  <c r="P916" i="2"/>
  <c r="BI914" i="2"/>
  <c r="BH914" i="2"/>
  <c r="BG914" i="2"/>
  <c r="BF914" i="2"/>
  <c r="T914" i="2"/>
  <c r="R914" i="2"/>
  <c r="P914" i="2"/>
  <c r="BI907" i="2"/>
  <c r="BH907" i="2"/>
  <c r="BG907" i="2"/>
  <c r="BF907" i="2"/>
  <c r="T907" i="2"/>
  <c r="R907" i="2"/>
  <c r="P907" i="2"/>
  <c r="BI901" i="2"/>
  <c r="BH901" i="2"/>
  <c r="BG901" i="2"/>
  <c r="BF901" i="2"/>
  <c r="T901" i="2"/>
  <c r="R901" i="2"/>
  <c r="P901" i="2"/>
  <c r="BI899" i="2"/>
  <c r="BH899" i="2"/>
  <c r="BG899" i="2"/>
  <c r="BF899" i="2"/>
  <c r="T899" i="2"/>
  <c r="R899" i="2"/>
  <c r="P899" i="2"/>
  <c r="BI893" i="2"/>
  <c r="BH893" i="2"/>
  <c r="BG893" i="2"/>
  <c r="BF893" i="2"/>
  <c r="T893" i="2"/>
  <c r="R893" i="2"/>
  <c r="P893" i="2"/>
  <c r="BI891" i="2"/>
  <c r="BH891" i="2"/>
  <c r="BG891" i="2"/>
  <c r="BF891" i="2"/>
  <c r="T891" i="2"/>
  <c r="R891" i="2"/>
  <c r="P891" i="2"/>
  <c r="BI886" i="2"/>
  <c r="BH886" i="2"/>
  <c r="BG886" i="2"/>
  <c r="BF886" i="2"/>
  <c r="T886" i="2"/>
  <c r="R886" i="2"/>
  <c r="P886" i="2"/>
  <c r="BI884" i="2"/>
  <c r="BH884" i="2"/>
  <c r="BG884" i="2"/>
  <c r="BF884" i="2"/>
  <c r="T884" i="2"/>
  <c r="R884" i="2"/>
  <c r="P884" i="2"/>
  <c r="BI875" i="2"/>
  <c r="BH875" i="2"/>
  <c r="BG875" i="2"/>
  <c r="BF875" i="2"/>
  <c r="T875" i="2"/>
  <c r="R875" i="2"/>
  <c r="P875" i="2"/>
  <c r="BI873" i="2"/>
  <c r="BH873" i="2"/>
  <c r="BG873" i="2"/>
  <c r="BF873" i="2"/>
  <c r="T873" i="2"/>
  <c r="R873" i="2"/>
  <c r="P873" i="2"/>
  <c r="BI864" i="2"/>
  <c r="BH864" i="2"/>
  <c r="BG864" i="2"/>
  <c r="BF864" i="2"/>
  <c r="T864" i="2"/>
  <c r="R864" i="2"/>
  <c r="P864" i="2"/>
  <c r="BI859" i="2"/>
  <c r="BH859" i="2"/>
  <c r="BG859" i="2"/>
  <c r="BF859" i="2"/>
  <c r="T859" i="2"/>
  <c r="R859" i="2"/>
  <c r="P859" i="2"/>
  <c r="BI853" i="2"/>
  <c r="BH853" i="2"/>
  <c r="BG853" i="2"/>
  <c r="BF853" i="2"/>
  <c r="T853" i="2"/>
  <c r="R853" i="2"/>
  <c r="P853" i="2"/>
  <c r="BI851" i="2"/>
  <c r="BH851" i="2"/>
  <c r="BG851" i="2"/>
  <c r="BF851" i="2"/>
  <c r="T851" i="2"/>
  <c r="R851" i="2"/>
  <c r="P851" i="2"/>
  <c r="BI838" i="2"/>
  <c r="BH838" i="2"/>
  <c r="BG838" i="2"/>
  <c r="BF838" i="2"/>
  <c r="T838" i="2"/>
  <c r="R838" i="2"/>
  <c r="P838" i="2"/>
  <c r="BI836" i="2"/>
  <c r="BH836" i="2"/>
  <c r="BG836" i="2"/>
  <c r="BF836" i="2"/>
  <c r="T836" i="2"/>
  <c r="R836" i="2"/>
  <c r="P836" i="2"/>
  <c r="BI831" i="2"/>
  <c r="BH831" i="2"/>
  <c r="BG831" i="2"/>
  <c r="BF831" i="2"/>
  <c r="T831" i="2"/>
  <c r="R831" i="2"/>
  <c r="P831" i="2"/>
  <c r="BI829" i="2"/>
  <c r="BH829" i="2"/>
  <c r="BG829" i="2"/>
  <c r="BF829" i="2"/>
  <c r="T829" i="2"/>
  <c r="R829" i="2"/>
  <c r="P829" i="2"/>
  <c r="BI819" i="2"/>
  <c r="BH819" i="2"/>
  <c r="BG819" i="2"/>
  <c r="BF819" i="2"/>
  <c r="T819" i="2"/>
  <c r="R819" i="2"/>
  <c r="P819" i="2"/>
  <c r="BI817" i="2"/>
  <c r="BH817" i="2"/>
  <c r="BG817" i="2"/>
  <c r="BF817" i="2"/>
  <c r="T817" i="2"/>
  <c r="R817" i="2"/>
  <c r="P817" i="2"/>
  <c r="BI804" i="2"/>
  <c r="BH804" i="2"/>
  <c r="BG804" i="2"/>
  <c r="BF804" i="2"/>
  <c r="T804" i="2"/>
  <c r="R804" i="2"/>
  <c r="P804" i="2"/>
  <c r="BI801" i="2"/>
  <c r="BH801" i="2"/>
  <c r="BG801" i="2"/>
  <c r="BF801" i="2"/>
  <c r="T801" i="2"/>
  <c r="T800" i="2" s="1"/>
  <c r="R801" i="2"/>
  <c r="R800" i="2" s="1"/>
  <c r="P801" i="2"/>
  <c r="P800" i="2" s="1"/>
  <c r="BI799" i="2"/>
  <c r="BH799" i="2"/>
  <c r="BG799" i="2"/>
  <c r="BF799" i="2"/>
  <c r="T799" i="2"/>
  <c r="R799" i="2"/>
  <c r="P799" i="2"/>
  <c r="BI797" i="2"/>
  <c r="BH797" i="2"/>
  <c r="BG797" i="2"/>
  <c r="BF797" i="2"/>
  <c r="T797" i="2"/>
  <c r="R797" i="2"/>
  <c r="P797" i="2"/>
  <c r="BI792" i="2"/>
  <c r="BH792" i="2"/>
  <c r="BG792" i="2"/>
  <c r="BF792" i="2"/>
  <c r="T792" i="2"/>
  <c r="R792" i="2"/>
  <c r="P792" i="2"/>
  <c r="BI787" i="2"/>
  <c r="BH787" i="2"/>
  <c r="BG787" i="2"/>
  <c r="BF787" i="2"/>
  <c r="T787" i="2"/>
  <c r="R787" i="2"/>
  <c r="P787" i="2"/>
  <c r="BI783" i="2"/>
  <c r="BH783" i="2"/>
  <c r="BG783" i="2"/>
  <c r="BF783" i="2"/>
  <c r="T783" i="2"/>
  <c r="R783" i="2"/>
  <c r="P783" i="2"/>
  <c r="BI782" i="2"/>
  <c r="BH782" i="2"/>
  <c r="BG782" i="2"/>
  <c r="BF782" i="2"/>
  <c r="T782" i="2"/>
  <c r="R782" i="2"/>
  <c r="P782" i="2"/>
  <c r="BI778" i="2"/>
  <c r="BH778" i="2"/>
  <c r="BG778" i="2"/>
  <c r="BF778" i="2"/>
  <c r="T778" i="2"/>
  <c r="R778" i="2"/>
  <c r="P778" i="2"/>
  <c r="BI773" i="2"/>
  <c r="BH773" i="2"/>
  <c r="BG773" i="2"/>
  <c r="BF773" i="2"/>
  <c r="T773" i="2"/>
  <c r="R773" i="2"/>
  <c r="P773" i="2"/>
  <c r="BI767" i="2"/>
  <c r="BH767" i="2"/>
  <c r="BG767" i="2"/>
  <c r="BF767" i="2"/>
  <c r="T767" i="2"/>
  <c r="R767" i="2"/>
  <c r="P767" i="2"/>
  <c r="BI762" i="2"/>
  <c r="BH762" i="2"/>
  <c r="BG762" i="2"/>
  <c r="BF762" i="2"/>
  <c r="T762" i="2"/>
  <c r="R762" i="2"/>
  <c r="P762" i="2"/>
  <c r="BI759" i="2"/>
  <c r="BH759" i="2"/>
  <c r="BG759" i="2"/>
  <c r="BF759" i="2"/>
  <c r="T759" i="2"/>
  <c r="R759" i="2"/>
  <c r="P759" i="2"/>
  <c r="BI753" i="2"/>
  <c r="BH753" i="2"/>
  <c r="BG753" i="2"/>
  <c r="BF753" i="2"/>
  <c r="T753" i="2"/>
  <c r="R753" i="2"/>
  <c r="P753" i="2"/>
  <c r="BI749" i="2"/>
  <c r="BH749" i="2"/>
  <c r="BG749" i="2"/>
  <c r="BF749" i="2"/>
  <c r="T749" i="2"/>
  <c r="R749" i="2"/>
  <c r="P749" i="2"/>
  <c r="BI746" i="2"/>
  <c r="BH746" i="2"/>
  <c r="BG746" i="2"/>
  <c r="BF746" i="2"/>
  <c r="T746" i="2"/>
  <c r="R746" i="2"/>
  <c r="P746" i="2"/>
  <c r="BI742" i="2"/>
  <c r="BH742" i="2"/>
  <c r="BG742" i="2"/>
  <c r="BF742" i="2"/>
  <c r="T742" i="2"/>
  <c r="R742" i="2"/>
  <c r="P742" i="2"/>
  <c r="BI738" i="2"/>
  <c r="BH738" i="2"/>
  <c r="BG738" i="2"/>
  <c r="BF738" i="2"/>
  <c r="T738" i="2"/>
  <c r="R738" i="2"/>
  <c r="P738" i="2"/>
  <c r="BI732" i="2"/>
  <c r="BH732" i="2"/>
  <c r="BG732" i="2"/>
  <c r="BF732" i="2"/>
  <c r="T732" i="2"/>
  <c r="R732" i="2"/>
  <c r="P732" i="2"/>
  <c r="BI727" i="2"/>
  <c r="BH727" i="2"/>
  <c r="BG727" i="2"/>
  <c r="BF727" i="2"/>
  <c r="T727" i="2"/>
  <c r="R727" i="2"/>
  <c r="P727" i="2"/>
  <c r="BI724" i="2"/>
  <c r="BH724" i="2"/>
  <c r="BG724" i="2"/>
  <c r="BF724" i="2"/>
  <c r="T724" i="2"/>
  <c r="R724" i="2"/>
  <c r="P724" i="2"/>
  <c r="BI721" i="2"/>
  <c r="BH721" i="2"/>
  <c r="BG721" i="2"/>
  <c r="BF721" i="2"/>
  <c r="T721" i="2"/>
  <c r="R721" i="2"/>
  <c r="P721" i="2"/>
  <c r="BI718" i="2"/>
  <c r="BH718" i="2"/>
  <c r="BG718" i="2"/>
  <c r="BF718" i="2"/>
  <c r="T718" i="2"/>
  <c r="R718" i="2"/>
  <c r="P718" i="2"/>
  <c r="BI715" i="2"/>
  <c r="BH715" i="2"/>
  <c r="BG715" i="2"/>
  <c r="BF715" i="2"/>
  <c r="T715" i="2"/>
  <c r="R715" i="2"/>
  <c r="P715" i="2"/>
  <c r="BI712" i="2"/>
  <c r="BH712" i="2"/>
  <c r="BG712" i="2"/>
  <c r="BF712" i="2"/>
  <c r="T712" i="2"/>
  <c r="R712" i="2"/>
  <c r="P712" i="2"/>
  <c r="BI707" i="2"/>
  <c r="BH707" i="2"/>
  <c r="BG707" i="2"/>
  <c r="BF707" i="2"/>
  <c r="T707" i="2"/>
  <c r="R707" i="2"/>
  <c r="P707" i="2"/>
  <c r="BI703" i="2"/>
  <c r="BH703" i="2"/>
  <c r="BG703" i="2"/>
  <c r="BF703" i="2"/>
  <c r="T703" i="2"/>
  <c r="R703" i="2"/>
  <c r="P703" i="2"/>
  <c r="BI699" i="2"/>
  <c r="BH699" i="2"/>
  <c r="BG699" i="2"/>
  <c r="BF699" i="2"/>
  <c r="T699" i="2"/>
  <c r="R699" i="2"/>
  <c r="P699" i="2"/>
  <c r="BI689" i="2"/>
  <c r="BH689" i="2"/>
  <c r="BG689" i="2"/>
  <c r="BF689" i="2"/>
  <c r="T689" i="2"/>
  <c r="R689" i="2"/>
  <c r="P689" i="2"/>
  <c r="BI684" i="2"/>
  <c r="BH684" i="2"/>
  <c r="BG684" i="2"/>
  <c r="BF684" i="2"/>
  <c r="T684" i="2"/>
  <c r="R684" i="2"/>
  <c r="P684" i="2"/>
  <c r="BI677" i="2"/>
  <c r="BH677" i="2"/>
  <c r="BG677" i="2"/>
  <c r="BF677" i="2"/>
  <c r="T677" i="2"/>
  <c r="R677" i="2"/>
  <c r="P677" i="2"/>
  <c r="BI671" i="2"/>
  <c r="BH671" i="2"/>
  <c r="BG671" i="2"/>
  <c r="BF671" i="2"/>
  <c r="T671" i="2"/>
  <c r="R671" i="2"/>
  <c r="P671" i="2"/>
  <c r="BI665" i="2"/>
  <c r="BH665" i="2"/>
  <c r="BG665" i="2"/>
  <c r="BF665" i="2"/>
  <c r="T665" i="2"/>
  <c r="R665" i="2"/>
  <c r="P665" i="2"/>
  <c r="BI661" i="2"/>
  <c r="BH661" i="2"/>
  <c r="BG661" i="2"/>
  <c r="BF661" i="2"/>
  <c r="T661" i="2"/>
  <c r="R661" i="2"/>
  <c r="P661" i="2"/>
  <c r="BI657" i="2"/>
  <c r="BH657" i="2"/>
  <c r="BG657" i="2"/>
  <c r="BF657" i="2"/>
  <c r="T657" i="2"/>
  <c r="R657" i="2"/>
  <c r="P657" i="2"/>
  <c r="BI654" i="2"/>
  <c r="BH654" i="2"/>
  <c r="BG654" i="2"/>
  <c r="BF654" i="2"/>
  <c r="T654" i="2"/>
  <c r="R654" i="2"/>
  <c r="P654" i="2"/>
  <c r="BI648" i="2"/>
  <c r="BH648" i="2"/>
  <c r="BG648" i="2"/>
  <c r="BF648" i="2"/>
  <c r="T648" i="2"/>
  <c r="R648" i="2"/>
  <c r="P648" i="2"/>
  <c r="BI644" i="2"/>
  <c r="BH644" i="2"/>
  <c r="BG644" i="2"/>
  <c r="BF644" i="2"/>
  <c r="T644" i="2"/>
  <c r="R644" i="2"/>
  <c r="P644" i="2"/>
  <c r="BI635" i="2"/>
  <c r="BH635" i="2"/>
  <c r="BG635" i="2"/>
  <c r="BF635" i="2"/>
  <c r="T635" i="2"/>
  <c r="R635" i="2"/>
  <c r="P635" i="2"/>
  <c r="BI634" i="2"/>
  <c r="BH634" i="2"/>
  <c r="BG634" i="2"/>
  <c r="BF634" i="2"/>
  <c r="T634" i="2"/>
  <c r="R634" i="2"/>
  <c r="P634" i="2"/>
  <c r="BI627" i="2"/>
  <c r="BH627" i="2"/>
  <c r="BG627" i="2"/>
  <c r="BF627" i="2"/>
  <c r="T627" i="2"/>
  <c r="R627" i="2"/>
  <c r="P627" i="2"/>
  <c r="BI623" i="2"/>
  <c r="BH623" i="2"/>
  <c r="BG623" i="2"/>
  <c r="BF623" i="2"/>
  <c r="T623" i="2"/>
  <c r="R623" i="2"/>
  <c r="P623" i="2"/>
  <c r="BI618" i="2"/>
  <c r="BH618" i="2"/>
  <c r="BG618" i="2"/>
  <c r="BF618" i="2"/>
  <c r="T618" i="2"/>
  <c r="R618" i="2"/>
  <c r="P618" i="2"/>
  <c r="BI614" i="2"/>
  <c r="BH614" i="2"/>
  <c r="BG614" i="2"/>
  <c r="BF614" i="2"/>
  <c r="T614" i="2"/>
  <c r="R614" i="2"/>
  <c r="P614" i="2"/>
  <c r="BI602" i="2"/>
  <c r="BH602" i="2"/>
  <c r="BG602" i="2"/>
  <c r="BF602" i="2"/>
  <c r="T602" i="2"/>
  <c r="R602" i="2"/>
  <c r="P602" i="2"/>
  <c r="BI598" i="2"/>
  <c r="BH598" i="2"/>
  <c r="BG598" i="2"/>
  <c r="BF598" i="2"/>
  <c r="T598" i="2"/>
  <c r="R598" i="2"/>
  <c r="P598" i="2"/>
  <c r="BI597" i="2"/>
  <c r="BH597" i="2"/>
  <c r="BG597" i="2"/>
  <c r="BF597" i="2"/>
  <c r="T597" i="2"/>
  <c r="R597" i="2"/>
  <c r="P597" i="2"/>
  <c r="BI594" i="2"/>
  <c r="BH594" i="2"/>
  <c r="BG594" i="2"/>
  <c r="BF594" i="2"/>
  <c r="T594" i="2"/>
  <c r="R594" i="2"/>
  <c r="P594" i="2"/>
  <c r="BI591" i="2"/>
  <c r="BH591" i="2"/>
  <c r="BG591" i="2"/>
  <c r="BF591" i="2"/>
  <c r="T591" i="2"/>
  <c r="R591" i="2"/>
  <c r="P591" i="2"/>
  <c r="BI587" i="2"/>
  <c r="BH587" i="2"/>
  <c r="BG587" i="2"/>
  <c r="BF587" i="2"/>
  <c r="T587" i="2"/>
  <c r="R587" i="2"/>
  <c r="P587" i="2"/>
  <c r="BI586" i="2"/>
  <c r="BH586" i="2"/>
  <c r="BG586" i="2"/>
  <c r="BF586" i="2"/>
  <c r="T586" i="2"/>
  <c r="R586" i="2"/>
  <c r="P586" i="2"/>
  <c r="BI583" i="2"/>
  <c r="BH583" i="2"/>
  <c r="BG583" i="2"/>
  <c r="BF583" i="2"/>
  <c r="T583" i="2"/>
  <c r="R583" i="2"/>
  <c r="P583" i="2"/>
  <c r="BI578" i="2"/>
  <c r="BH578" i="2"/>
  <c r="BG578" i="2"/>
  <c r="BF578" i="2"/>
  <c r="T578" i="2"/>
  <c r="R578" i="2"/>
  <c r="P578" i="2"/>
  <c r="BI577" i="2"/>
  <c r="BH577" i="2"/>
  <c r="BG577" i="2"/>
  <c r="BF577" i="2"/>
  <c r="T577" i="2"/>
  <c r="R577" i="2"/>
  <c r="P577" i="2"/>
  <c r="BI574" i="2"/>
  <c r="BH574" i="2"/>
  <c r="BG574" i="2"/>
  <c r="BF574" i="2"/>
  <c r="T574" i="2"/>
  <c r="R574" i="2"/>
  <c r="P574" i="2"/>
  <c r="BI569" i="2"/>
  <c r="BH569" i="2"/>
  <c r="BG569" i="2"/>
  <c r="BF569" i="2"/>
  <c r="T569" i="2"/>
  <c r="R569" i="2"/>
  <c r="P569" i="2"/>
  <c r="BI568" i="2"/>
  <c r="BH568" i="2"/>
  <c r="BG568" i="2"/>
  <c r="BF568" i="2"/>
  <c r="T568" i="2"/>
  <c r="R568" i="2"/>
  <c r="P568" i="2"/>
  <c r="BI564" i="2"/>
  <c r="BH564" i="2"/>
  <c r="BG564" i="2"/>
  <c r="BF564" i="2"/>
  <c r="T564" i="2"/>
  <c r="R564" i="2"/>
  <c r="P564" i="2"/>
  <c r="BI558" i="2"/>
  <c r="BH558" i="2"/>
  <c r="BG558" i="2"/>
  <c r="BF558" i="2"/>
  <c r="T558" i="2"/>
  <c r="R558" i="2"/>
  <c r="P558" i="2"/>
  <c r="BI554" i="2"/>
  <c r="BH554" i="2"/>
  <c r="BG554" i="2"/>
  <c r="BF554" i="2"/>
  <c r="T554" i="2"/>
  <c r="R554" i="2"/>
  <c r="P554" i="2"/>
  <c r="BI548" i="2"/>
  <c r="BH548" i="2"/>
  <c r="BG548" i="2"/>
  <c r="BF548" i="2"/>
  <c r="T548" i="2"/>
  <c r="R548" i="2"/>
  <c r="P548" i="2"/>
  <c r="BI542" i="2"/>
  <c r="BH542" i="2"/>
  <c r="BG542" i="2"/>
  <c r="BF542" i="2"/>
  <c r="T542" i="2"/>
  <c r="R542" i="2"/>
  <c r="P542" i="2"/>
  <c r="BI535" i="2"/>
  <c r="BH535" i="2"/>
  <c r="BG535" i="2"/>
  <c r="BF535" i="2"/>
  <c r="T535" i="2"/>
  <c r="R535" i="2"/>
  <c r="P535" i="2"/>
  <c r="BI528" i="2"/>
  <c r="BH528" i="2"/>
  <c r="BG528" i="2"/>
  <c r="BF528" i="2"/>
  <c r="T528" i="2"/>
  <c r="R528" i="2"/>
  <c r="P528" i="2"/>
  <c r="BI522" i="2"/>
  <c r="BH522" i="2"/>
  <c r="BG522" i="2"/>
  <c r="BF522" i="2"/>
  <c r="T522" i="2"/>
  <c r="R522" i="2"/>
  <c r="P522" i="2"/>
  <c r="BI515" i="2"/>
  <c r="BH515" i="2"/>
  <c r="BG515" i="2"/>
  <c r="BF515" i="2"/>
  <c r="T515" i="2"/>
  <c r="R515" i="2"/>
  <c r="P515" i="2"/>
  <c r="BI510" i="2"/>
  <c r="BH510" i="2"/>
  <c r="BG510" i="2"/>
  <c r="BF510" i="2"/>
  <c r="T510" i="2"/>
  <c r="R510" i="2"/>
  <c r="P510" i="2"/>
  <c r="BI505" i="2"/>
  <c r="BH505" i="2"/>
  <c r="BG505" i="2"/>
  <c r="BF505" i="2"/>
  <c r="T505" i="2"/>
  <c r="R505" i="2"/>
  <c r="P505" i="2"/>
  <c r="BI501" i="2"/>
  <c r="BH501" i="2"/>
  <c r="BG501" i="2"/>
  <c r="BF501" i="2"/>
  <c r="T501" i="2"/>
  <c r="R501" i="2"/>
  <c r="P501" i="2"/>
  <c r="BI500" i="2"/>
  <c r="BH500" i="2"/>
  <c r="BG500" i="2"/>
  <c r="BF500" i="2"/>
  <c r="T500" i="2"/>
  <c r="R500" i="2"/>
  <c r="P500" i="2"/>
  <c r="BI499" i="2"/>
  <c r="BH499" i="2"/>
  <c r="BG499" i="2"/>
  <c r="BF499" i="2"/>
  <c r="T499" i="2"/>
  <c r="R499" i="2"/>
  <c r="P499" i="2"/>
  <c r="BI498" i="2"/>
  <c r="BH498" i="2"/>
  <c r="BG498" i="2"/>
  <c r="BF498" i="2"/>
  <c r="T498" i="2"/>
  <c r="R498" i="2"/>
  <c r="P498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86" i="2"/>
  <c r="BH486" i="2"/>
  <c r="BG486" i="2"/>
  <c r="BF486" i="2"/>
  <c r="T486" i="2"/>
  <c r="R486" i="2"/>
  <c r="P486" i="2"/>
  <c r="BI485" i="2"/>
  <c r="BH485" i="2"/>
  <c r="BG485" i="2"/>
  <c r="BF485" i="2"/>
  <c r="T485" i="2"/>
  <c r="R485" i="2"/>
  <c r="P485" i="2"/>
  <c r="BI480" i="2"/>
  <c r="BH480" i="2"/>
  <c r="BG480" i="2"/>
  <c r="BF480" i="2"/>
  <c r="T480" i="2"/>
  <c r="R480" i="2"/>
  <c r="P480" i="2"/>
  <c r="BI475" i="2"/>
  <c r="BH475" i="2"/>
  <c r="BG475" i="2"/>
  <c r="BF475" i="2"/>
  <c r="T475" i="2"/>
  <c r="R475" i="2"/>
  <c r="P475" i="2"/>
  <c r="BI470" i="2"/>
  <c r="BH470" i="2"/>
  <c r="BG470" i="2"/>
  <c r="BF470" i="2"/>
  <c r="T470" i="2"/>
  <c r="R470" i="2"/>
  <c r="P470" i="2"/>
  <c r="BI465" i="2"/>
  <c r="BH465" i="2"/>
  <c r="BG465" i="2"/>
  <c r="BF465" i="2"/>
  <c r="T465" i="2"/>
  <c r="R465" i="2"/>
  <c r="P465" i="2"/>
  <c r="BI460" i="2"/>
  <c r="BH460" i="2"/>
  <c r="BG460" i="2"/>
  <c r="BF460" i="2"/>
  <c r="T460" i="2"/>
  <c r="R460" i="2"/>
  <c r="P460" i="2"/>
  <c r="BI455" i="2"/>
  <c r="BH455" i="2"/>
  <c r="BG455" i="2"/>
  <c r="BF455" i="2"/>
  <c r="T455" i="2"/>
  <c r="R455" i="2"/>
  <c r="P455" i="2"/>
  <c r="BI450" i="2"/>
  <c r="BH450" i="2"/>
  <c r="BG450" i="2"/>
  <c r="BF450" i="2"/>
  <c r="T450" i="2"/>
  <c r="R450" i="2"/>
  <c r="P450" i="2"/>
  <c r="BI445" i="2"/>
  <c r="BH445" i="2"/>
  <c r="BG445" i="2"/>
  <c r="BF445" i="2"/>
  <c r="T445" i="2"/>
  <c r="R445" i="2"/>
  <c r="P445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6" i="2"/>
  <c r="BH436" i="2"/>
  <c r="BG436" i="2"/>
  <c r="BF436" i="2"/>
  <c r="T436" i="2"/>
  <c r="R436" i="2"/>
  <c r="P436" i="2"/>
  <c r="BI435" i="2"/>
  <c r="BH435" i="2"/>
  <c r="BG435" i="2"/>
  <c r="BF435" i="2"/>
  <c r="T435" i="2"/>
  <c r="R435" i="2"/>
  <c r="P435" i="2"/>
  <c r="BI432" i="2"/>
  <c r="BH432" i="2"/>
  <c r="BG432" i="2"/>
  <c r="BF432" i="2"/>
  <c r="T432" i="2"/>
  <c r="R432" i="2"/>
  <c r="P432" i="2"/>
  <c r="BI431" i="2"/>
  <c r="BH431" i="2"/>
  <c r="BG431" i="2"/>
  <c r="BF431" i="2"/>
  <c r="T431" i="2"/>
  <c r="R431" i="2"/>
  <c r="P431" i="2"/>
  <c r="BI427" i="2"/>
  <c r="BH427" i="2"/>
  <c r="BG427" i="2"/>
  <c r="BF427" i="2"/>
  <c r="T427" i="2"/>
  <c r="R427" i="2"/>
  <c r="P427" i="2"/>
  <c r="BI426" i="2"/>
  <c r="BH426" i="2"/>
  <c r="BG426" i="2"/>
  <c r="BF426" i="2"/>
  <c r="T426" i="2"/>
  <c r="R426" i="2"/>
  <c r="P426" i="2"/>
  <c r="BI419" i="2"/>
  <c r="BH419" i="2"/>
  <c r="BG419" i="2"/>
  <c r="BF419" i="2"/>
  <c r="T419" i="2"/>
  <c r="R419" i="2"/>
  <c r="P419" i="2"/>
  <c r="BI414" i="2"/>
  <c r="BH414" i="2"/>
  <c r="BG414" i="2"/>
  <c r="BF414" i="2"/>
  <c r="T414" i="2"/>
  <c r="R414" i="2"/>
  <c r="P414" i="2"/>
  <c r="BI408" i="2"/>
  <c r="BH408" i="2"/>
  <c r="BG408" i="2"/>
  <c r="BF408" i="2"/>
  <c r="T408" i="2"/>
  <c r="R408" i="2"/>
  <c r="P408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6" i="2"/>
  <c r="BH396" i="2"/>
  <c r="BG396" i="2"/>
  <c r="BF396" i="2"/>
  <c r="T396" i="2"/>
  <c r="R396" i="2"/>
  <c r="P396" i="2"/>
  <c r="BI391" i="2"/>
  <c r="BH391" i="2"/>
  <c r="BG391" i="2"/>
  <c r="BF391" i="2"/>
  <c r="T391" i="2"/>
  <c r="R391" i="2"/>
  <c r="P391" i="2"/>
  <c r="BI384" i="2"/>
  <c r="BH384" i="2"/>
  <c r="BG384" i="2"/>
  <c r="BF384" i="2"/>
  <c r="T384" i="2"/>
  <c r="R384" i="2"/>
  <c r="P384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26" i="2"/>
  <c r="BH326" i="2"/>
  <c r="BG326" i="2"/>
  <c r="BF326" i="2"/>
  <c r="T326" i="2"/>
  <c r="R326" i="2"/>
  <c r="P326" i="2"/>
  <c r="BI281" i="2"/>
  <c r="BH281" i="2"/>
  <c r="BG281" i="2"/>
  <c r="BF281" i="2"/>
  <c r="T281" i="2"/>
  <c r="R281" i="2"/>
  <c r="P281" i="2"/>
  <c r="BI276" i="2"/>
  <c r="BH276" i="2"/>
  <c r="BG276" i="2"/>
  <c r="BF276" i="2"/>
  <c r="T276" i="2"/>
  <c r="R276" i="2"/>
  <c r="P276" i="2"/>
  <c r="BI270" i="2"/>
  <c r="BH270" i="2"/>
  <c r="BG270" i="2"/>
  <c r="BF270" i="2"/>
  <c r="T270" i="2"/>
  <c r="R270" i="2"/>
  <c r="P270" i="2"/>
  <c r="BI263" i="2"/>
  <c r="BH263" i="2"/>
  <c r="BG263" i="2"/>
  <c r="BF263" i="2"/>
  <c r="T263" i="2"/>
  <c r="R263" i="2"/>
  <c r="P263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1" i="2"/>
  <c r="BH231" i="2"/>
  <c r="BG231" i="2"/>
  <c r="BF231" i="2"/>
  <c r="T231" i="2"/>
  <c r="R231" i="2"/>
  <c r="P231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197" i="2"/>
  <c r="BH197" i="2"/>
  <c r="BG197" i="2"/>
  <c r="BF197" i="2"/>
  <c r="T197" i="2"/>
  <c r="R197" i="2"/>
  <c r="P197" i="2"/>
  <c r="BI191" i="2"/>
  <c r="BH191" i="2"/>
  <c r="BG191" i="2"/>
  <c r="BF191" i="2"/>
  <c r="T191" i="2"/>
  <c r="R191" i="2"/>
  <c r="P191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9" i="2"/>
  <c r="F39" i="2" s="1"/>
  <c r="BH159" i="2"/>
  <c r="BG159" i="2"/>
  <c r="BF159" i="2"/>
  <c r="T159" i="2"/>
  <c r="R159" i="2"/>
  <c r="P159" i="2"/>
  <c r="BI158" i="2"/>
  <c r="BH158" i="2"/>
  <c r="F38" i="2" s="1"/>
  <c r="BG158" i="2"/>
  <c r="BF158" i="2"/>
  <c r="T158" i="2"/>
  <c r="R158" i="2"/>
  <c r="P158" i="2"/>
  <c r="BI153" i="2"/>
  <c r="BH153" i="2"/>
  <c r="BG153" i="2"/>
  <c r="F37" i="2" s="1"/>
  <c r="BF153" i="2"/>
  <c r="T153" i="2"/>
  <c r="R153" i="2"/>
  <c r="P153" i="2"/>
  <c r="BI143" i="2"/>
  <c r="BH143" i="2"/>
  <c r="BG143" i="2"/>
  <c r="BF143" i="2"/>
  <c r="F36" i="2" s="1"/>
  <c r="T143" i="2"/>
  <c r="R143" i="2"/>
  <c r="P143" i="2"/>
  <c r="BI140" i="2"/>
  <c r="BH140" i="2"/>
  <c r="BG140" i="2"/>
  <c r="BF140" i="2"/>
  <c r="T140" i="2"/>
  <c r="R140" i="2"/>
  <c r="P140" i="2"/>
  <c r="J134" i="2"/>
  <c r="J133" i="2"/>
  <c r="F133" i="2"/>
  <c r="F131" i="2"/>
  <c r="E129" i="2"/>
  <c r="J94" i="2"/>
  <c r="J93" i="2"/>
  <c r="F93" i="2"/>
  <c r="F91" i="2"/>
  <c r="E89" i="2"/>
  <c r="J20" i="2"/>
  <c r="E20" i="2"/>
  <c r="F134" i="2" s="1"/>
  <c r="J19" i="2"/>
  <c r="J14" i="2"/>
  <c r="J131" i="2"/>
  <c r="E7" i="2"/>
  <c r="E125" i="2" s="1"/>
  <c r="L90" i="1"/>
  <c r="AM90" i="1"/>
  <c r="AM89" i="1"/>
  <c r="L89" i="1"/>
  <c r="AM87" i="1"/>
  <c r="L87" i="1"/>
  <c r="L85" i="1"/>
  <c r="L84" i="1"/>
  <c r="J374" i="2"/>
  <c r="J276" i="2"/>
  <c r="J254" i="2"/>
  <c r="J241" i="2"/>
  <c r="BK220" i="2"/>
  <c r="J213" i="2"/>
  <c r="BK191" i="2"/>
  <c r="BK159" i="2"/>
  <c r="AS95" i="1"/>
  <c r="J169" i="4"/>
  <c r="J165" i="4"/>
  <c r="J162" i="4"/>
  <c r="BK159" i="4"/>
  <c r="BK156" i="4"/>
  <c r="BK153" i="4"/>
  <c r="BK150" i="4"/>
  <c r="BK147" i="4"/>
  <c r="J145" i="4"/>
  <c r="J142" i="4"/>
  <c r="J137" i="4"/>
  <c r="J128" i="4"/>
  <c r="BK124" i="4"/>
  <c r="J139" i="4"/>
  <c r="J130" i="4"/>
  <c r="J131" i="5"/>
  <c r="J132" i="5"/>
  <c r="BK145" i="5"/>
  <c r="BK130" i="5"/>
  <c r="BK132" i="5"/>
  <c r="BK147" i="6"/>
  <c r="J197" i="6"/>
  <c r="J186" i="6"/>
  <c r="BK357" i="6"/>
  <c r="BK280" i="6"/>
  <c r="BK241" i="6"/>
  <c r="J142" i="6"/>
  <c r="BK324" i="6"/>
  <c r="BK288" i="6"/>
  <c r="BK143" i="6"/>
  <c r="BK459" i="6"/>
  <c r="BK419" i="6"/>
  <c r="BK400" i="6"/>
  <c r="J352" i="6"/>
  <c r="J324" i="6"/>
  <c r="BK256" i="6"/>
  <c r="J171" i="6"/>
  <c r="BK467" i="6"/>
  <c r="J429" i="6"/>
  <c r="J409" i="6"/>
  <c r="BK365" i="6"/>
  <c r="J280" i="6"/>
  <c r="J225" i="6"/>
  <c r="BK454" i="7"/>
  <c r="BK375" i="7"/>
  <c r="BK310" i="7"/>
  <c r="BK222" i="7"/>
  <c r="J454" i="7"/>
  <c r="J222" i="7"/>
  <c r="J476" i="7"/>
  <c r="J460" i="7"/>
  <c r="J371" i="7"/>
  <c r="J215" i="7"/>
  <c r="BK460" i="7"/>
  <c r="BK408" i="7"/>
  <c r="BK316" i="7"/>
  <c r="J195" i="7"/>
  <c r="J427" i="7"/>
  <c r="BK215" i="7"/>
  <c r="J138" i="7"/>
  <c r="J268" i="7"/>
  <c r="J244" i="8"/>
  <c r="BK250" i="8"/>
  <c r="J174" i="8"/>
  <c r="BK224" i="8"/>
  <c r="BK139" i="8"/>
  <c r="BK150" i="8"/>
  <c r="BK168" i="8"/>
  <c r="BK202" i="8"/>
  <c r="J276" i="9"/>
  <c r="BK154" i="9"/>
  <c r="J316" i="9"/>
  <c r="J154" i="9"/>
  <c r="BK232" i="9"/>
  <c r="BK133" i="9"/>
  <c r="BK276" i="9"/>
  <c r="BK183" i="9"/>
  <c r="BK270" i="9"/>
  <c r="J227" i="9"/>
  <c r="BK352" i="9"/>
  <c r="J232" i="9"/>
  <c r="J202" i="10"/>
  <c r="J179" i="10"/>
  <c r="BK205" i="10"/>
  <c r="BK219" i="10"/>
  <c r="J205" i="10"/>
  <c r="J136" i="10"/>
  <c r="J192" i="10"/>
  <c r="J133" i="10"/>
  <c r="BK159" i="10"/>
  <c r="BK141" i="10"/>
  <c r="J196" i="10"/>
  <c r="BK173" i="10"/>
  <c r="J402" i="11"/>
  <c r="BK379" i="11"/>
  <c r="J331" i="11"/>
  <c r="J304" i="11"/>
  <c r="BK280" i="11"/>
  <c r="BK201" i="11"/>
  <c r="BK168" i="11"/>
  <c r="BK160" i="11"/>
  <c r="J137" i="11"/>
  <c r="BK373" i="11"/>
  <c r="BK351" i="11"/>
  <c r="J261" i="11"/>
  <c r="J160" i="11"/>
  <c r="J359" i="11"/>
  <c r="BK132" i="11"/>
  <c r="J280" i="11"/>
  <c r="J320" i="11"/>
  <c r="BK367" i="11"/>
  <c r="BK219" i="11"/>
  <c r="BK298" i="11"/>
  <c r="J212" i="11"/>
  <c r="BK184" i="12"/>
  <c r="J184" i="12"/>
  <c r="BK243" i="12"/>
  <c r="BK166" i="12"/>
  <c r="J166" i="12"/>
  <c r="BK210" i="12"/>
  <c r="J127" i="12"/>
  <c r="BK152" i="13"/>
  <c r="BK131" i="13"/>
  <c r="J189" i="14"/>
  <c r="J263" i="14"/>
  <c r="J298" i="14"/>
  <c r="BK194" i="14"/>
  <c r="BK302" i="14"/>
  <c r="J164" i="14"/>
  <c r="J194" i="14"/>
  <c r="J153" i="14"/>
  <c r="BK309" i="14"/>
  <c r="BK212" i="14"/>
  <c r="BK247" i="14"/>
  <c r="J138" i="14"/>
  <c r="BK320" i="15"/>
  <c r="BK200" i="15"/>
  <c r="BK305" i="15"/>
  <c r="BK212" i="15"/>
  <c r="J353" i="15"/>
  <c r="J233" i="15"/>
  <c r="BK373" i="15"/>
  <c r="J212" i="15"/>
  <c r="BK138" i="15"/>
  <c r="J300" i="15"/>
  <c r="BK239" i="15"/>
  <c r="J372" i="15"/>
  <c r="J252" i="15"/>
  <c r="J138" i="15"/>
  <c r="BK414" i="16"/>
  <c r="J181" i="16"/>
  <c r="J400" i="16"/>
  <c r="BK152" i="16"/>
  <c r="BK438" i="16"/>
  <c r="BK297" i="16"/>
  <c r="J520" i="16"/>
  <c r="BK213" i="16"/>
  <c r="BK458" i="16"/>
  <c r="J213" i="16"/>
  <c r="J140" i="16"/>
  <c r="J123" i="17"/>
  <c r="BK122" i="18"/>
  <c r="J125" i="18"/>
  <c r="BK1209" i="2"/>
  <c r="J1206" i="2"/>
  <c r="J1203" i="2"/>
  <c r="J1197" i="2"/>
  <c r="BK1187" i="2"/>
  <c r="J1182" i="2"/>
  <c r="BK1168" i="2"/>
  <c r="J1165" i="2"/>
  <c r="BK1157" i="2"/>
  <c r="BK1116" i="2"/>
  <c r="J1114" i="2"/>
  <c r="J1101" i="2"/>
  <c r="BK1090" i="2"/>
  <c r="J1084" i="2"/>
  <c r="BK1072" i="2"/>
  <c r="J1066" i="2"/>
  <c r="BK1055" i="2"/>
  <c r="J1050" i="2"/>
  <c r="BK1041" i="2"/>
  <c r="J1037" i="2"/>
  <c r="BK1027" i="2"/>
  <c r="J1022" i="2"/>
  <c r="J1017" i="2"/>
  <c r="J1011" i="2"/>
  <c r="BK1002" i="2"/>
  <c r="J998" i="2"/>
  <c r="BK989" i="2"/>
  <c r="J984" i="2"/>
  <c r="BK967" i="2"/>
  <c r="J965" i="2"/>
  <c r="J951" i="2"/>
  <c r="BK936" i="2"/>
  <c r="BK928" i="2"/>
  <c r="J923" i="2"/>
  <c r="J916" i="2"/>
  <c r="J907" i="2"/>
  <c r="J899" i="2"/>
  <c r="BK886" i="2"/>
  <c r="J875" i="2"/>
  <c r="BK859" i="2"/>
  <c r="J851" i="2"/>
  <c r="BK831" i="2"/>
  <c r="BK817" i="2"/>
  <c r="BK799" i="2"/>
  <c r="J792" i="2"/>
  <c r="BK782" i="2"/>
  <c r="J773" i="2"/>
  <c r="J762" i="2"/>
  <c r="BK749" i="2"/>
  <c r="J742" i="2"/>
  <c r="BK732" i="2"/>
  <c r="BK724" i="2"/>
  <c r="BK718" i="2"/>
  <c r="J712" i="2"/>
  <c r="J703" i="2"/>
  <c r="BK684" i="2"/>
  <c r="J671" i="2"/>
  <c r="J661" i="2"/>
  <c r="J654" i="2"/>
  <c r="BK635" i="2"/>
  <c r="J627" i="2"/>
  <c r="BK614" i="2"/>
  <c r="J598" i="2"/>
  <c r="J594" i="2"/>
  <c r="J586" i="2"/>
  <c r="BK577" i="2"/>
  <c r="J568" i="2"/>
  <c r="BK554" i="2"/>
  <c r="J542" i="2"/>
  <c r="BK522" i="2"/>
  <c r="BK510" i="2"/>
  <c r="J501" i="2"/>
  <c r="BK498" i="2"/>
  <c r="J496" i="2"/>
  <c r="J486" i="2"/>
  <c r="BK475" i="2"/>
  <c r="BK465" i="2"/>
  <c r="BK455" i="2"/>
  <c r="BK440" i="2"/>
  <c r="BK435" i="2"/>
  <c r="BK431" i="2"/>
  <c r="J426" i="2"/>
  <c r="BK408" i="2"/>
  <c r="J400" i="2"/>
  <c r="BK384" i="2"/>
  <c r="BK374" i="2"/>
  <c r="BK281" i="2"/>
  <c r="BK254" i="2"/>
  <c r="J244" i="2"/>
  <c r="J231" i="2"/>
  <c r="BK205" i="2"/>
  <c r="J191" i="2"/>
  <c r="J158" i="2"/>
  <c r="J430" i="7"/>
  <c r="BK173" i="7"/>
  <c r="BK444" i="7"/>
  <c r="J330" i="7"/>
  <c r="BK138" i="7"/>
  <c r="BK435" i="7"/>
  <c r="BK390" i="7"/>
  <c r="BK204" i="7"/>
  <c r="J142" i="7"/>
  <c r="BK239" i="7"/>
  <c r="J146" i="7"/>
  <c r="BK330" i="7"/>
  <c r="BK239" i="8"/>
  <c r="BK206" i="8"/>
  <c r="J250" i="8"/>
  <c r="BK194" i="8"/>
  <c r="BK210" i="8"/>
  <c r="J134" i="8"/>
  <c r="J144" i="8"/>
  <c r="J163" i="8"/>
  <c r="J290" i="9"/>
  <c r="BK166" i="9"/>
  <c r="J333" i="9"/>
  <c r="J253" i="9"/>
  <c r="BK162" i="9"/>
  <c r="J238" i="9"/>
  <c r="BK158" i="9"/>
  <c r="BK342" i="9"/>
  <c r="J244" i="9"/>
  <c r="BK175" i="9"/>
  <c r="BK294" i="9"/>
  <c r="J170" i="9"/>
  <c r="BK138" i="9"/>
  <c r="J300" i="9"/>
  <c r="BK199" i="9"/>
  <c r="BK195" i="10"/>
  <c r="BK164" i="10"/>
  <c r="J189" i="10"/>
  <c r="J195" i="10"/>
  <c r="BK153" i="10"/>
  <c r="BK208" i="10"/>
  <c r="J184" i="10"/>
  <c r="J215" i="10"/>
  <c r="BK184" i="10"/>
  <c r="BK243" i="11"/>
  <c r="BK387" i="11"/>
  <c r="J406" i="11"/>
  <c r="BK257" i="11"/>
  <c r="J270" i="11"/>
  <c r="J180" i="11"/>
  <c r="J243" i="11"/>
  <c r="BK197" i="11"/>
  <c r="BK147" i="11"/>
  <c r="BK222" i="12"/>
  <c r="J189" i="12"/>
  <c r="BK127" i="12"/>
  <c r="BK192" i="12"/>
  <c r="J203" i="12"/>
  <c r="BK214" i="12"/>
  <c r="BK234" i="12"/>
  <c r="J153" i="12"/>
  <c r="J126" i="13"/>
  <c r="J152" i="13"/>
  <c r="J344" i="14"/>
  <c r="J180" i="14"/>
  <c r="BK276" i="14"/>
  <c r="BK360" i="14"/>
  <c r="BK189" i="14"/>
  <c r="BK344" i="14"/>
  <c r="BK180" i="14"/>
  <c r="J212" i="14"/>
  <c r="J282" i="14"/>
  <c r="BK227" i="14"/>
  <c r="BK359" i="14"/>
  <c r="BK185" i="14"/>
  <c r="J259" i="14"/>
  <c r="BK374" i="15"/>
  <c r="BK284" i="15"/>
  <c r="J167" i="15"/>
  <c r="J327" i="15"/>
  <c r="BK279" i="15"/>
  <c r="BK178" i="15"/>
  <c r="BK273" i="15"/>
  <c r="J184" i="15"/>
  <c r="J319" i="15"/>
  <c r="J166" i="15"/>
  <c r="BK327" i="15"/>
  <c r="J178" i="15"/>
  <c r="J374" i="15"/>
  <c r="J279" i="15"/>
  <c r="BK196" i="15"/>
  <c r="BK216" i="15"/>
  <c r="J370" i="16"/>
  <c r="J539" i="16"/>
  <c r="BK321" i="16"/>
  <c r="BK483" i="16"/>
  <c r="BK375" i="16"/>
  <c r="J130" i="16"/>
  <c r="J408" i="16"/>
  <c r="J125" i="16"/>
  <c r="J322" i="16"/>
  <c r="J414" i="16"/>
  <c r="BK169" i="16"/>
  <c r="BK124" i="18"/>
  <c r="J123" i="18"/>
  <c r="J919" i="2"/>
  <c r="BK893" i="2"/>
  <c r="BK884" i="2"/>
  <c r="J873" i="2"/>
  <c r="BK853" i="2"/>
  <c r="J838" i="2"/>
  <c r="J831" i="2"/>
  <c r="J819" i="2"/>
  <c r="BK801" i="2"/>
  <c r="BK797" i="2"/>
  <c r="BK787" i="2"/>
  <c r="J782" i="2"/>
  <c r="BK767" i="2"/>
  <c r="J759" i="2"/>
  <c r="J749" i="2"/>
  <c r="BK738" i="2"/>
  <c r="J727" i="2"/>
  <c r="BK715" i="2"/>
  <c r="BK703" i="2"/>
  <c r="J689" i="2"/>
  <c r="BK671" i="2"/>
  <c r="BK657" i="2"/>
  <c r="J644" i="2"/>
  <c r="BK627" i="2"/>
  <c r="J618" i="2"/>
  <c r="BK598" i="2"/>
  <c r="BK594" i="2"/>
  <c r="BK586" i="2"/>
  <c r="J578" i="2"/>
  <c r="BK569" i="2"/>
  <c r="J558" i="2"/>
  <c r="BK542" i="2"/>
  <c r="J528" i="2"/>
  <c r="J510" i="2"/>
  <c r="BK500" i="2"/>
  <c r="J498" i="2"/>
  <c r="BK495" i="2"/>
  <c r="J485" i="2"/>
  <c r="J465" i="2"/>
  <c r="BK445" i="2"/>
  <c r="BK437" i="2"/>
  <c r="J435" i="2"/>
  <c r="BK427" i="2"/>
  <c r="J419" i="2"/>
  <c r="BK403" i="2"/>
  <c r="J396" i="2"/>
  <c r="BK378" i="2"/>
  <c r="J326" i="2"/>
  <c r="J270" i="2"/>
  <c r="BK247" i="2"/>
  <c r="J238" i="2"/>
  <c r="J220" i="2"/>
  <c r="BK203" i="2"/>
  <c r="J162" i="2"/>
  <c r="BK143" i="2"/>
  <c r="J135" i="3"/>
  <c r="J131" i="3"/>
  <c r="BK169" i="4"/>
  <c r="BK166" i="4"/>
  <c r="BK163" i="4"/>
  <c r="J160" i="4"/>
  <c r="J157" i="4"/>
  <c r="J154" i="4"/>
  <c r="J151" i="4"/>
  <c r="J148" i="4"/>
  <c r="BK145" i="4"/>
  <c r="BK142" i="4"/>
  <c r="J135" i="4"/>
  <c r="J125" i="4"/>
  <c r="J123" i="4"/>
  <c r="J134" i="4"/>
  <c r="BK129" i="4"/>
  <c r="BK144" i="5"/>
  <c r="J133" i="5"/>
  <c r="J135" i="5"/>
  <c r="J145" i="5"/>
  <c r="J176" i="6"/>
  <c r="J241" i="6"/>
  <c r="BK221" i="6"/>
  <c r="J143" i="6"/>
  <c r="BK340" i="6"/>
  <c r="J268" i="6"/>
  <c r="J192" i="6"/>
  <c r="J348" i="6"/>
  <c r="BK309" i="6"/>
  <c r="J201" i="6"/>
  <c r="J474" i="6"/>
  <c r="J449" i="6"/>
  <c r="J423" i="6"/>
  <c r="J380" i="6"/>
  <c r="BK348" i="6"/>
  <c r="J309" i="6"/>
  <c r="J246" i="6"/>
  <c r="BK154" i="6"/>
  <c r="J454" i="6"/>
  <c r="BK423" i="6"/>
  <c r="BK380" i="6"/>
  <c r="J293" i="6"/>
  <c r="J272" i="6"/>
  <c r="BK197" i="6"/>
  <c r="BK404" i="7"/>
  <c r="J352" i="7"/>
  <c r="J287" i="7"/>
  <c r="BK467" i="7"/>
  <c r="BK398" i="7"/>
  <c r="J229" i="7"/>
  <c r="BK154" i="7"/>
  <c r="BK464" i="7"/>
  <c r="J386" i="7"/>
  <c r="J282" i="7"/>
  <c r="J131" i="7"/>
  <c r="J439" i="7"/>
  <c r="J356" i="7"/>
  <c r="J245" i="7"/>
  <c r="BK134" i="7"/>
  <c r="J274" i="7"/>
  <c r="BK184" i="7"/>
  <c r="J408" i="7"/>
  <c r="BK234" i="7"/>
  <c r="J218" i="8"/>
  <c r="J224" i="8"/>
  <c r="J252" i="8"/>
  <c r="BK135" i="8"/>
  <c r="J194" i="8"/>
  <c r="BK187" i="8"/>
  <c r="J230" i="8"/>
  <c r="BK265" i="9"/>
  <c r="J142" i="9"/>
  <c r="BK314" i="9"/>
  <c r="J150" i="9"/>
  <c r="J146" i="9"/>
  <c r="BK300" i="9"/>
  <c r="BK188" i="9"/>
  <c r="BK150" i="9"/>
  <c r="J258" i="9"/>
  <c r="BK204" i="9"/>
  <c r="J352" i="9"/>
  <c r="J287" i="9"/>
  <c r="BK222" i="10"/>
  <c r="BK188" i="10"/>
  <c r="BK133" i="10"/>
  <c r="BK168" i="10"/>
  <c r="J213" i="10"/>
  <c r="J159" i="10"/>
  <c r="BK194" i="10"/>
  <c r="J177" i="10"/>
  <c r="BK191" i="10"/>
  <c r="J132" i="11"/>
  <c r="BK286" i="11"/>
  <c r="BK177" i="11"/>
  <c r="J373" i="11"/>
  <c r="J185" i="11"/>
  <c r="J337" i="11"/>
  <c r="BK331" i="11"/>
  <c r="J219" i="11"/>
  <c r="BK359" i="11"/>
  <c r="J154" i="11"/>
  <c r="BK270" i="11"/>
  <c r="BK169" i="12"/>
  <c r="BK159" i="12"/>
  <c r="J241" i="12"/>
  <c r="BK173" i="12"/>
  <c r="J207" i="12"/>
  <c r="J234" i="12"/>
  <c r="J226" i="12"/>
  <c r="BK137" i="12"/>
  <c r="BK139" i="13"/>
  <c r="J135" i="13"/>
  <c r="J330" i="14"/>
  <c r="BK324" i="14"/>
  <c r="BK354" i="14"/>
  <c r="BK263" i="14"/>
  <c r="BK148" i="14"/>
  <c r="BK298" i="14"/>
  <c r="J175" i="14"/>
  <c r="J227" i="14"/>
  <c r="BK372" i="15"/>
  <c r="J310" i="15"/>
  <c r="J209" i="15"/>
  <c r="BK368" i="15"/>
  <c r="BK300" i="15"/>
  <c r="J216" i="15"/>
  <c r="J346" i="15"/>
  <c r="J227" i="15"/>
  <c r="J125" i="15"/>
  <c r="J205" i="15"/>
  <c r="J378" i="15"/>
  <c r="BK209" i="15"/>
  <c r="BK310" i="15"/>
  <c r="J274" i="15"/>
  <c r="BK274" i="15"/>
  <c r="J387" i="16"/>
  <c r="BK146" i="16"/>
  <c r="BK279" i="16"/>
  <c r="BK502" i="16"/>
  <c r="BK322" i="16"/>
  <c r="J146" i="16"/>
  <c r="BK381" i="16"/>
  <c r="BK430" i="16"/>
  <c r="BK176" i="16"/>
  <c r="BK346" i="16"/>
  <c r="J125" i="17"/>
  <c r="J121" i="18"/>
  <c r="J203" i="2"/>
  <c r="J143" i="2"/>
  <c r="BK142" i="3"/>
  <c r="BK127" i="3"/>
  <c r="BK168" i="4"/>
  <c r="J166" i="4"/>
  <c r="BK162" i="4"/>
  <c r="J159" i="4"/>
  <c r="J156" i="4"/>
  <c r="BK152" i="4"/>
  <c r="J150" i="4"/>
  <c r="J147" i="4"/>
  <c r="BK144" i="4"/>
  <c r="J141" i="4"/>
  <c r="BK136" i="4"/>
  <c r="BK130" i="4"/>
  <c r="J126" i="4"/>
  <c r="BK134" i="4"/>
  <c r="J221" i="6"/>
  <c r="J165" i="6"/>
  <c r="BK352" i="6"/>
  <c r="BK272" i="6"/>
  <c r="BK220" i="6"/>
  <c r="J344" i="6"/>
  <c r="BK293" i="6"/>
  <c r="J160" i="6"/>
  <c r="J467" i="6"/>
  <c r="BK429" i="6"/>
  <c r="BK409" i="6"/>
  <c r="J361" i="6"/>
  <c r="J340" i="6"/>
  <c r="BK298" i="6"/>
  <c r="BK201" i="6"/>
  <c r="BK474" i="6"/>
  <c r="BK449" i="6"/>
  <c r="BK413" i="6"/>
  <c r="J369" i="6"/>
  <c r="BK314" i="6"/>
  <c r="BK276" i="6"/>
  <c r="BK237" i="6"/>
  <c r="J147" i="6"/>
  <c r="BK386" i="7"/>
  <c r="J341" i="7"/>
  <c r="J239" i="7"/>
  <c r="BK476" i="7"/>
  <c r="BK379" i="7"/>
  <c r="J184" i="7"/>
  <c r="BK131" i="7"/>
  <c r="BK430" i="7"/>
  <c r="J310" i="7"/>
  <c r="J154" i="7"/>
  <c r="BK427" i="7"/>
  <c r="BK304" i="7"/>
  <c r="BK178" i="7"/>
  <c r="BK347" i="7"/>
  <c r="J207" i="7"/>
  <c r="J379" i="7"/>
  <c r="J256" i="8"/>
  <c r="J133" i="8"/>
  <c r="BK158" i="8"/>
  <c r="BK244" i="8"/>
  <c r="J135" i="8"/>
  <c r="J148" i="8"/>
  <c r="J166" i="10"/>
  <c r="J235" i="11"/>
  <c r="J145" i="11"/>
  <c r="BK191" i="11"/>
  <c r="J351" i="11"/>
  <c r="BK304" i="11"/>
  <c r="BK185" i="11"/>
  <c r="J257" i="11"/>
  <c r="BK171" i="11"/>
  <c r="BK395" i="11"/>
  <c r="J218" i="12"/>
  <c r="BK203" i="12"/>
  <c r="J137" i="12"/>
  <c r="BK199" i="12"/>
  <c r="J222" i="12"/>
  <c r="BK162" i="12"/>
  <c r="J149" i="12"/>
  <c r="BK122" i="13"/>
  <c r="J131" i="13"/>
  <c r="BK198" i="14"/>
  <c r="J241" i="14"/>
  <c r="J358" i="14"/>
  <c r="J207" i="14"/>
  <c r="BK129" i="14"/>
  <c r="J203" i="14"/>
  <c r="J276" i="14"/>
  <c r="J316" i="14"/>
  <c r="J217" i="14"/>
  <c r="J360" i="14"/>
  <c r="J247" i="14"/>
  <c r="J290" i="14"/>
  <c r="J169" i="14"/>
  <c r="BK346" i="15"/>
  <c r="J261" i="15"/>
  <c r="BK148" i="15"/>
  <c r="J314" i="15"/>
  <c r="J266" i="15"/>
  <c r="BK168" i="15"/>
  <c r="J200" i="15"/>
  <c r="J363" i="15"/>
  <c r="J196" i="15"/>
  <c r="J129" i="15"/>
  <c r="J256" i="15"/>
  <c r="BK125" i="15"/>
  <c r="BK288" i="15"/>
  <c r="J221" i="15"/>
  <c r="J464" i="16"/>
  <c r="BK193" i="16"/>
  <c r="BK452" i="16"/>
  <c r="BK125" i="16"/>
  <c r="J423" i="16"/>
  <c r="BK181" i="16"/>
  <c r="BK423" i="16"/>
  <c r="BK464" i="16"/>
  <c r="J237" i="16"/>
  <c r="J261" i="16"/>
  <c r="J152" i="16"/>
  <c r="BK123" i="17"/>
  <c r="BK125" i="18"/>
  <c r="BK119" i="18"/>
  <c r="J936" i="2"/>
  <c r="BK914" i="2"/>
  <c r="BK899" i="2"/>
  <c r="BK891" i="2"/>
  <c r="BK875" i="2"/>
  <c r="J864" i="2"/>
  <c r="BK851" i="2"/>
  <c r="J836" i="2"/>
  <c r="BK819" i="2"/>
  <c r="J804" i="2"/>
  <c r="BK792" i="2"/>
  <c r="J783" i="2"/>
  <c r="BK773" i="2"/>
  <c r="BK759" i="2"/>
  <c r="BK742" i="2"/>
  <c r="BK727" i="2"/>
  <c r="J721" i="2"/>
  <c r="BK712" i="2"/>
  <c r="BK699" i="2"/>
  <c r="J684" i="2"/>
  <c r="BK665" i="2"/>
  <c r="J657" i="2"/>
  <c r="J648" i="2"/>
  <c r="BK634" i="2"/>
  <c r="BK618" i="2"/>
  <c r="J602" i="2"/>
  <c r="J591" i="2"/>
  <c r="BK583" i="2"/>
  <c r="BK574" i="2"/>
  <c r="BK568" i="2"/>
  <c r="BK558" i="2"/>
  <c r="J548" i="2"/>
  <c r="BK528" i="2"/>
  <c r="J515" i="2"/>
  <c r="BK501" i="2"/>
  <c r="J499" i="2"/>
  <c r="BK496" i="2"/>
  <c r="BK485" i="2"/>
  <c r="J475" i="2"/>
  <c r="BK460" i="2"/>
  <c r="BK450" i="2"/>
  <c r="J440" i="2"/>
  <c r="J437" i="2"/>
  <c r="J431" i="2"/>
  <c r="BK419" i="2"/>
  <c r="J408" i="2"/>
  <c r="BK396" i="2"/>
  <c r="J384" i="2"/>
  <c r="J378" i="2"/>
  <c r="J281" i="2"/>
  <c r="J263" i="2"/>
  <c r="BK244" i="2"/>
  <c r="BK224" i="2"/>
  <c r="BK213" i="2"/>
  <c r="J197" i="2"/>
  <c r="J159" i="2"/>
  <c r="J144" i="4"/>
  <c r="BK139" i="4"/>
  <c r="J131" i="4"/>
  <c r="BK126" i="4"/>
  <c r="BK137" i="4"/>
  <c r="J132" i="4"/>
  <c r="J149" i="5"/>
  <c r="BK125" i="5"/>
  <c r="BK155" i="5"/>
  <c r="J155" i="5"/>
  <c r="BK192" i="6"/>
  <c r="J233" i="6"/>
  <c r="J220" i="6"/>
  <c r="BK138" i="6"/>
  <c r="BK165" i="6"/>
  <c r="BK332" i="6"/>
  <c r="J258" i="6"/>
  <c r="J138" i="6"/>
  <c r="BK454" i="6"/>
  <c r="J424" i="6"/>
  <c r="J407" i="6"/>
  <c r="J357" i="6"/>
  <c r="J332" i="6"/>
  <c r="BK284" i="6"/>
  <c r="BK176" i="6"/>
  <c r="J479" i="6"/>
  <c r="BK424" i="6"/>
  <c r="BK407" i="6"/>
  <c r="BK361" i="6"/>
  <c r="J288" i="6"/>
  <c r="BK246" i="6"/>
  <c r="BK142" i="6"/>
  <c r="J390" i="7"/>
  <c r="J316" i="7"/>
  <c r="BK195" i="7"/>
  <c r="J456" i="7"/>
  <c r="J249" i="7"/>
  <c r="BK165" i="7"/>
  <c r="J467" i="7"/>
  <c r="J395" i="7"/>
  <c r="J347" i="7"/>
  <c r="BK190" i="7"/>
  <c r="J449" i="7"/>
  <c r="J398" i="7"/>
  <c r="J257" i="7"/>
  <c r="BK456" i="7"/>
  <c r="BK325" i="7"/>
  <c r="J209" i="7"/>
  <c r="J404" i="7"/>
  <c r="J178" i="7"/>
  <c r="BK154" i="8"/>
  <c r="BK133" i="8"/>
  <c r="J202" i="8"/>
  <c r="BK230" i="8"/>
  <c r="J210" i="8"/>
  <c r="J239" i="8"/>
  <c r="J337" i="9"/>
  <c r="BK287" i="9"/>
  <c r="BK324" i="9"/>
  <c r="BK179" i="9"/>
  <c r="J199" i="9"/>
  <c r="BK328" i="9"/>
  <c r="BK222" i="9"/>
  <c r="BK307" i="9"/>
  <c r="J193" i="9"/>
  <c r="J175" i="9"/>
  <c r="BK348" i="9"/>
  <c r="BK258" i="9"/>
  <c r="J198" i="10"/>
  <c r="BK144" i="10"/>
  <c r="BK192" i="10"/>
  <c r="J222" i="10"/>
  <c r="J188" i="10"/>
  <c r="BK213" i="10"/>
  <c r="BK183" i="10"/>
  <c r="BK198" i="10"/>
  <c r="J168" i="10"/>
  <c r="J227" i="11"/>
  <c r="BK261" i="11"/>
  <c r="J150" i="11"/>
  <c r="J395" i="11"/>
  <c r="J201" i="11"/>
  <c r="J286" i="11"/>
  <c r="BK205" i="11"/>
  <c r="BK406" i="11"/>
  <c r="J177" i="11"/>
  <c r="BK218" i="12"/>
  <c r="BK142" i="12"/>
  <c r="BK207" i="12"/>
  <c r="BK230" i="12"/>
  <c r="J148" i="12"/>
  <c r="J159" i="12"/>
  <c r="BK181" i="12"/>
  <c r="J144" i="13"/>
  <c r="J148" i="13"/>
  <c r="J122" i="13"/>
  <c r="J231" i="14"/>
  <c r="J133" i="14"/>
  <c r="J235" i="14"/>
  <c r="BK335" i="14"/>
  <c r="BK138" i="14"/>
  <c r="J268" i="14"/>
  <c r="BK316" i="14"/>
  <c r="BK294" i="14"/>
  <c r="BK231" i="14"/>
  <c r="J129" i="14"/>
  <c r="J302" i="14"/>
  <c r="BK169" i="14"/>
  <c r="BK235" i="14"/>
  <c r="J373" i="15"/>
  <c r="J292" i="15"/>
  <c r="BK184" i="15"/>
  <c r="J141" i="15"/>
  <c r="J288" i="15"/>
  <c r="BK190" i="15"/>
  <c r="J331" i="15"/>
  <c r="BK221" i="15"/>
  <c r="J357" i="15"/>
  <c r="J168" i="15"/>
  <c r="BK335" i="15"/>
  <c r="BK248" i="15"/>
  <c r="BK357" i="15"/>
  <c r="BK261" i="15"/>
  <c r="J248" i="15"/>
  <c r="J375" i="16"/>
  <c r="J157" i="16"/>
  <c r="J346" i="16"/>
  <c r="BK555" i="16"/>
  <c r="J402" i="16"/>
  <c r="BK206" i="16"/>
  <c r="J483" i="16"/>
  <c r="J502" i="16"/>
  <c r="J297" i="16"/>
  <c r="BK402" i="16"/>
  <c r="BK188" i="16"/>
  <c r="BK125" i="17"/>
  <c r="J119" i="18"/>
  <c r="J120" i="18"/>
  <c r="AS101" i="1"/>
  <c r="BK1201" i="2"/>
  <c r="J1201" i="2"/>
  <c r="BK1192" i="2"/>
  <c r="BK1182" i="2"/>
  <c r="J1171" i="2"/>
  <c r="BK1165" i="2"/>
  <c r="J1158" i="2"/>
  <c r="J1157" i="2"/>
  <c r="BK1114" i="2"/>
  <c r="J1107" i="2"/>
  <c r="BK1095" i="2"/>
  <c r="BK1084" i="2"/>
  <c r="J1078" i="2"/>
  <c r="BK1066" i="2"/>
  <c r="J1059" i="2"/>
  <c r="BK1050" i="2"/>
  <c r="J1046" i="2"/>
  <c r="BK1037" i="2"/>
  <c r="J1032" i="2"/>
  <c r="BK1022" i="2"/>
  <c r="BK1013" i="2"/>
  <c r="BK1011" i="2"/>
  <c r="J1006" i="2"/>
  <c r="BK998" i="2"/>
  <c r="J993" i="2"/>
  <c r="BK984" i="2"/>
  <c r="J978" i="2"/>
  <c r="BK965" i="2"/>
  <c r="J957" i="2"/>
  <c r="BK945" i="2"/>
  <c r="BK932" i="2"/>
  <c r="J928" i="2"/>
  <c r="BK919" i="2"/>
  <c r="J914" i="2"/>
  <c r="BK901" i="2"/>
  <c r="J891" i="2"/>
  <c r="J884" i="2"/>
  <c r="BK864" i="2"/>
  <c r="J853" i="2"/>
  <c r="BK836" i="2"/>
  <c r="J829" i="2"/>
  <c r="J817" i="2"/>
  <c r="J801" i="2"/>
  <c r="J797" i="2"/>
  <c r="BK783" i="2"/>
  <c r="J778" i="2"/>
  <c r="BK762" i="2"/>
  <c r="J753" i="2"/>
  <c r="J746" i="2"/>
  <c r="J732" i="2"/>
  <c r="BK721" i="2"/>
  <c r="J715" i="2"/>
  <c r="BK707" i="2"/>
  <c r="J699" i="2"/>
  <c r="J677" i="2"/>
  <c r="J665" i="2"/>
  <c r="BK654" i="2"/>
  <c r="BK644" i="2"/>
  <c r="J634" i="2"/>
  <c r="J623" i="2"/>
  <c r="BK602" i="2"/>
  <c r="J597" i="2"/>
  <c r="BK587" i="2"/>
  <c r="J583" i="2"/>
  <c r="J577" i="2"/>
  <c r="J569" i="2"/>
  <c r="J564" i="2"/>
  <c r="BK548" i="2"/>
  <c r="BK535" i="2"/>
  <c r="BK515" i="2"/>
  <c r="BK505" i="2"/>
  <c r="J500" i="2"/>
  <c r="J497" i="2"/>
  <c r="J495" i="2"/>
  <c r="BK480" i="2"/>
  <c r="BK470" i="2"/>
  <c r="J460" i="2"/>
  <c r="J450" i="2"/>
  <c r="BK438" i="2"/>
  <c r="BK436" i="2"/>
  <c r="J432" i="2"/>
  <c r="BK426" i="2"/>
  <c r="J414" i="2"/>
  <c r="J403" i="2"/>
  <c r="BK391" i="2"/>
  <c r="J379" i="2"/>
  <c r="BK326" i="2"/>
  <c r="BK270" i="2"/>
  <c r="J247" i="2"/>
  <c r="BK231" i="2"/>
  <c r="BK215" i="2"/>
  <c r="BK197" i="2"/>
  <c r="BK162" i="2"/>
  <c r="J153" i="2"/>
  <c r="J127" i="3"/>
  <c r="BK135" i="3"/>
  <c r="BK170" i="4"/>
  <c r="BK167" i="4"/>
  <c r="BK165" i="4"/>
  <c r="J163" i="4"/>
  <c r="J161" i="4"/>
  <c r="J158" i="4"/>
  <c r="J155" i="4"/>
  <c r="J152" i="4"/>
  <c r="J149" i="4"/>
  <c r="J146" i="4"/>
  <c r="BK143" i="4"/>
  <c r="J140" i="4"/>
  <c r="J133" i="4"/>
  <c r="J127" i="4"/>
  <c r="BK127" i="4"/>
  <c r="J136" i="4"/>
  <c r="BK131" i="4"/>
  <c r="J144" i="5"/>
  <c r="BK139" i="5"/>
  <c r="J129" i="5"/>
  <c r="BK133" i="5"/>
  <c r="J130" i="5"/>
  <c r="J128" i="6"/>
  <c r="BK133" i="6"/>
  <c r="BK181" i="6"/>
  <c r="J365" i="6"/>
  <c r="BK320" i="6"/>
  <c r="J256" i="6"/>
  <c r="J181" i="6"/>
  <c r="J336" i="6"/>
  <c r="J298" i="6"/>
  <c r="BK212" i="6"/>
  <c r="J154" i="6"/>
  <c r="BK461" i="6"/>
  <c r="J415" i="6"/>
  <c r="J390" i="6"/>
  <c r="BK353" i="6"/>
  <c r="BK328" i="6"/>
  <c r="BK268" i="6"/>
  <c r="J187" i="6"/>
  <c r="J461" i="6"/>
  <c r="BK434" i="6"/>
  <c r="BK415" i="6"/>
  <c r="J400" i="6"/>
  <c r="BK336" i="6"/>
  <c r="J284" i="6"/>
  <c r="J212" i="6"/>
  <c r="J325" i="7"/>
  <c r="BK146" i="7"/>
  <c r="J464" i="7"/>
  <c r="BK257" i="7"/>
  <c r="J190" i="7"/>
  <c r="BK473" i="7"/>
  <c r="J401" i="7"/>
  <c r="J367" i="7"/>
  <c r="BK268" i="7"/>
  <c r="J473" i="7"/>
  <c r="BK401" i="7"/>
  <c r="BK282" i="7"/>
  <c r="J169" i="7"/>
  <c r="J418" i="7"/>
  <c r="BK245" i="7"/>
  <c r="J435" i="7"/>
  <c r="BK274" i="7"/>
  <c r="J180" i="8"/>
  <c r="BK218" i="8"/>
  <c r="BK144" i="8"/>
  <c r="BK180" i="8"/>
  <c r="J132" i="8"/>
  <c r="BK174" i="8"/>
  <c r="BK252" i="8"/>
  <c r="J328" i="9"/>
  <c r="BK193" i="9"/>
  <c r="BK337" i="9"/>
  <c r="BK238" i="9"/>
  <c r="BK345" i="9"/>
  <c r="J188" i="9"/>
  <c r="J314" i="9"/>
  <c r="J204" i="9"/>
  <c r="J158" i="9"/>
  <c r="BK280" i="9"/>
  <c r="J162" i="9"/>
  <c r="J217" i="9"/>
  <c r="J356" i="9"/>
  <c r="J348" i="9"/>
  <c r="J183" i="9"/>
  <c r="J149" i="10"/>
  <c r="J194" i="10"/>
  <c r="J208" i="10"/>
  <c r="BK206" i="10"/>
  <c r="J141" i="10"/>
  <c r="J193" i="10"/>
  <c r="BK136" i="10"/>
  <c r="BK196" i="10"/>
  <c r="J387" i="11"/>
  <c r="J162" i="11"/>
  <c r="BK292" i="11"/>
  <c r="J190" i="11"/>
  <c r="J379" i="11"/>
  <c r="BK212" i="11"/>
  <c r="BK235" i="11"/>
  <c r="BK217" i="11"/>
  <c r="J191" i="11"/>
  <c r="BK226" i="12"/>
  <c r="BK148" i="12"/>
  <c r="J214" i="12"/>
  <c r="BK131" i="12"/>
  <c r="BK189" i="12"/>
  <c r="J192" i="12"/>
  <c r="BK144" i="13"/>
  <c r="J139" i="13"/>
  <c r="BK203" i="14"/>
  <c r="BK330" i="14"/>
  <c r="BK175" i="14"/>
  <c r="BK282" i="14"/>
  <c r="BK153" i="14"/>
  <c r="BK270" i="14"/>
  <c r="BK141" i="14"/>
  <c r="BK164" i="14"/>
  <c r="BK241" i="14"/>
  <c r="J185" i="14"/>
  <c r="J269" i="14"/>
  <c r="BK269" i="14"/>
  <c r="BK213" i="14"/>
  <c r="J339" i="15"/>
  <c r="J239" i="15"/>
  <c r="BK160" i="15"/>
  <c r="BK319" i="15"/>
  <c r="BK233" i="15"/>
  <c r="BK378" i="15"/>
  <c r="BK296" i="15"/>
  <c r="BK133" i="15"/>
  <c r="J321" i="15"/>
  <c r="J190" i="15"/>
  <c r="J320" i="15"/>
  <c r="BK166" i="15"/>
  <c r="BK353" i="15"/>
  <c r="J243" i="15"/>
  <c r="BK129" i="15"/>
  <c r="BK408" i="16"/>
  <c r="J164" i="16"/>
  <c r="J430" i="16"/>
  <c r="BK132" i="16"/>
  <c r="J458" i="16"/>
  <c r="BK237" i="16"/>
  <c r="J279" i="16"/>
  <c r="BK444" i="16"/>
  <c r="J188" i="16"/>
  <c r="J321" i="16"/>
  <c r="BK157" i="16"/>
  <c r="BK121" i="18"/>
  <c r="J124" i="18"/>
  <c r="J1209" i="2"/>
  <c r="BK1206" i="2"/>
  <c r="BK1203" i="2"/>
  <c r="BK1197" i="2"/>
  <c r="J1192" i="2"/>
  <c r="J1187" i="2"/>
  <c r="BK1171" i="2"/>
  <c r="J1168" i="2"/>
  <c r="BK1158" i="2"/>
  <c r="J1116" i="2"/>
  <c r="BK1107" i="2"/>
  <c r="BK1101" i="2"/>
  <c r="J1095" i="2"/>
  <c r="J1090" i="2"/>
  <c r="BK1078" i="2"/>
  <c r="J1072" i="2"/>
  <c r="BK1059" i="2"/>
  <c r="J1055" i="2"/>
  <c r="BK1046" i="2"/>
  <c r="J1041" i="2"/>
  <c r="BK1032" i="2"/>
  <c r="J1027" i="2"/>
  <c r="BK1017" i="2"/>
  <c r="J1013" i="2"/>
  <c r="BK1006" i="2"/>
  <c r="J1002" i="2"/>
  <c r="BK993" i="2"/>
  <c r="J989" i="2"/>
  <c r="BK978" i="2"/>
  <c r="J967" i="2"/>
  <c r="BK957" i="2"/>
  <c r="BK951" i="2"/>
  <c r="J945" i="2"/>
  <c r="J932" i="2"/>
  <c r="BK923" i="2"/>
  <c r="BK916" i="2"/>
  <c r="BK907" i="2"/>
  <c r="J901" i="2"/>
  <c r="J893" i="2"/>
  <c r="J886" i="2"/>
  <c r="BK873" i="2"/>
  <c r="J859" i="2"/>
  <c r="BK838" i="2"/>
  <c r="BK829" i="2"/>
  <c r="BK804" i="2"/>
  <c r="J799" i="2"/>
  <c r="J787" i="2"/>
  <c r="BK778" i="2"/>
  <c r="J767" i="2"/>
  <c r="BK753" i="2"/>
  <c r="BK746" i="2"/>
  <c r="J738" i="2"/>
  <c r="J724" i="2"/>
  <c r="J718" i="2"/>
  <c r="J707" i="2"/>
  <c r="BK689" i="2"/>
  <c r="BK677" i="2"/>
  <c r="BK661" i="2"/>
  <c r="BK648" i="2"/>
  <c r="J635" i="2"/>
  <c r="BK623" i="2"/>
  <c r="J614" i="2"/>
  <c r="BK597" i="2"/>
  <c r="BK591" i="2"/>
  <c r="J587" i="2"/>
  <c r="BK578" i="2"/>
  <c r="J574" i="2"/>
  <c r="BK564" i="2"/>
  <c r="J554" i="2"/>
  <c r="J535" i="2"/>
  <c r="J522" i="2"/>
  <c r="J505" i="2"/>
  <c r="BK499" i="2"/>
  <c r="BK497" i="2"/>
  <c r="BK486" i="2"/>
  <c r="J480" i="2"/>
  <c r="J470" i="2"/>
  <c r="J455" i="2"/>
  <c r="J445" i="2"/>
  <c r="J438" i="2"/>
  <c r="J436" i="2"/>
  <c r="BK432" i="2"/>
  <c r="J427" i="2"/>
  <c r="BK414" i="2"/>
  <c r="BK400" i="2"/>
  <c r="J391" i="2"/>
  <c r="BK379" i="2"/>
  <c r="BK373" i="2"/>
  <c r="BK276" i="2"/>
  <c r="BK250" i="2"/>
  <c r="BK241" i="2"/>
  <c r="J224" i="2"/>
  <c r="J205" i="2"/>
  <c r="J165" i="2"/>
  <c r="BK153" i="2"/>
  <c r="J140" i="2"/>
  <c r="J141" i="3"/>
  <c r="BK141" i="3"/>
  <c r="J170" i="4"/>
  <c r="J167" i="4"/>
  <c r="J164" i="4"/>
  <c r="BK160" i="4"/>
  <c r="BK158" i="4"/>
  <c r="BK155" i="4"/>
  <c r="J153" i="4"/>
  <c r="BK149" i="4"/>
  <c r="BK146" i="4"/>
  <c r="BK141" i="4"/>
  <c r="BK138" i="4"/>
  <c r="J129" i="4"/>
  <c r="BK123" i="4"/>
  <c r="J138" i="4"/>
  <c r="BK133" i="4"/>
  <c r="BK128" i="4"/>
  <c r="J134" i="5"/>
  <c r="BK149" i="5"/>
  <c r="BK134" i="5"/>
  <c r="BK131" i="5"/>
  <c r="BK352" i="7"/>
  <c r="J204" i="7"/>
  <c r="J469" i="7"/>
  <c r="BK439" i="7"/>
  <c r="BK356" i="7"/>
  <c r="BK229" i="7"/>
  <c r="J444" i="7"/>
  <c r="BK371" i="7"/>
  <c r="BK209" i="7"/>
  <c r="BK395" i="7"/>
  <c r="BK253" i="7"/>
  <c r="J173" i="7"/>
  <c r="J304" i="7"/>
  <c r="BK162" i="7"/>
  <c r="J168" i="8"/>
  <c r="J187" i="8"/>
  <c r="J206" i="8"/>
  <c r="BK233" i="8"/>
  <c r="J139" i="8"/>
  <c r="BK163" i="8"/>
  <c r="J154" i="8"/>
  <c r="BK253" i="9"/>
  <c r="BK146" i="9"/>
  <c r="BK290" i="9"/>
  <c r="BK217" i="9"/>
  <c r="BK333" i="9"/>
  <c r="J166" i="9"/>
  <c r="J307" i="9"/>
  <c r="J212" i="9"/>
  <c r="J138" i="9"/>
  <c r="BK244" i="9"/>
  <c r="J294" i="9"/>
  <c r="BK356" i="9"/>
  <c r="J324" i="9"/>
  <c r="J217" i="10"/>
  <c r="BK166" i="10"/>
  <c r="J212" i="10"/>
  <c r="J173" i="10"/>
  <c r="BK215" i="10"/>
  <c r="BK177" i="10"/>
  <c r="J206" i="10"/>
  <c r="BK179" i="10"/>
  <c r="J219" i="10"/>
  <c r="BK189" i="10"/>
  <c r="BK337" i="11"/>
  <c r="J171" i="11"/>
  <c r="BK227" i="11"/>
  <c r="BK154" i="11"/>
  <c r="BK250" i="11"/>
  <c r="J298" i="11"/>
  <c r="BK137" i="11"/>
  <c r="BK233" i="11"/>
  <c r="J168" i="11"/>
  <c r="BK320" i="11"/>
  <c r="J199" i="12"/>
  <c r="J181" i="12"/>
  <c r="J230" i="12"/>
  <c r="J243" i="12"/>
  <c r="J131" i="12"/>
  <c r="BK241" i="12"/>
  <c r="J169" i="12"/>
  <c r="BK135" i="13"/>
  <c r="J156" i="13"/>
  <c r="J294" i="14"/>
  <c r="J159" i="14"/>
  <c r="BK217" i="14"/>
  <c r="J309" i="14"/>
  <c r="BK159" i="14"/>
  <c r="J354" i="14"/>
  <c r="BK125" i="14"/>
  <c r="BK358" i="14"/>
  <c r="BK259" i="14"/>
  <c r="BK133" i="14"/>
  <c r="BK290" i="14"/>
  <c r="J141" i="14"/>
  <c r="J222" i="14"/>
  <c r="BK266" i="15"/>
  <c r="BK173" i="15"/>
  <c r="BK331" i="15"/>
  <c r="BK256" i="15"/>
  <c r="BK363" i="15"/>
  <c r="BK243" i="15"/>
  <c r="BK167" i="15"/>
  <c r="BK339" i="15"/>
  <c r="BK141" i="15"/>
  <c r="BK292" i="15"/>
  <c r="J153" i="15"/>
  <c r="J296" i="15"/>
  <c r="BK153" i="15"/>
  <c r="J555" i="16"/>
  <c r="BK261" i="16"/>
  <c r="BK130" i="16"/>
  <c r="BK164" i="16"/>
  <c r="BK520" i="16"/>
  <c r="BK387" i="16"/>
  <c r="J193" i="16"/>
  <c r="J444" i="16"/>
  <c r="BK140" i="16"/>
  <c r="J438" i="16"/>
  <c r="J169" i="16"/>
  <c r="BK200" i="16"/>
  <c r="J127" i="17"/>
  <c r="BK120" i="18"/>
  <c r="J122" i="18"/>
  <c r="J373" i="2"/>
  <c r="BK263" i="2"/>
  <c r="J250" i="2"/>
  <c r="BK238" i="2"/>
  <c r="J215" i="2"/>
  <c r="BK165" i="2"/>
  <c r="BK158" i="2"/>
  <c r="BK140" i="2"/>
  <c r="J142" i="3"/>
  <c r="BK131" i="3"/>
  <c r="J168" i="4"/>
  <c r="BK164" i="4"/>
  <c r="BK161" i="4"/>
  <c r="BK157" i="4"/>
  <c r="BK154" i="4"/>
  <c r="BK151" i="4"/>
  <c r="BK148" i="4"/>
  <c r="J143" i="4"/>
  <c r="BK140" i="4"/>
  <c r="BK132" i="4"/>
  <c r="J124" i="4"/>
  <c r="BK135" i="4"/>
  <c r="BK125" i="4"/>
  <c r="J139" i="5"/>
  <c r="BK129" i="5"/>
  <c r="J125" i="5"/>
  <c r="BK135" i="5"/>
  <c r="BK160" i="6"/>
  <c r="BK186" i="6"/>
  <c r="BK171" i="6"/>
  <c r="J353" i="6"/>
  <c r="J276" i="6"/>
  <c r="BK233" i="6"/>
  <c r="J133" i="6"/>
  <c r="J320" i="6"/>
  <c r="J237" i="6"/>
  <c r="BK479" i="6"/>
  <c r="J434" i="6"/>
  <c r="J413" i="6"/>
  <c r="BK369" i="6"/>
  <c r="BK344" i="6"/>
  <c r="J314" i="6"/>
  <c r="BK225" i="6"/>
  <c r="BK128" i="6"/>
  <c r="J459" i="6"/>
  <c r="J419" i="6"/>
  <c r="BK390" i="6"/>
  <c r="J328" i="6"/>
  <c r="BK258" i="6"/>
  <c r="BK187" i="6"/>
  <c r="J423" i="7"/>
  <c r="BK367" i="7"/>
  <c r="J253" i="7"/>
  <c r="J134" i="7"/>
  <c r="BK418" i="7"/>
  <c r="J234" i="7"/>
  <c r="BK142" i="7"/>
  <c r="BK449" i="7"/>
  <c r="J375" i="7"/>
  <c r="BK169" i="7"/>
  <c r="BK469" i="7"/>
  <c r="BK423" i="7"/>
  <c r="BK249" i="7"/>
  <c r="J165" i="7"/>
  <c r="BK287" i="7"/>
  <c r="J162" i="7"/>
  <c r="BK341" i="7"/>
  <c r="BK207" i="7"/>
  <c r="BK256" i="8"/>
  <c r="J150" i="8"/>
  <c r="BK148" i="8"/>
  <c r="J158" i="8"/>
  <c r="J233" i="8"/>
  <c r="BK132" i="8"/>
  <c r="BK134" i="8"/>
  <c r="J222" i="9"/>
  <c r="J270" i="9"/>
  <c r="J280" i="9"/>
  <c r="BK170" i="9"/>
  <c r="BK212" i="9"/>
  <c r="J345" i="9"/>
  <c r="BK227" i="9"/>
  <c r="BK142" i="9"/>
  <c r="J265" i="9"/>
  <c r="BK316" i="9"/>
  <c r="J133" i="9"/>
  <c r="J342" i="9"/>
  <c r="J179" i="9"/>
  <c r="J191" i="10"/>
  <c r="BK202" i="10"/>
  <c r="J144" i="10"/>
  <c r="BK217" i="10"/>
  <c r="J183" i="10"/>
  <c r="BK212" i="10"/>
  <c r="BK190" i="10"/>
  <c r="J164" i="10"/>
  <c r="J153" i="10"/>
  <c r="BK193" i="10"/>
  <c r="J190" i="10"/>
  <c r="BK149" i="10"/>
  <c r="J397" i="11"/>
  <c r="BK343" i="11"/>
  <c r="J310" i="11"/>
  <c r="J292" i="11"/>
  <c r="J233" i="11"/>
  <c r="BK180" i="11"/>
  <c r="BK162" i="11"/>
  <c r="J147" i="11"/>
  <c r="BK397" i="11"/>
  <c r="J367" i="11"/>
  <c r="BK310" i="11"/>
  <c r="J205" i="11"/>
  <c r="BK150" i="11"/>
  <c r="J197" i="11"/>
  <c r="BK402" i="11"/>
  <c r="J343" i="11"/>
  <c r="J250" i="11"/>
  <c r="BK145" i="11"/>
  <c r="J217" i="11"/>
  <c r="BK190" i="11"/>
  <c r="J162" i="12"/>
  <c r="J173" i="12"/>
  <c r="J210" i="12"/>
  <c r="BK149" i="12"/>
  <c r="BK153" i="12"/>
  <c r="J142" i="12"/>
  <c r="BK148" i="13"/>
  <c r="BK156" i="13"/>
  <c r="BK126" i="13"/>
  <c r="BK207" i="14"/>
  <c r="J335" i="14"/>
  <c r="J125" i="14"/>
  <c r="BK222" i="14"/>
  <c r="J359" i="14"/>
  <c r="J198" i="14"/>
  <c r="J253" i="14"/>
  <c r="J270" i="14"/>
  <c r="J213" i="14"/>
  <c r="J324" i="14"/>
  <c r="BK268" i="14"/>
  <c r="BK253" i="14"/>
  <c r="J148" i="14"/>
  <c r="BK321" i="15"/>
  <c r="BK227" i="15"/>
  <c r="J335" i="15"/>
  <c r="J284" i="15"/>
  <c r="J133" i="15"/>
  <c r="J305" i="15"/>
  <c r="BK205" i="15"/>
  <c r="BK252" i="15"/>
  <c r="J160" i="15"/>
  <c r="BK314" i="15"/>
  <c r="J173" i="15"/>
  <c r="J368" i="15"/>
  <c r="J273" i="15"/>
  <c r="J148" i="15"/>
  <c r="J395" i="16"/>
  <c r="J176" i="16"/>
  <c r="J381" i="16"/>
  <c r="BK539" i="16"/>
  <c r="BK400" i="16"/>
  <c r="J200" i="16"/>
  <c r="J452" i="16"/>
  <c r="J132" i="16"/>
  <c r="BK370" i="16"/>
  <c r="BK395" i="16"/>
  <c r="J206" i="16"/>
  <c r="BK127" i="17"/>
  <c r="BK123" i="18"/>
  <c r="D56" i="20" l="1"/>
  <c r="D55" i="20"/>
  <c r="D60" i="20"/>
  <c r="D38" i="20"/>
  <c r="D37" i="20"/>
  <c r="D44" i="20" s="1"/>
  <c r="E44" i="20"/>
  <c r="D11" i="20"/>
  <c r="D20" i="20" s="1"/>
  <c r="F20" i="20"/>
  <c r="F60" i="20"/>
  <c r="J36" i="2"/>
  <c r="T139" i="2"/>
  <c r="R196" i="2"/>
  <c r="R390" i="2"/>
  <c r="R122" i="4"/>
  <c r="R121" i="4"/>
  <c r="BK127" i="6"/>
  <c r="J127" i="6"/>
  <c r="J98" i="6" s="1"/>
  <c r="BK245" i="6"/>
  <c r="J245" i="6" s="1"/>
  <c r="J99" i="6" s="1"/>
  <c r="T130" i="7"/>
  <c r="R203" i="7"/>
  <c r="P407" i="7"/>
  <c r="BK131" i="8"/>
  <c r="J131" i="8" s="1"/>
  <c r="J100" i="8" s="1"/>
  <c r="P162" i="8"/>
  <c r="P223" i="8"/>
  <c r="R132" i="9"/>
  <c r="BK211" i="9"/>
  <c r="J211" i="9" s="1"/>
  <c r="J103" i="9" s="1"/>
  <c r="T299" i="9"/>
  <c r="T344" i="9"/>
  <c r="BK132" i="10"/>
  <c r="J132" i="10"/>
  <c r="J100" i="10"/>
  <c r="R197" i="10"/>
  <c r="P218" i="10"/>
  <c r="R131" i="11"/>
  <c r="R130" i="11" s="1"/>
  <c r="BK269" i="11"/>
  <c r="J269" i="11" s="1"/>
  <c r="J106" i="11" s="1"/>
  <c r="R130" i="13"/>
  <c r="BK124" i="14"/>
  <c r="BK123" i="14" s="1"/>
  <c r="J123" i="14" s="1"/>
  <c r="J97" i="14" s="1"/>
  <c r="T147" i="15"/>
  <c r="T146" i="15"/>
  <c r="T124" i="16"/>
  <c r="P463" i="16"/>
  <c r="P462" i="16"/>
  <c r="R139" i="2"/>
  <c r="P196" i="2"/>
  <c r="P390" i="2"/>
  <c r="P439" i="2"/>
  <c r="BK494" i="2"/>
  <c r="J494" i="2" s="1"/>
  <c r="J105" i="2" s="1"/>
  <c r="R494" i="2"/>
  <c r="R803" i="2"/>
  <c r="R915" i="2"/>
  <c r="T1012" i="2"/>
  <c r="P1202" i="2"/>
  <c r="T126" i="3"/>
  <c r="T125" i="3" s="1"/>
  <c r="P292" i="6"/>
  <c r="BK433" i="6"/>
  <c r="J433" i="6"/>
  <c r="J103" i="6" s="1"/>
  <c r="BK460" i="6"/>
  <c r="J460" i="6" s="1"/>
  <c r="J105" i="6" s="1"/>
  <c r="BK130" i="7"/>
  <c r="BK203" i="7"/>
  <c r="J203" i="7"/>
  <c r="J101" i="7"/>
  <c r="T407" i="7"/>
  <c r="R131" i="8"/>
  <c r="R162" i="8"/>
  <c r="T223" i="8"/>
  <c r="T132" i="9"/>
  <c r="T211" i="9"/>
  <c r="BK299" i="9"/>
  <c r="J299" i="9"/>
  <c r="J106" i="9" s="1"/>
  <c r="P351" i="9"/>
  <c r="P132" i="10"/>
  <c r="P158" i="10"/>
  <c r="BK207" i="10"/>
  <c r="J207" i="10"/>
  <c r="J106" i="10"/>
  <c r="T218" i="10"/>
  <c r="P131" i="11"/>
  <c r="P130" i="11"/>
  <c r="P269" i="11"/>
  <c r="BK126" i="12"/>
  <c r="J126" i="12" s="1"/>
  <c r="J100" i="12" s="1"/>
  <c r="BK121" i="13"/>
  <c r="J121" i="13"/>
  <c r="J98" i="13" s="1"/>
  <c r="T124" i="14"/>
  <c r="T123" i="14" s="1"/>
  <c r="T122" i="14" s="1"/>
  <c r="R124" i="15"/>
  <c r="R123" i="15" s="1"/>
  <c r="R124" i="16"/>
  <c r="R463" i="16"/>
  <c r="R462" i="16"/>
  <c r="P139" i="2"/>
  <c r="T196" i="2"/>
  <c r="T390" i="2"/>
  <c r="R439" i="2"/>
  <c r="T494" i="2"/>
  <c r="T803" i="2"/>
  <c r="T966" i="2"/>
  <c r="R1115" i="2"/>
  <c r="BK140" i="3"/>
  <c r="J140" i="3"/>
  <c r="J102" i="3" s="1"/>
  <c r="P122" i="4"/>
  <c r="P121" i="4" s="1"/>
  <c r="AU98" i="1" s="1"/>
  <c r="T127" i="6"/>
  <c r="P245" i="6"/>
  <c r="P126" i="6" s="1"/>
  <c r="P125" i="6" s="1"/>
  <c r="AU100" i="1" s="1"/>
  <c r="BK408" i="6"/>
  <c r="J408" i="6"/>
  <c r="J101" i="6" s="1"/>
  <c r="T433" i="6"/>
  <c r="R130" i="7"/>
  <c r="T203" i="7"/>
  <c r="T346" i="7"/>
  <c r="R468" i="7"/>
  <c r="R143" i="8"/>
  <c r="BK201" i="8"/>
  <c r="J201" i="8" s="1"/>
  <c r="J104" i="8" s="1"/>
  <c r="BK251" i="8"/>
  <c r="J251" i="8"/>
  <c r="J107" i="8"/>
  <c r="BK174" i="9"/>
  <c r="J174" i="9" s="1"/>
  <c r="J101" i="9" s="1"/>
  <c r="R211" i="9"/>
  <c r="P299" i="9"/>
  <c r="R351" i="9"/>
  <c r="BK153" i="11"/>
  <c r="R226" i="11"/>
  <c r="R401" i="11"/>
  <c r="P126" i="12"/>
  <c r="P125" i="12"/>
  <c r="P124" i="12" s="1"/>
  <c r="AU107" i="1" s="1"/>
  <c r="BK130" i="13"/>
  <c r="J130" i="13"/>
  <c r="J99" i="13"/>
  <c r="R124" i="14"/>
  <c r="R123" i="14" s="1"/>
  <c r="BK124" i="15"/>
  <c r="J124" i="15" s="1"/>
  <c r="J98" i="15" s="1"/>
  <c r="BK463" i="16"/>
  <c r="BK237" i="2"/>
  <c r="J237" i="2"/>
  <c r="J102" i="2"/>
  <c r="BK563" i="2"/>
  <c r="J563" i="2"/>
  <c r="J106" i="2" s="1"/>
  <c r="P803" i="2"/>
  <c r="T915" i="2"/>
  <c r="P1012" i="2"/>
  <c r="BK1202" i="2"/>
  <c r="J1202" i="2"/>
  <c r="J115" i="2" s="1"/>
  <c r="BK126" i="3"/>
  <c r="J126" i="3" s="1"/>
  <c r="J100" i="3" s="1"/>
  <c r="BK122" i="4"/>
  <c r="J122" i="4"/>
  <c r="J99" i="4"/>
  <c r="BK124" i="5"/>
  <c r="BK123" i="5" s="1"/>
  <c r="J123" i="5" s="1"/>
  <c r="J99" i="5" s="1"/>
  <c r="T292" i="6"/>
  <c r="P460" i="6"/>
  <c r="P130" i="7"/>
  <c r="P203" i="7"/>
  <c r="R407" i="7"/>
  <c r="BK143" i="8"/>
  <c r="J143" i="8" s="1"/>
  <c r="J101" i="8" s="1"/>
  <c r="P201" i="8"/>
  <c r="T251" i="8"/>
  <c r="P174" i="9"/>
  <c r="R187" i="9"/>
  <c r="P264" i="9"/>
  <c r="T275" i="9"/>
  <c r="T351" i="9"/>
  <c r="T132" i="10"/>
  <c r="BK158" i="10"/>
  <c r="J158" i="10"/>
  <c r="J104" i="10" s="1"/>
  <c r="P197" i="10"/>
  <c r="BK218" i="10"/>
  <c r="J218" i="10"/>
  <c r="J108" i="10" s="1"/>
  <c r="R153" i="11"/>
  <c r="R152" i="11" s="1"/>
  <c r="T226" i="11"/>
  <c r="P401" i="11"/>
  <c r="R126" i="12"/>
  <c r="R125" i="12"/>
  <c r="R124" i="12"/>
  <c r="P130" i="13"/>
  <c r="R147" i="14"/>
  <c r="R146" i="14" s="1"/>
  <c r="P147" i="15"/>
  <c r="P146" i="15"/>
  <c r="P401" i="16"/>
  <c r="R237" i="2"/>
  <c r="T563" i="2"/>
  <c r="R791" i="2"/>
  <c r="BK966" i="2"/>
  <c r="J966" i="2"/>
  <c r="J112" i="2" s="1"/>
  <c r="R1012" i="2"/>
  <c r="R1202" i="2"/>
  <c r="R126" i="3"/>
  <c r="R125" i="3" s="1"/>
  <c r="T122" i="4"/>
  <c r="T121" i="4" s="1"/>
  <c r="R124" i="5"/>
  <c r="R123" i="5" s="1"/>
  <c r="R122" i="5" s="1"/>
  <c r="BK292" i="6"/>
  <c r="J292" i="6"/>
  <c r="J100" i="6" s="1"/>
  <c r="R408" i="6"/>
  <c r="R433" i="6"/>
  <c r="R214" i="7"/>
  <c r="P346" i="7"/>
  <c r="T468" i="7"/>
  <c r="P131" i="8"/>
  <c r="BK162" i="8"/>
  <c r="J162" i="8" s="1"/>
  <c r="J102" i="8" s="1"/>
  <c r="BK223" i="8"/>
  <c r="J223" i="8"/>
  <c r="J105" i="8" s="1"/>
  <c r="T174" i="9"/>
  <c r="T187" i="9"/>
  <c r="R264" i="9"/>
  <c r="P275" i="9"/>
  <c r="P344" i="9"/>
  <c r="R132" i="10"/>
  <c r="R158" i="10"/>
  <c r="R207" i="10"/>
  <c r="R218" i="10"/>
  <c r="T131" i="11"/>
  <c r="T130" i="11"/>
  <c r="T269" i="11"/>
  <c r="P121" i="13"/>
  <c r="BK147" i="14"/>
  <c r="BK146" i="14"/>
  <c r="J146" i="14" s="1"/>
  <c r="J101" i="14" s="1"/>
  <c r="P124" i="15"/>
  <c r="P123" i="15"/>
  <c r="BK124" i="16"/>
  <c r="J124" i="16" s="1"/>
  <c r="J98" i="16" s="1"/>
  <c r="R401" i="16"/>
  <c r="P237" i="2"/>
  <c r="BK439" i="2"/>
  <c r="J439" i="2" s="1"/>
  <c r="J104" i="2" s="1"/>
  <c r="T439" i="2"/>
  <c r="P494" i="2"/>
  <c r="BK803" i="2"/>
  <c r="R966" i="2"/>
  <c r="T1115" i="2"/>
  <c r="P140" i="3"/>
  <c r="P139" i="3" s="1"/>
  <c r="R127" i="6"/>
  <c r="T245" i="6"/>
  <c r="T408" i="6"/>
  <c r="T460" i="6"/>
  <c r="P214" i="7"/>
  <c r="R346" i="7"/>
  <c r="BK468" i="7"/>
  <c r="J468" i="7" s="1"/>
  <c r="J106" i="7" s="1"/>
  <c r="T131" i="8"/>
  <c r="T162" i="8"/>
  <c r="R223" i="8"/>
  <c r="P132" i="9"/>
  <c r="P211" i="9"/>
  <c r="R299" i="9"/>
  <c r="BK351" i="9"/>
  <c r="J351" i="9"/>
  <c r="J108" i="9"/>
  <c r="BK197" i="10"/>
  <c r="J197" i="10" s="1"/>
  <c r="J105" i="10" s="1"/>
  <c r="T207" i="10"/>
  <c r="P153" i="11"/>
  <c r="P152" i="11" s="1"/>
  <c r="P226" i="11"/>
  <c r="P225" i="11"/>
  <c r="T401" i="11"/>
  <c r="R121" i="13"/>
  <c r="P124" i="14"/>
  <c r="P123" i="14" s="1"/>
  <c r="R147" i="15"/>
  <c r="R146" i="15" s="1"/>
  <c r="T463" i="16"/>
  <c r="T462" i="16"/>
  <c r="BK139" i="2"/>
  <c r="J139" i="2"/>
  <c r="J100" i="2" s="1"/>
  <c r="BK196" i="2"/>
  <c r="J196" i="2" s="1"/>
  <c r="J101" i="2" s="1"/>
  <c r="BK390" i="2"/>
  <c r="J390" i="2"/>
  <c r="J103" i="2" s="1"/>
  <c r="P563" i="2"/>
  <c r="BK791" i="2"/>
  <c r="J791" i="2"/>
  <c r="J107" i="2" s="1"/>
  <c r="BK915" i="2"/>
  <c r="J915" i="2"/>
  <c r="J111" i="2"/>
  <c r="P966" i="2"/>
  <c r="P1115" i="2"/>
  <c r="P126" i="3"/>
  <c r="P125" i="3"/>
  <c r="P124" i="3" s="1"/>
  <c r="AU97" i="1" s="1"/>
  <c r="R140" i="3"/>
  <c r="R139" i="3"/>
  <c r="P124" i="5"/>
  <c r="P123" i="5"/>
  <c r="P122" i="5" s="1"/>
  <c r="AU99" i="1" s="1"/>
  <c r="R292" i="6"/>
  <c r="R460" i="6"/>
  <c r="BK214" i="7"/>
  <c r="J214" i="7"/>
  <c r="J102" i="7" s="1"/>
  <c r="BK346" i="7"/>
  <c r="J346" i="7" s="1"/>
  <c r="J103" i="7" s="1"/>
  <c r="P468" i="7"/>
  <c r="P143" i="8"/>
  <c r="R201" i="8"/>
  <c r="R251" i="8"/>
  <c r="R174" i="9"/>
  <c r="P187" i="9"/>
  <c r="T264" i="9"/>
  <c r="R275" i="9"/>
  <c r="R344" i="9"/>
  <c r="T158" i="10"/>
  <c r="P207" i="10"/>
  <c r="BK131" i="11"/>
  <c r="BK130" i="11" s="1"/>
  <c r="J130" i="11" s="1"/>
  <c r="J99" i="11" s="1"/>
  <c r="R269" i="11"/>
  <c r="T126" i="12"/>
  <c r="T125" i="12"/>
  <c r="T124" i="12"/>
  <c r="T121" i="13"/>
  <c r="T120" i="13" s="1"/>
  <c r="T119" i="13" s="1"/>
  <c r="T147" i="14"/>
  <c r="T146" i="14"/>
  <c r="BK147" i="15"/>
  <c r="J147" i="15" s="1"/>
  <c r="J102" i="15" s="1"/>
  <c r="BK401" i="16"/>
  <c r="J401" i="16"/>
  <c r="J99" i="16" s="1"/>
  <c r="T237" i="2"/>
  <c r="R563" i="2"/>
  <c r="P791" i="2"/>
  <c r="T791" i="2"/>
  <c r="P915" i="2"/>
  <c r="BK1012" i="2"/>
  <c r="J1012" i="2"/>
  <c r="J113" i="2" s="1"/>
  <c r="BK1115" i="2"/>
  <c r="J1115" i="2" s="1"/>
  <c r="J114" i="2" s="1"/>
  <c r="T1202" i="2"/>
  <c r="T140" i="3"/>
  <c r="T139" i="3"/>
  <c r="T124" i="5"/>
  <c r="T123" i="5" s="1"/>
  <c r="T122" i="5" s="1"/>
  <c r="P127" i="6"/>
  <c r="R245" i="6"/>
  <c r="P408" i="6"/>
  <c r="P433" i="6"/>
  <c r="T214" i="7"/>
  <c r="BK407" i="7"/>
  <c r="J407" i="7"/>
  <c r="J104" i="7" s="1"/>
  <c r="T143" i="8"/>
  <c r="T201" i="8"/>
  <c r="P251" i="8"/>
  <c r="BK132" i="9"/>
  <c r="BK131" i="9" s="1"/>
  <c r="BK130" i="9" s="1"/>
  <c r="J130" i="9" s="1"/>
  <c r="J32" i="9" s="1"/>
  <c r="J132" i="9"/>
  <c r="J100" i="9" s="1"/>
  <c r="BK187" i="9"/>
  <c r="J187" i="9" s="1"/>
  <c r="J102" i="9" s="1"/>
  <c r="BK264" i="9"/>
  <c r="J264" i="9"/>
  <c r="J104" i="9" s="1"/>
  <c r="BK275" i="9"/>
  <c r="J275" i="9" s="1"/>
  <c r="J105" i="9" s="1"/>
  <c r="BK344" i="9"/>
  <c r="J344" i="9"/>
  <c r="J107" i="9"/>
  <c r="T197" i="10"/>
  <c r="T153" i="11"/>
  <c r="T152" i="11"/>
  <c r="BK226" i="11"/>
  <c r="BK225" i="11"/>
  <c r="J225" i="11" s="1"/>
  <c r="J104" i="11" s="1"/>
  <c r="BK401" i="11"/>
  <c r="J401" i="11"/>
  <c r="J107" i="11" s="1"/>
  <c r="T130" i="13"/>
  <c r="P147" i="14"/>
  <c r="P146" i="14"/>
  <c r="T124" i="15"/>
  <c r="T123" i="15"/>
  <c r="P124" i="16"/>
  <c r="P123" i="16"/>
  <c r="P122" i="16" s="1"/>
  <c r="AU111" i="1" s="1"/>
  <c r="T401" i="16"/>
  <c r="BK118" i="18"/>
  <c r="J118" i="18"/>
  <c r="J97" i="18"/>
  <c r="P118" i="18"/>
  <c r="P117" i="18"/>
  <c r="AU113" i="1" s="1"/>
  <c r="R118" i="18"/>
  <c r="R117" i="18" s="1"/>
  <c r="T118" i="18"/>
  <c r="T117" i="18"/>
  <c r="BK242" i="12"/>
  <c r="J242" i="12" s="1"/>
  <c r="J102" i="12" s="1"/>
  <c r="BK218" i="11"/>
  <c r="J218" i="11"/>
  <c r="J103" i="11" s="1"/>
  <c r="BK428" i="6"/>
  <c r="J428" i="6"/>
  <c r="J102" i="6"/>
  <c r="BK186" i="8"/>
  <c r="J186" i="8"/>
  <c r="J103" i="8" s="1"/>
  <c r="BK122" i="17"/>
  <c r="J122" i="17" s="1"/>
  <c r="J98" i="17" s="1"/>
  <c r="BK800" i="2"/>
  <c r="J800" i="2"/>
  <c r="J108" i="2" s="1"/>
  <c r="BK458" i="6"/>
  <c r="J458" i="6" s="1"/>
  <c r="J104" i="6" s="1"/>
  <c r="BK249" i="8"/>
  <c r="J249" i="8"/>
  <c r="J106" i="8"/>
  <c r="BK124" i="17"/>
  <c r="J124" i="17" s="1"/>
  <c r="J99" i="17" s="1"/>
  <c r="BK143" i="10"/>
  <c r="J143" i="10"/>
  <c r="J101" i="10" s="1"/>
  <c r="BK140" i="14"/>
  <c r="J140" i="14"/>
  <c r="J100" i="14"/>
  <c r="BK126" i="17"/>
  <c r="J126" i="17"/>
  <c r="J100" i="17" s="1"/>
  <c r="BK466" i="7"/>
  <c r="J466" i="7" s="1"/>
  <c r="J105" i="7" s="1"/>
  <c r="BK148" i="10"/>
  <c r="BK131" i="10" s="1"/>
  <c r="J131" i="10" s="1"/>
  <c r="J99" i="10" s="1"/>
  <c r="J148" i="10"/>
  <c r="J102" i="10" s="1"/>
  <c r="BK152" i="10"/>
  <c r="J152" i="10" s="1"/>
  <c r="J103" i="10" s="1"/>
  <c r="BK216" i="10"/>
  <c r="J216" i="10"/>
  <c r="J107" i="10"/>
  <c r="BK240" i="12"/>
  <c r="BK125" i="12" s="1"/>
  <c r="BK124" i="12" s="1"/>
  <c r="J124" i="12" s="1"/>
  <c r="J98" i="12" s="1"/>
  <c r="BK140" i="15"/>
  <c r="J140" i="15"/>
  <c r="J100" i="15" s="1"/>
  <c r="BK538" i="16"/>
  <c r="J538" i="16"/>
  <c r="J102" i="16"/>
  <c r="F114" i="18"/>
  <c r="BE122" i="18"/>
  <c r="BE123" i="18"/>
  <c r="E85" i="18"/>
  <c r="J89" i="18"/>
  <c r="BE119" i="18"/>
  <c r="BE120" i="18"/>
  <c r="BE121" i="18"/>
  <c r="BE124" i="18"/>
  <c r="BE125" i="18"/>
  <c r="J463" i="16"/>
  <c r="J101" i="16"/>
  <c r="BE123" i="17"/>
  <c r="J114" i="17"/>
  <c r="E85" i="17"/>
  <c r="F92" i="17"/>
  <c r="BE127" i="17"/>
  <c r="BE125" i="17"/>
  <c r="F92" i="16"/>
  <c r="J89" i="16"/>
  <c r="BE132" i="16"/>
  <c r="BE152" i="16"/>
  <c r="BE164" i="16"/>
  <c r="BE169" i="16"/>
  <c r="BE176" i="16"/>
  <c r="BE181" i="16"/>
  <c r="BE188" i="16"/>
  <c r="BE193" i="16"/>
  <c r="BE237" i="16"/>
  <c r="BE322" i="16"/>
  <c r="BE387" i="16"/>
  <c r="BE400" i="16"/>
  <c r="BE458" i="16"/>
  <c r="BE408" i="16"/>
  <c r="BE414" i="16"/>
  <c r="BE423" i="16"/>
  <c r="BE452" i="16"/>
  <c r="BK146" i="15"/>
  <c r="J146" i="15" s="1"/>
  <c r="J101" i="15" s="1"/>
  <c r="BE375" i="16"/>
  <c r="BE402" i="16"/>
  <c r="BE430" i="16"/>
  <c r="BE438" i="16"/>
  <c r="E85" i="16"/>
  <c r="BE140" i="16"/>
  <c r="BE213" i="16"/>
  <c r="BE261" i="16"/>
  <c r="BE279" i="16"/>
  <c r="BE321" i="16"/>
  <c r="BE370" i="16"/>
  <c r="BE381" i="16"/>
  <c r="BE395" i="16"/>
  <c r="BE464" i="16"/>
  <c r="BE130" i="16"/>
  <c r="BE146" i="16"/>
  <c r="BE157" i="16"/>
  <c r="BE200" i="16"/>
  <c r="BE206" i="16"/>
  <c r="BE444" i="16"/>
  <c r="BE520" i="16"/>
  <c r="BE555" i="16"/>
  <c r="BE125" i="16"/>
  <c r="BE297" i="16"/>
  <c r="BE346" i="16"/>
  <c r="BE483" i="16"/>
  <c r="BE502" i="16"/>
  <c r="BE539" i="16"/>
  <c r="J147" i="14"/>
  <c r="J102" i="14"/>
  <c r="BE261" i="15"/>
  <c r="BE284" i="15"/>
  <c r="F92" i="15"/>
  <c r="BE125" i="15"/>
  <c r="BE141" i="15"/>
  <c r="BE184" i="15"/>
  <c r="BE190" i="15"/>
  <c r="BE248" i="15"/>
  <c r="BE305" i="15"/>
  <c r="BE327" i="15"/>
  <c r="BE331" i="15"/>
  <c r="BE339" i="15"/>
  <c r="BE346" i="15"/>
  <c r="BE148" i="15"/>
  <c r="BE160" i="15"/>
  <c r="BE200" i="15"/>
  <c r="BE205" i="15"/>
  <c r="BE233" i="15"/>
  <c r="BE288" i="15"/>
  <c r="BE310" i="15"/>
  <c r="BE321" i="15"/>
  <c r="E112" i="15"/>
  <c r="BE133" i="15"/>
  <c r="BE167" i="15"/>
  <c r="BE173" i="15"/>
  <c r="BE178" i="15"/>
  <c r="BE209" i="15"/>
  <c r="BE239" i="15"/>
  <c r="BE314" i="15"/>
  <c r="BE320" i="15"/>
  <c r="BE335" i="15"/>
  <c r="BE353" i="15"/>
  <c r="BE372" i="15"/>
  <c r="BE374" i="15"/>
  <c r="BE129" i="15"/>
  <c r="BE166" i="15"/>
  <c r="BE196" i="15"/>
  <c r="BE212" i="15"/>
  <c r="BE216" i="15"/>
  <c r="BE266" i="15"/>
  <c r="BE300" i="15"/>
  <c r="BE357" i="15"/>
  <c r="J116" i="15"/>
  <c r="BE138" i="15"/>
  <c r="BE221" i="15"/>
  <c r="BE227" i="15"/>
  <c r="BE243" i="15"/>
  <c r="BE252" i="15"/>
  <c r="BE273" i="15"/>
  <c r="BE274" i="15"/>
  <c r="BE292" i="15"/>
  <c r="BE296" i="15"/>
  <c r="BE373" i="15"/>
  <c r="BE378" i="15"/>
  <c r="BE153" i="15"/>
  <c r="BE168" i="15"/>
  <c r="BE256" i="15"/>
  <c r="BE279" i="15"/>
  <c r="BE319" i="15"/>
  <c r="BE363" i="15"/>
  <c r="BE368" i="15"/>
  <c r="J116" i="14"/>
  <c r="BE129" i="14"/>
  <c r="BE159" i="14"/>
  <c r="BE198" i="14"/>
  <c r="BE207" i="14"/>
  <c r="BE212" i="14"/>
  <c r="BE276" i="14"/>
  <c r="BE316" i="14"/>
  <c r="BK120" i="13"/>
  <c r="BK119" i="13"/>
  <c r="J119" i="13" s="1"/>
  <c r="J30" i="13" s="1"/>
  <c r="F92" i="14"/>
  <c r="BE194" i="14"/>
  <c r="BE227" i="14"/>
  <c r="BE270" i="14"/>
  <c r="BE282" i="14"/>
  <c r="BE354" i="14"/>
  <c r="BE138" i="14"/>
  <c r="BE141" i="14"/>
  <c r="BE175" i="14"/>
  <c r="BE344" i="14"/>
  <c r="E85" i="14"/>
  <c r="BE125" i="14"/>
  <c r="BE153" i="14"/>
  <c r="BE180" i="14"/>
  <c r="BE203" i="14"/>
  <c r="BE217" i="14"/>
  <c r="BE235" i="14"/>
  <c r="BE241" i="14"/>
  <c r="BE169" i="14"/>
  <c r="BE189" i="14"/>
  <c r="BE213" i="14"/>
  <c r="BE231" i="14"/>
  <c r="BE247" i="14"/>
  <c r="BE253" i="14"/>
  <c r="BE259" i="14"/>
  <c r="BE294" i="14"/>
  <c r="BE358" i="14"/>
  <c r="BE263" i="14"/>
  <c r="BE330" i="14"/>
  <c r="BE359" i="14"/>
  <c r="BE133" i="14"/>
  <c r="BE164" i="14"/>
  <c r="BE185" i="14"/>
  <c r="BE222" i="14"/>
  <c r="BE268" i="14"/>
  <c r="BE269" i="14"/>
  <c r="BE290" i="14"/>
  <c r="BE298" i="14"/>
  <c r="BE302" i="14"/>
  <c r="BE309" i="14"/>
  <c r="BE324" i="14"/>
  <c r="BE360" i="14"/>
  <c r="BE148" i="14"/>
  <c r="BE335" i="14"/>
  <c r="F116" i="13"/>
  <c r="BE152" i="13"/>
  <c r="BE144" i="13"/>
  <c r="J113" i="13"/>
  <c r="BE126" i="13"/>
  <c r="BE135" i="13"/>
  <c r="BE148" i="13"/>
  <c r="BE139" i="13"/>
  <c r="BE122" i="13"/>
  <c r="BE131" i="13"/>
  <c r="BE156" i="13"/>
  <c r="E85" i="13"/>
  <c r="J131" i="11"/>
  <c r="J100" i="11" s="1"/>
  <c r="J153" i="11"/>
  <c r="J102" i="11" s="1"/>
  <c r="E112" i="12"/>
  <c r="BE131" i="12"/>
  <c r="BE173" i="12"/>
  <c r="BE189" i="12"/>
  <c r="BE207" i="12"/>
  <c r="BE222" i="12"/>
  <c r="J118" i="12"/>
  <c r="BE153" i="12"/>
  <c r="BE184" i="12"/>
  <c r="J226" i="11"/>
  <c r="J105" i="11"/>
  <c r="BE127" i="12"/>
  <c r="BE149" i="12"/>
  <c r="BE210" i="12"/>
  <c r="BE226" i="12"/>
  <c r="F121" i="12"/>
  <c r="BE137" i="12"/>
  <c r="BE142" i="12"/>
  <c r="BE148" i="12"/>
  <c r="BE162" i="12"/>
  <c r="BE203" i="12"/>
  <c r="BE218" i="12"/>
  <c r="BE169" i="12"/>
  <c r="BE199" i="12"/>
  <c r="BE234" i="12"/>
  <c r="BE241" i="12"/>
  <c r="BE243" i="12"/>
  <c r="BE159" i="12"/>
  <c r="BE166" i="12"/>
  <c r="BE181" i="12"/>
  <c r="BE192" i="12"/>
  <c r="BE214" i="12"/>
  <c r="BE230" i="12"/>
  <c r="BE145" i="11"/>
  <c r="BE160" i="11"/>
  <c r="BE406" i="11"/>
  <c r="J91" i="11"/>
  <c r="BE201" i="11"/>
  <c r="E85" i="11"/>
  <c r="F94" i="11"/>
  <c r="BE150" i="11"/>
  <c r="BE162" i="11"/>
  <c r="BE185" i="11"/>
  <c r="BE190" i="11"/>
  <c r="BE212" i="11"/>
  <c r="BE304" i="11"/>
  <c r="BE310" i="11"/>
  <c r="BE320" i="11"/>
  <c r="BE337" i="11"/>
  <c r="BE171" i="11"/>
  <c r="BE177" i="11"/>
  <c r="BE191" i="11"/>
  <c r="BE197" i="11"/>
  <c r="BE205" i="11"/>
  <c r="BE217" i="11"/>
  <c r="BE227" i="11"/>
  <c r="BE261" i="11"/>
  <c r="BE402" i="11"/>
  <c r="BE379" i="11"/>
  <c r="BE387" i="11"/>
  <c r="BE395" i="11"/>
  <c r="BE397" i="11"/>
  <c r="BE147" i="11"/>
  <c r="BE168" i="11"/>
  <c r="BE180" i="11"/>
  <c r="BE219" i="11"/>
  <c r="BE243" i="11"/>
  <c r="BE270" i="11"/>
  <c r="BE286" i="11"/>
  <c r="BE351" i="11"/>
  <c r="BE367" i="11"/>
  <c r="BE132" i="11"/>
  <c r="BE137" i="11"/>
  <c r="BE233" i="11"/>
  <c r="BE250" i="11"/>
  <c r="BE257" i="11"/>
  <c r="BE280" i="11"/>
  <c r="BE292" i="11"/>
  <c r="BE331" i="11"/>
  <c r="BE343" i="11"/>
  <c r="BE359" i="11"/>
  <c r="BE154" i="11"/>
  <c r="BE235" i="11"/>
  <c r="BE298" i="11"/>
  <c r="BE373" i="11"/>
  <c r="BE168" i="10"/>
  <c r="BE184" i="10"/>
  <c r="BE191" i="10"/>
  <c r="BE194" i="10"/>
  <c r="BE195" i="10"/>
  <c r="BE198" i="10"/>
  <c r="F94" i="10"/>
  <c r="E118" i="10"/>
  <c r="BE136" i="10"/>
  <c r="BE144" i="10"/>
  <c r="BE149" i="10"/>
  <c r="BE153" i="10"/>
  <c r="BE164" i="10"/>
  <c r="BE179" i="10"/>
  <c r="BE213" i="10"/>
  <c r="BE188" i="10"/>
  <c r="BE196" i="10"/>
  <c r="BE202" i="10"/>
  <c r="BE217" i="10"/>
  <c r="BE222" i="10"/>
  <c r="BE133" i="10"/>
  <c r="BE173" i="10"/>
  <c r="BE189" i="10"/>
  <c r="J124" i="10"/>
  <c r="BE177" i="10"/>
  <c r="BE190" i="10"/>
  <c r="BE193" i="10"/>
  <c r="BE166" i="10"/>
  <c r="BE183" i="10"/>
  <c r="BE219" i="10"/>
  <c r="BE141" i="10"/>
  <c r="BE159" i="10"/>
  <c r="BE192" i="10"/>
  <c r="BE205" i="10"/>
  <c r="BE206" i="10"/>
  <c r="BE208" i="10"/>
  <c r="BE212" i="10"/>
  <c r="BE215" i="10"/>
  <c r="BE158" i="9"/>
  <c r="BE166" i="9"/>
  <c r="BE188" i="9"/>
  <c r="BE193" i="9"/>
  <c r="BE212" i="9"/>
  <c r="BE217" i="9"/>
  <c r="BE307" i="9"/>
  <c r="BE337" i="9"/>
  <c r="BE345" i="9"/>
  <c r="BE348" i="9"/>
  <c r="BE352" i="9"/>
  <c r="BE356" i="9"/>
  <c r="E85" i="9"/>
  <c r="BE162" i="9"/>
  <c r="BE238" i="9"/>
  <c r="BE244" i="9"/>
  <c r="BE253" i="9"/>
  <c r="BE270" i="9"/>
  <c r="BE276" i="9"/>
  <c r="BE314" i="9"/>
  <c r="BE324" i="9"/>
  <c r="F127" i="9"/>
  <c r="BE138" i="9"/>
  <c r="BE142" i="9"/>
  <c r="BE150" i="9"/>
  <c r="BE154" i="9"/>
  <c r="BE175" i="9"/>
  <c r="BE183" i="9"/>
  <c r="BE199" i="9"/>
  <c r="BE204" i="9"/>
  <c r="BE287" i="9"/>
  <c r="BE290" i="9"/>
  <c r="J91" i="9"/>
  <c r="BE146" i="9"/>
  <c r="BE170" i="9"/>
  <c r="BE179" i="9"/>
  <c r="BE232" i="9"/>
  <c r="BE265" i="9"/>
  <c r="BE333" i="9"/>
  <c r="BE294" i="9"/>
  <c r="BE328" i="9"/>
  <c r="BE342" i="9"/>
  <c r="BE133" i="9"/>
  <c r="BE222" i="9"/>
  <c r="BE227" i="9"/>
  <c r="BE316" i="9"/>
  <c r="BE300" i="9"/>
  <c r="BE258" i="9"/>
  <c r="BE280" i="9"/>
  <c r="J130" i="7"/>
  <c r="J100" i="7"/>
  <c r="J123" i="8"/>
  <c r="BE133" i="8"/>
  <c r="BE144" i="8"/>
  <c r="BE158" i="8"/>
  <c r="BE168" i="8"/>
  <c r="E85" i="8"/>
  <c r="BE139" i="8"/>
  <c r="BE148" i="8"/>
  <c r="BE256" i="8"/>
  <c r="BE132" i="8"/>
  <c r="BE174" i="8"/>
  <c r="BE180" i="8"/>
  <c r="BE206" i="8"/>
  <c r="BE218" i="8"/>
  <c r="BE250" i="8"/>
  <c r="BE154" i="8"/>
  <c r="BE163" i="8"/>
  <c r="BE233" i="8"/>
  <c r="BE244" i="8"/>
  <c r="BE239" i="8"/>
  <c r="BE134" i="8"/>
  <c r="BE135" i="8"/>
  <c r="BE210" i="8"/>
  <c r="BE252" i="8"/>
  <c r="F94" i="8"/>
  <c r="BE150" i="8"/>
  <c r="BE187" i="8"/>
  <c r="BE194" i="8"/>
  <c r="BE202" i="8"/>
  <c r="BE224" i="8"/>
  <c r="BE230" i="8"/>
  <c r="E85" i="7"/>
  <c r="J91" i="7"/>
  <c r="BE154" i="7"/>
  <c r="BE204" i="7"/>
  <c r="BE325" i="7"/>
  <c r="BE352" i="7"/>
  <c r="BE169" i="7"/>
  <c r="BE178" i="7"/>
  <c r="BE229" i="7"/>
  <c r="BE234" i="7"/>
  <c r="BE282" i="7"/>
  <c r="BE310" i="7"/>
  <c r="BE316" i="7"/>
  <c r="BE341" i="7"/>
  <c r="BE390" i="7"/>
  <c r="BE444" i="7"/>
  <c r="BE131" i="7"/>
  <c r="BE173" i="7"/>
  <c r="BE190" i="7"/>
  <c r="BE207" i="7"/>
  <c r="BE268" i="7"/>
  <c r="BE274" i="7"/>
  <c r="BE287" i="7"/>
  <c r="BE367" i="7"/>
  <c r="BE386" i="7"/>
  <c r="BE418" i="7"/>
  <c r="BE430" i="7"/>
  <c r="BE454" i="7"/>
  <c r="BE467" i="7"/>
  <c r="BE476" i="7"/>
  <c r="BE134" i="7"/>
  <c r="BE146" i="7"/>
  <c r="BE165" i="7"/>
  <c r="BE184" i="7"/>
  <c r="BE222" i="7"/>
  <c r="BE257" i="7"/>
  <c r="BE404" i="7"/>
  <c r="BE456" i="7"/>
  <c r="BE469" i="7"/>
  <c r="F94" i="7"/>
  <c r="BE195" i="7"/>
  <c r="BE239" i="7"/>
  <c r="BE245" i="7"/>
  <c r="BE253" i="7"/>
  <c r="BE330" i="7"/>
  <c r="BE375" i="7"/>
  <c r="BE395" i="7"/>
  <c r="BE408" i="7"/>
  <c r="BE423" i="7"/>
  <c r="BE435" i="7"/>
  <c r="BE460" i="7"/>
  <c r="BE464" i="7"/>
  <c r="BE473" i="7"/>
  <c r="BE138" i="7"/>
  <c r="BE142" i="7"/>
  <c r="BE162" i="7"/>
  <c r="BE209" i="7"/>
  <c r="BE215" i="7"/>
  <c r="BE249" i="7"/>
  <c r="BE304" i="7"/>
  <c r="BE347" i="7"/>
  <c r="BE356" i="7"/>
  <c r="BE371" i="7"/>
  <c r="BE379" i="7"/>
  <c r="BE398" i="7"/>
  <c r="BE401" i="7"/>
  <c r="BE427" i="7"/>
  <c r="BE439" i="7"/>
  <c r="BE449" i="7"/>
  <c r="BE171" i="6"/>
  <c r="BE233" i="6"/>
  <c r="BE256" i="6"/>
  <c r="BE320" i="6"/>
  <c r="BE336" i="6"/>
  <c r="BE340" i="6"/>
  <c r="BE344" i="6"/>
  <c r="BE352" i="6"/>
  <c r="BE357" i="6"/>
  <c r="BE369" i="6"/>
  <c r="BE380" i="6"/>
  <c r="BE400" i="6"/>
  <c r="BE407" i="6"/>
  <c r="BE415" i="6"/>
  <c r="BE419" i="6"/>
  <c r="BE423" i="6"/>
  <c r="BE424" i="6"/>
  <c r="BE429" i="6"/>
  <c r="BE434" i="6"/>
  <c r="BE449" i="6"/>
  <c r="BE454" i="6"/>
  <c r="BE459" i="6"/>
  <c r="BE461" i="6"/>
  <c r="BE479" i="6"/>
  <c r="BE143" i="6"/>
  <c r="BE147" i="6"/>
  <c r="BE186" i="6"/>
  <c r="BE276" i="6"/>
  <c r="BE288" i="6"/>
  <c r="BE298" i="6"/>
  <c r="BE314" i="6"/>
  <c r="BE353" i="6"/>
  <c r="BE361" i="6"/>
  <c r="BE365" i="6"/>
  <c r="BE390" i="6"/>
  <c r="BE409" i="6"/>
  <c r="BE413" i="6"/>
  <c r="BE467" i="6"/>
  <c r="BE474" i="6"/>
  <c r="E85" i="6"/>
  <c r="BE176" i="6"/>
  <c r="BE181" i="6"/>
  <c r="BE197" i="6"/>
  <c r="BE221" i="6"/>
  <c r="BE268" i="6"/>
  <c r="BE272" i="6"/>
  <c r="BE280" i="6"/>
  <c r="BE328" i="6"/>
  <c r="F122" i="6"/>
  <c r="BE138" i="6"/>
  <c r="BE212" i="6"/>
  <c r="BE225" i="6"/>
  <c r="BE237" i="6"/>
  <c r="BE258" i="6"/>
  <c r="BE284" i="6"/>
  <c r="BE293" i="6"/>
  <c r="BE309" i="6"/>
  <c r="BE324" i="6"/>
  <c r="BE332" i="6"/>
  <c r="BE348" i="6"/>
  <c r="J89" i="6"/>
  <c r="BE133" i="6"/>
  <c r="BE192" i="6"/>
  <c r="BE241" i="6"/>
  <c r="BE246" i="6"/>
  <c r="BE128" i="6"/>
  <c r="BE142" i="6"/>
  <c r="BE160" i="6"/>
  <c r="BE165" i="6"/>
  <c r="BE220" i="6"/>
  <c r="BE154" i="6"/>
  <c r="BE187" i="6"/>
  <c r="BE201" i="6"/>
  <c r="BC100" i="1"/>
  <c r="J91" i="5"/>
  <c r="BE125" i="5"/>
  <c r="BE129" i="5"/>
  <c r="BE133" i="5"/>
  <c r="BE139" i="5"/>
  <c r="BE149" i="5"/>
  <c r="F94" i="5"/>
  <c r="BE130" i="5"/>
  <c r="BE131" i="5"/>
  <c r="BE132" i="5"/>
  <c r="E85" i="5"/>
  <c r="BE144" i="5"/>
  <c r="BK121" i="4"/>
  <c r="J121" i="4"/>
  <c r="J98" i="4" s="1"/>
  <c r="BE145" i="5"/>
  <c r="BE134" i="5"/>
  <c r="BE135" i="5"/>
  <c r="BE155" i="5"/>
  <c r="BB99" i="1"/>
  <c r="BK139" i="3"/>
  <c r="J139" i="3"/>
  <c r="J101" i="3" s="1"/>
  <c r="J115" i="4"/>
  <c r="BE123" i="4"/>
  <c r="BE131" i="4"/>
  <c r="BE133" i="4"/>
  <c r="BE134" i="4"/>
  <c r="BE136" i="4"/>
  <c r="E109" i="4"/>
  <c r="BE124" i="4"/>
  <c r="BE127" i="4"/>
  <c r="BE128" i="4"/>
  <c r="BE129" i="4"/>
  <c r="BE130" i="4"/>
  <c r="BK125" i="3"/>
  <c r="J125" i="3" s="1"/>
  <c r="J99" i="3" s="1"/>
  <c r="F118" i="4"/>
  <c r="BE125" i="4"/>
  <c r="BE126" i="4"/>
  <c r="BE132" i="4"/>
  <c r="BE135" i="4"/>
  <c r="BE137" i="4"/>
  <c r="BE138" i="4"/>
  <c r="BE139" i="4"/>
  <c r="BE140" i="4"/>
  <c r="BE141" i="4"/>
  <c r="BE142" i="4"/>
  <c r="BE143" i="4"/>
  <c r="BE144" i="4"/>
  <c r="BE145" i="4"/>
  <c r="BE146" i="4"/>
  <c r="BE147" i="4"/>
  <c r="BE148" i="4"/>
  <c r="BE149" i="4"/>
  <c r="BE150" i="4"/>
  <c r="BE151" i="4"/>
  <c r="BE152" i="4"/>
  <c r="BE153" i="4"/>
  <c r="BE154" i="4"/>
  <c r="BE155" i="4"/>
  <c r="BE156" i="4"/>
  <c r="BE157" i="4"/>
  <c r="BE158" i="4"/>
  <c r="BE159" i="4"/>
  <c r="BE160" i="4"/>
  <c r="BE161" i="4"/>
  <c r="BE162" i="4"/>
  <c r="BE163" i="4"/>
  <c r="BE164" i="4"/>
  <c r="BE165" i="4"/>
  <c r="BE166" i="4"/>
  <c r="BE167" i="4"/>
  <c r="BE168" i="4"/>
  <c r="BE169" i="4"/>
  <c r="BE170" i="4"/>
  <c r="J91" i="3"/>
  <c r="BE141" i="3"/>
  <c r="F121" i="3"/>
  <c r="J803" i="2"/>
  <c r="J110" i="2"/>
  <c r="E112" i="3"/>
  <c r="BE135" i="3"/>
  <c r="BE127" i="3"/>
  <c r="BK138" i="2"/>
  <c r="J138" i="2" s="1"/>
  <c r="J99" i="2" s="1"/>
  <c r="BE131" i="3"/>
  <c r="BE142" i="3"/>
  <c r="BA96" i="1"/>
  <c r="E85" i="2"/>
  <c r="J91" i="2"/>
  <c r="F94" i="2"/>
  <c r="BE140" i="2"/>
  <c r="BE143" i="2"/>
  <c r="BE153" i="2"/>
  <c r="BE158" i="2"/>
  <c r="BE159" i="2"/>
  <c r="BE162" i="2"/>
  <c r="BE165" i="2"/>
  <c r="BE191" i="2"/>
  <c r="BE197" i="2"/>
  <c r="BE203" i="2"/>
  <c r="BE205" i="2"/>
  <c r="BE213" i="2"/>
  <c r="BE215" i="2"/>
  <c r="BE220" i="2"/>
  <c r="BE224" i="2"/>
  <c r="BE231" i="2"/>
  <c r="BE238" i="2"/>
  <c r="BE241" i="2"/>
  <c r="BE244" i="2"/>
  <c r="BE247" i="2"/>
  <c r="BE250" i="2"/>
  <c r="BE254" i="2"/>
  <c r="BE263" i="2"/>
  <c r="BE270" i="2"/>
  <c r="BE276" i="2"/>
  <c r="BE281" i="2"/>
  <c r="BE326" i="2"/>
  <c r="BE373" i="2"/>
  <c r="BE374" i="2"/>
  <c r="BE378" i="2"/>
  <c r="BE379" i="2"/>
  <c r="BE384" i="2"/>
  <c r="BE391" i="2"/>
  <c r="BE396" i="2"/>
  <c r="BE400" i="2"/>
  <c r="BE403" i="2"/>
  <c r="BE408" i="2"/>
  <c r="BE414" i="2"/>
  <c r="BE419" i="2"/>
  <c r="BE426" i="2"/>
  <c r="BE427" i="2"/>
  <c r="BE431" i="2"/>
  <c r="BE432" i="2"/>
  <c r="BE435" i="2"/>
  <c r="BE436" i="2"/>
  <c r="BE437" i="2"/>
  <c r="BE438" i="2"/>
  <c r="BE440" i="2"/>
  <c r="BE445" i="2"/>
  <c r="BE450" i="2"/>
  <c r="BE455" i="2"/>
  <c r="BE460" i="2"/>
  <c r="BE465" i="2"/>
  <c r="BE470" i="2"/>
  <c r="BE475" i="2"/>
  <c r="BE480" i="2"/>
  <c r="BE485" i="2"/>
  <c r="BE486" i="2"/>
  <c r="BE495" i="2"/>
  <c r="BE496" i="2"/>
  <c r="BE497" i="2"/>
  <c r="BE498" i="2"/>
  <c r="BE499" i="2"/>
  <c r="BE500" i="2"/>
  <c r="BE501" i="2"/>
  <c r="BE505" i="2"/>
  <c r="BE510" i="2"/>
  <c r="BE515" i="2"/>
  <c r="BE522" i="2"/>
  <c r="BE528" i="2"/>
  <c r="BE535" i="2"/>
  <c r="BE542" i="2"/>
  <c r="BE548" i="2"/>
  <c r="BE554" i="2"/>
  <c r="BE558" i="2"/>
  <c r="BE564" i="2"/>
  <c r="BE568" i="2"/>
  <c r="BE569" i="2"/>
  <c r="BE574" i="2"/>
  <c r="BE577" i="2"/>
  <c r="BE578" i="2"/>
  <c r="BE583" i="2"/>
  <c r="BE586" i="2"/>
  <c r="BE587" i="2"/>
  <c r="BE591" i="2"/>
  <c r="BE594" i="2"/>
  <c r="BE597" i="2"/>
  <c r="BE598" i="2"/>
  <c r="BE602" i="2"/>
  <c r="BE614" i="2"/>
  <c r="BE618" i="2"/>
  <c r="BE623" i="2"/>
  <c r="BE627" i="2"/>
  <c r="BE634" i="2"/>
  <c r="BE635" i="2"/>
  <c r="BE644" i="2"/>
  <c r="BE648" i="2"/>
  <c r="BE654" i="2"/>
  <c r="BE657" i="2"/>
  <c r="BE661" i="2"/>
  <c r="BE665" i="2"/>
  <c r="BE671" i="2"/>
  <c r="BE677" i="2"/>
  <c r="BE684" i="2"/>
  <c r="BE689" i="2"/>
  <c r="BE699" i="2"/>
  <c r="BE703" i="2"/>
  <c r="BE707" i="2"/>
  <c r="BE712" i="2"/>
  <c r="BE715" i="2"/>
  <c r="BE718" i="2"/>
  <c r="BE721" i="2"/>
  <c r="BE724" i="2"/>
  <c r="BE727" i="2"/>
  <c r="BE732" i="2"/>
  <c r="BE738" i="2"/>
  <c r="BE742" i="2"/>
  <c r="BE746" i="2"/>
  <c r="BE749" i="2"/>
  <c r="BE753" i="2"/>
  <c r="BE759" i="2"/>
  <c r="BE762" i="2"/>
  <c r="BE767" i="2"/>
  <c r="BE773" i="2"/>
  <c r="BE778" i="2"/>
  <c r="BE782" i="2"/>
  <c r="BE783" i="2"/>
  <c r="BE787" i="2"/>
  <c r="BE792" i="2"/>
  <c r="BE797" i="2"/>
  <c r="BE799" i="2"/>
  <c r="BE801" i="2"/>
  <c r="BE804" i="2"/>
  <c r="BE817" i="2"/>
  <c r="BE819" i="2"/>
  <c r="BE829" i="2"/>
  <c r="BE831" i="2"/>
  <c r="BE836" i="2"/>
  <c r="BE838" i="2"/>
  <c r="BE851" i="2"/>
  <c r="BE853" i="2"/>
  <c r="BE859" i="2"/>
  <c r="BE864" i="2"/>
  <c r="BE873" i="2"/>
  <c r="BE875" i="2"/>
  <c r="BE884" i="2"/>
  <c r="BE886" i="2"/>
  <c r="BE891" i="2"/>
  <c r="BE893" i="2"/>
  <c r="BE899" i="2"/>
  <c r="BE901" i="2"/>
  <c r="BE907" i="2"/>
  <c r="BE914" i="2"/>
  <c r="BE916" i="2"/>
  <c r="BE919" i="2"/>
  <c r="BE923" i="2"/>
  <c r="BE928" i="2"/>
  <c r="BE932" i="2"/>
  <c r="BE936" i="2"/>
  <c r="BE945" i="2"/>
  <c r="BE951" i="2"/>
  <c r="BE957" i="2"/>
  <c r="BE965" i="2"/>
  <c r="BE967" i="2"/>
  <c r="BE978" i="2"/>
  <c r="BE984" i="2"/>
  <c r="BE989" i="2"/>
  <c r="BE993" i="2"/>
  <c r="BE998" i="2"/>
  <c r="BE1002" i="2"/>
  <c r="BE1006" i="2"/>
  <c r="BE1011" i="2"/>
  <c r="BE1013" i="2"/>
  <c r="BE1017" i="2"/>
  <c r="BE1022" i="2"/>
  <c r="BE1027" i="2"/>
  <c r="BE1032" i="2"/>
  <c r="BE1037" i="2"/>
  <c r="BE1041" i="2"/>
  <c r="BE1046" i="2"/>
  <c r="BE1050" i="2"/>
  <c r="BE1055" i="2"/>
  <c r="BE1059" i="2"/>
  <c r="BE1066" i="2"/>
  <c r="BE1072" i="2"/>
  <c r="BE1078" i="2"/>
  <c r="BE1084" i="2"/>
  <c r="BE1090" i="2"/>
  <c r="BE1095" i="2"/>
  <c r="BE1101" i="2"/>
  <c r="BE1107" i="2"/>
  <c r="BE1114" i="2"/>
  <c r="BE1116" i="2"/>
  <c r="BE1157" i="2"/>
  <c r="BE1158" i="2"/>
  <c r="BE1165" i="2"/>
  <c r="BE1168" i="2"/>
  <c r="BE1171" i="2"/>
  <c r="BE1182" i="2"/>
  <c r="BE1187" i="2"/>
  <c r="BE1192" i="2"/>
  <c r="BE1197" i="2"/>
  <c r="BE1201" i="2"/>
  <c r="BE1203" i="2"/>
  <c r="BE1206" i="2"/>
  <c r="BE1209" i="2"/>
  <c r="BB96" i="1"/>
  <c r="AW96" i="1"/>
  <c r="BC96" i="1"/>
  <c r="BD96" i="1"/>
  <c r="J36" i="4"/>
  <c r="AW98" i="1"/>
  <c r="F36" i="7"/>
  <c r="BA102" i="1"/>
  <c r="F36" i="8"/>
  <c r="BA103" i="1"/>
  <c r="F38" i="9"/>
  <c r="BC104" i="1"/>
  <c r="F36" i="12"/>
  <c r="BA107" i="1"/>
  <c r="F39" i="12"/>
  <c r="BD107" i="1"/>
  <c r="F37" i="14"/>
  <c r="BD109" i="1"/>
  <c r="F37" i="15"/>
  <c r="BD110" i="1"/>
  <c r="F36" i="3"/>
  <c r="BA97" i="1"/>
  <c r="F38" i="4"/>
  <c r="BC98" i="1"/>
  <c r="F37" i="6"/>
  <c r="BD100" i="1"/>
  <c r="F36" i="9"/>
  <c r="BA104" i="1"/>
  <c r="J36" i="10"/>
  <c r="AW105" i="1"/>
  <c r="F39" i="11"/>
  <c r="BD106" i="1"/>
  <c r="F34" i="13"/>
  <c r="BA108" i="1"/>
  <c r="F34" i="15"/>
  <c r="BA110" i="1" s="1"/>
  <c r="F36" i="15"/>
  <c r="BC110" i="1"/>
  <c r="F38" i="3"/>
  <c r="BC97" i="1"/>
  <c r="F36" i="5"/>
  <c r="BA99" i="1"/>
  <c r="J36" i="5"/>
  <c r="AW99" i="1" s="1"/>
  <c r="F38" i="7"/>
  <c r="BC102" i="1"/>
  <c r="J36" i="8"/>
  <c r="AW103" i="1"/>
  <c r="F36" i="10"/>
  <c r="BA105" i="1" s="1"/>
  <c r="F36" i="11"/>
  <c r="BA106" i="1" s="1"/>
  <c r="F34" i="14"/>
  <c r="BA109" i="1"/>
  <c r="J34" i="16"/>
  <c r="AW111" i="1"/>
  <c r="F36" i="4"/>
  <c r="BA98" i="1" s="1"/>
  <c r="F37" i="7"/>
  <c r="BB102" i="1" s="1"/>
  <c r="F39" i="7"/>
  <c r="BD102" i="1"/>
  <c r="F37" i="10"/>
  <c r="BB105" i="1"/>
  <c r="J36" i="11"/>
  <c r="AW106" i="1" s="1"/>
  <c r="F36" i="13"/>
  <c r="BC108" i="1" s="1"/>
  <c r="F35" i="15"/>
  <c r="BB110" i="1"/>
  <c r="F37" i="17"/>
  <c r="BD112" i="1"/>
  <c r="F34" i="17"/>
  <c r="BA112" i="1" s="1"/>
  <c r="J34" i="17"/>
  <c r="AW112" i="1" s="1"/>
  <c r="F35" i="17"/>
  <c r="BB112" i="1"/>
  <c r="F36" i="17"/>
  <c r="BC112" i="1"/>
  <c r="F34" i="18"/>
  <c r="BA113" i="1" s="1"/>
  <c r="F37" i="18"/>
  <c r="BD113" i="1" s="1"/>
  <c r="J34" i="18"/>
  <c r="AW113" i="1"/>
  <c r="F35" i="18"/>
  <c r="BB113" i="1"/>
  <c r="F36" i="18"/>
  <c r="BC113" i="1" s="1"/>
  <c r="AS94" i="1"/>
  <c r="F39" i="4"/>
  <c r="BD98" i="1"/>
  <c r="J36" i="7"/>
  <c r="AW102" i="1" s="1"/>
  <c r="F38" i="8"/>
  <c r="BC103" i="1" s="1"/>
  <c r="F39" i="10"/>
  <c r="BD105" i="1" s="1"/>
  <c r="F37" i="11"/>
  <c r="BB106" i="1"/>
  <c r="F36" i="14"/>
  <c r="BC109" i="1" s="1"/>
  <c r="F35" i="16"/>
  <c r="BB111" i="1" s="1"/>
  <c r="J36" i="3"/>
  <c r="AW97" i="1"/>
  <c r="F38" i="5"/>
  <c r="BC99" i="1" s="1"/>
  <c r="F34" i="6"/>
  <c r="BA100" i="1" s="1"/>
  <c r="F39" i="8"/>
  <c r="BD103" i="1" s="1"/>
  <c r="F37" i="9"/>
  <c r="BB104" i="1"/>
  <c r="F38" i="11"/>
  <c r="BC106" i="1" s="1"/>
  <c r="J34" i="13"/>
  <c r="AW108" i="1" s="1"/>
  <c r="J34" i="15"/>
  <c r="AW110" i="1" s="1"/>
  <c r="F37" i="16"/>
  <c r="BD111" i="1"/>
  <c r="F37" i="3"/>
  <c r="BB97" i="1" s="1"/>
  <c r="F37" i="4"/>
  <c r="BB98" i="1" s="1"/>
  <c r="F35" i="6"/>
  <c r="BB100" i="1" s="1"/>
  <c r="F37" i="8"/>
  <c r="BB103" i="1"/>
  <c r="F39" i="9"/>
  <c r="BD104" i="1" s="1"/>
  <c r="J36" i="12"/>
  <c r="AW107" i="1" s="1"/>
  <c r="F35" i="13"/>
  <c r="BB108" i="1" s="1"/>
  <c r="F37" i="13"/>
  <c r="BD108" i="1"/>
  <c r="F35" i="14"/>
  <c r="BB109" i="1" s="1"/>
  <c r="F34" i="16"/>
  <c r="BA111" i="1" s="1"/>
  <c r="F39" i="3"/>
  <c r="BD97" i="1" s="1"/>
  <c r="F39" i="5"/>
  <c r="BD99" i="1"/>
  <c r="J34" i="6"/>
  <c r="AW100" i="1" s="1"/>
  <c r="J36" i="9"/>
  <c r="AW104" i="1" s="1"/>
  <c r="F38" i="10"/>
  <c r="BC105" i="1" s="1"/>
  <c r="F37" i="12"/>
  <c r="BB107" i="1"/>
  <c r="F38" i="12"/>
  <c r="BC107" i="1" s="1"/>
  <c r="J34" i="14"/>
  <c r="AW109" i="1" s="1"/>
  <c r="F36" i="16"/>
  <c r="BC111" i="1" s="1"/>
  <c r="D68" i="20" l="1"/>
  <c r="F68" i="20"/>
  <c r="F82" i="20"/>
  <c r="R122" i="14"/>
  <c r="R122" i="15"/>
  <c r="J240" i="12"/>
  <c r="J101" i="12" s="1"/>
  <c r="J124" i="5"/>
  <c r="J100" i="5" s="1"/>
  <c r="J124" i="14"/>
  <c r="J98" i="14" s="1"/>
  <c r="BK126" i="6"/>
  <c r="J126" i="6" s="1"/>
  <c r="J97" i="6" s="1"/>
  <c r="BK130" i="8"/>
  <c r="J130" i="8" s="1"/>
  <c r="J99" i="8" s="1"/>
  <c r="R124" i="3"/>
  <c r="T126" i="6"/>
  <c r="T125" i="6" s="1"/>
  <c r="P138" i="2"/>
  <c r="BK129" i="7"/>
  <c r="BK128" i="7"/>
  <c r="J128" i="7"/>
  <c r="J98" i="7" s="1"/>
  <c r="R138" i="2"/>
  <c r="P120" i="13"/>
  <c r="P119" i="13"/>
  <c r="AU108" i="1"/>
  <c r="P129" i="7"/>
  <c r="P128" i="7"/>
  <c r="AU102" i="1"/>
  <c r="P802" i="2"/>
  <c r="T225" i="11"/>
  <c r="T129" i="11" s="1"/>
  <c r="BK462" i="16"/>
  <c r="J462" i="16"/>
  <c r="J100" i="16"/>
  <c r="R129" i="7"/>
  <c r="R128" i="7"/>
  <c r="T802" i="2"/>
  <c r="R130" i="8"/>
  <c r="R129" i="8" s="1"/>
  <c r="R120" i="13"/>
  <c r="R119" i="13"/>
  <c r="P122" i="14"/>
  <c r="AU109" i="1"/>
  <c r="P129" i="11"/>
  <c r="AU106" i="1" s="1"/>
  <c r="P131" i="9"/>
  <c r="P130" i="9" s="1"/>
  <c r="AU104" i="1" s="1"/>
  <c r="T130" i="8"/>
  <c r="T129" i="8"/>
  <c r="T131" i="9"/>
  <c r="T130" i="9"/>
  <c r="T124" i="3"/>
  <c r="T123" i="16"/>
  <c r="T122" i="16" s="1"/>
  <c r="R131" i="9"/>
  <c r="R130" i="9"/>
  <c r="R126" i="6"/>
  <c r="R125" i="6"/>
  <c r="BK123" i="16"/>
  <c r="J123" i="16" s="1"/>
  <c r="J97" i="16" s="1"/>
  <c r="P130" i="8"/>
  <c r="P129" i="8" s="1"/>
  <c r="AU103" i="1" s="1"/>
  <c r="BK152" i="11"/>
  <c r="J152" i="11"/>
  <c r="J101" i="11"/>
  <c r="P131" i="10"/>
  <c r="P130" i="10"/>
  <c r="AU105" i="1" s="1"/>
  <c r="T122" i="15"/>
  <c r="T129" i="7"/>
  <c r="T128" i="7"/>
  <c r="T138" i="2"/>
  <c r="T137" i="2"/>
  <c r="R131" i="10"/>
  <c r="R130" i="10"/>
  <c r="P122" i="15"/>
  <c r="AU110" i="1" s="1"/>
  <c r="T131" i="10"/>
  <c r="T130" i="10"/>
  <c r="R225" i="11"/>
  <c r="R129" i="11"/>
  <c r="R802" i="2"/>
  <c r="BK802" i="2"/>
  <c r="J802" i="2" s="1"/>
  <c r="J109" i="2" s="1"/>
  <c r="R123" i="16"/>
  <c r="R122" i="16"/>
  <c r="BK123" i="15"/>
  <c r="BK122" i="15" s="1"/>
  <c r="J122" i="15" s="1"/>
  <c r="J96" i="15" s="1"/>
  <c r="J123" i="15"/>
  <c r="J97" i="15" s="1"/>
  <c r="BK139" i="14"/>
  <c r="J139" i="14" s="1"/>
  <c r="J99" i="14" s="1"/>
  <c r="BK139" i="15"/>
  <c r="J139" i="15"/>
  <c r="J99" i="15"/>
  <c r="BK121" i="17"/>
  <c r="J121" i="17" s="1"/>
  <c r="J97" i="17" s="1"/>
  <c r="BK117" i="18"/>
  <c r="J117" i="18" s="1"/>
  <c r="J96" i="18" s="1"/>
  <c r="AG108" i="1"/>
  <c r="J96" i="13"/>
  <c r="J120" i="13"/>
  <c r="J97" i="13"/>
  <c r="J125" i="12"/>
  <c r="J99" i="12"/>
  <c r="BK130" i="10"/>
  <c r="J130" i="10"/>
  <c r="J32" i="10" s="1"/>
  <c r="AG105" i="1" s="1"/>
  <c r="AG104" i="1"/>
  <c r="J98" i="9"/>
  <c r="J131" i="9"/>
  <c r="J99" i="9"/>
  <c r="BK129" i="8"/>
  <c r="J129" i="8"/>
  <c r="J98" i="8" s="1"/>
  <c r="BK125" i="6"/>
  <c r="J125" i="6" s="1"/>
  <c r="J96" i="6" s="1"/>
  <c r="BK122" i="5"/>
  <c r="J122" i="5"/>
  <c r="J98" i="5"/>
  <c r="BK124" i="3"/>
  <c r="J124" i="3" s="1"/>
  <c r="J98" i="3" s="1"/>
  <c r="J32" i="4"/>
  <c r="AG98" i="1"/>
  <c r="BC95" i="1"/>
  <c r="F35" i="5"/>
  <c r="AZ99" i="1"/>
  <c r="BD95" i="1"/>
  <c r="F35" i="7"/>
  <c r="AZ102" i="1"/>
  <c r="J35" i="11"/>
  <c r="AV106" i="1" s="1"/>
  <c r="AT106" i="1" s="1"/>
  <c r="F33" i="16"/>
  <c r="AZ111" i="1" s="1"/>
  <c r="F35" i="4"/>
  <c r="AZ98" i="1" s="1"/>
  <c r="J35" i="8"/>
  <c r="AV103" i="1"/>
  <c r="AT103" i="1"/>
  <c r="F35" i="9"/>
  <c r="AZ104" i="1" s="1"/>
  <c r="F35" i="12"/>
  <c r="AZ107" i="1"/>
  <c r="J33" i="14"/>
  <c r="AV109" i="1"/>
  <c r="AT109" i="1"/>
  <c r="F33" i="17"/>
  <c r="AZ112" i="1"/>
  <c r="F35" i="3"/>
  <c r="AZ97" i="1" s="1"/>
  <c r="BA95" i="1"/>
  <c r="F33" i="6"/>
  <c r="AZ100" i="1"/>
  <c r="F35" i="10"/>
  <c r="AZ105" i="1"/>
  <c r="BB101" i="1"/>
  <c r="AX101" i="1" s="1"/>
  <c r="BA101" i="1"/>
  <c r="AW101" i="1"/>
  <c r="F33" i="13"/>
  <c r="AZ108" i="1"/>
  <c r="F33" i="15"/>
  <c r="AZ110" i="1"/>
  <c r="F33" i="18"/>
  <c r="AZ113" i="1" s="1"/>
  <c r="J35" i="2"/>
  <c r="AV96" i="1" s="1"/>
  <c r="AT96" i="1" s="1"/>
  <c r="J35" i="4"/>
  <c r="AV98" i="1"/>
  <c r="AT98" i="1"/>
  <c r="F35" i="8"/>
  <c r="AZ103" i="1" s="1"/>
  <c r="J35" i="9"/>
  <c r="AV104" i="1" s="1"/>
  <c r="AT104" i="1" s="1"/>
  <c r="AN104" i="1" s="1"/>
  <c r="J35" i="12"/>
  <c r="AV107" i="1"/>
  <c r="AT107" i="1"/>
  <c r="F33" i="14"/>
  <c r="AZ109" i="1"/>
  <c r="J33" i="17"/>
  <c r="AV112" i="1"/>
  <c r="AT112" i="1"/>
  <c r="J35" i="3"/>
  <c r="AV97" i="1"/>
  <c r="AT97" i="1"/>
  <c r="BB95" i="1"/>
  <c r="AX95" i="1"/>
  <c r="J33" i="6"/>
  <c r="AV100" i="1"/>
  <c r="AT100" i="1"/>
  <c r="J35" i="10"/>
  <c r="AV105" i="1"/>
  <c r="AT105" i="1"/>
  <c r="BC101" i="1"/>
  <c r="AY101" i="1"/>
  <c r="BD101" i="1"/>
  <c r="J32" i="12"/>
  <c r="AG107" i="1"/>
  <c r="J33" i="13"/>
  <c r="AV108" i="1"/>
  <c r="AT108" i="1"/>
  <c r="AN108" i="1" s="1"/>
  <c r="J33" i="15"/>
  <c r="AV110" i="1" s="1"/>
  <c r="AT110" i="1" s="1"/>
  <c r="J33" i="18"/>
  <c r="AV113" i="1"/>
  <c r="AT113" i="1"/>
  <c r="F35" i="2"/>
  <c r="AZ96" i="1" s="1"/>
  <c r="J35" i="5"/>
  <c r="AV99" i="1" s="1"/>
  <c r="AT99" i="1" s="1"/>
  <c r="J35" i="7"/>
  <c r="AV102" i="1"/>
  <c r="AT102" i="1"/>
  <c r="F35" i="11"/>
  <c r="AZ106" i="1" s="1"/>
  <c r="J33" i="16"/>
  <c r="AV111" i="1"/>
  <c r="AT111" i="1"/>
  <c r="BK122" i="14" l="1"/>
  <c r="J122" i="14" s="1"/>
  <c r="J30" i="14" s="1"/>
  <c r="AG109" i="1" s="1"/>
  <c r="BK137" i="2"/>
  <c r="J137" i="2" s="1"/>
  <c r="J98" i="2" s="1"/>
  <c r="P137" i="2"/>
  <c r="AU96" i="1"/>
  <c r="R137" i="2"/>
  <c r="J129" i="7"/>
  <c r="J99" i="7" s="1"/>
  <c r="BK120" i="17"/>
  <c r="J120" i="17" s="1"/>
  <c r="J96" i="17" s="1"/>
  <c r="BK129" i="11"/>
  <c r="J129" i="11"/>
  <c r="J98" i="11"/>
  <c r="BK122" i="16"/>
  <c r="J122" i="16" s="1"/>
  <c r="J96" i="16" s="1"/>
  <c r="AN109" i="1"/>
  <c r="J96" i="14"/>
  <c r="J39" i="14"/>
  <c r="AN107" i="1"/>
  <c r="J39" i="13"/>
  <c r="J41" i="12"/>
  <c r="AN105" i="1"/>
  <c r="J98" i="10"/>
  <c r="J41" i="10"/>
  <c r="J41" i="9"/>
  <c r="AN98" i="1"/>
  <c r="J41" i="4"/>
  <c r="AU95" i="1"/>
  <c r="AW95" i="1"/>
  <c r="AT95" i="1" s="1"/>
  <c r="AZ101" i="1"/>
  <c r="AV101" i="1"/>
  <c r="AT101" i="1" s="1"/>
  <c r="J32" i="7"/>
  <c r="AG102" i="1"/>
  <c r="J32" i="5"/>
  <c r="AG99" i="1"/>
  <c r="AN99" i="1"/>
  <c r="J32" i="8"/>
  <c r="AG103" i="1"/>
  <c r="AU101" i="1"/>
  <c r="AY95" i="1"/>
  <c r="J30" i="6"/>
  <c r="AG100" i="1" s="1"/>
  <c r="AN100" i="1" s="1"/>
  <c r="BB94" i="1"/>
  <c r="AX94" i="1" s="1"/>
  <c r="J30" i="18"/>
  <c r="AG113" i="1" s="1"/>
  <c r="AZ95" i="1"/>
  <c r="AV95" i="1"/>
  <c r="BA94" i="1"/>
  <c r="W30" i="1"/>
  <c r="BD94" i="1"/>
  <c r="W33" i="1"/>
  <c r="J32" i="2"/>
  <c r="AG96" i="1" s="1"/>
  <c r="J30" i="15"/>
  <c r="AG110" i="1"/>
  <c r="AN110" i="1"/>
  <c r="J32" i="3"/>
  <c r="AG97" i="1" s="1"/>
  <c r="AN97" i="1" s="1"/>
  <c r="BC94" i="1"/>
  <c r="AY94" i="1" s="1"/>
  <c r="J39" i="18" l="1"/>
  <c r="J41" i="7"/>
  <c r="J39" i="15"/>
  <c r="J41" i="8"/>
  <c r="AN103" i="1"/>
  <c r="J39" i="6"/>
  <c r="J41" i="5"/>
  <c r="J41" i="3"/>
  <c r="J41" i="2"/>
  <c r="AN96" i="1"/>
  <c r="AN113" i="1"/>
  <c r="AN102" i="1"/>
  <c r="AU94" i="1"/>
  <c r="J30" i="17"/>
  <c r="AG112" i="1"/>
  <c r="J30" i="16"/>
  <c r="AG111" i="1" s="1"/>
  <c r="AN111" i="1" s="1"/>
  <c r="J32" i="11"/>
  <c r="AG106" i="1" s="1"/>
  <c r="AN106" i="1" s="1"/>
  <c r="W32" i="1"/>
  <c r="AZ94" i="1"/>
  <c r="W29" i="1" s="1"/>
  <c r="AW94" i="1"/>
  <c r="AK30" i="1"/>
  <c r="AG95" i="1"/>
  <c r="W31" i="1"/>
  <c r="J39" i="16" l="1"/>
  <c r="J39" i="17"/>
  <c r="J41" i="11"/>
  <c r="AN95" i="1"/>
  <c r="AN112" i="1"/>
  <c r="AG101" i="1"/>
  <c r="AN101" i="1"/>
  <c r="AV94" i="1"/>
  <c r="AK29" i="1" s="1"/>
  <c r="AG94" i="1" l="1"/>
  <c r="AK26" i="1"/>
  <c r="AT94" i="1"/>
  <c r="AN94" i="1" l="1"/>
  <c r="AK35" i="1"/>
</calcChain>
</file>

<file path=xl/sharedStrings.xml><?xml version="1.0" encoding="utf-8"?>
<sst xmlns="http://schemas.openxmlformats.org/spreadsheetml/2006/main" count="43126" uniqueCount="4170">
  <si>
    <t>Export Komplet</t>
  </si>
  <si>
    <t/>
  </si>
  <si>
    <t>2.0</t>
  </si>
  <si>
    <t>ZAMOK</t>
  </si>
  <si>
    <t>False</t>
  </si>
  <si>
    <t>{f4ed9af1-133f-4606-83aa-5c485437803b}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</si>
  <si>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</si>
  <si>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</si>
  <si>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</si>
  <si>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</si>
  <si>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</si>
  <si>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</si>
  <si>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</si>
  <si>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</si>
  <si>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1-1-520-22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</si>
  <si>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</si>
  <si>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</si>
  <si>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Vybudování PPO na stokové síti v oblasti Karlín - Retenční nádrž JIH</t>
  </si>
  <si>
    <t>KSO:</t>
  </si>
  <si>
    <t>825 45</t>
  </si>
  <si>
    <t>CC-CZ:</t>
  </si>
  <si>
    <t>2223</t>
  </si>
  <si>
    <t>Místo:</t>
  </si>
  <si>
    <t>Praha 8 -Karlín</t>
  </si>
  <si>
    <t>Datum:</t>
  </si>
  <si>
    <t>13. 8. 2025</t>
  </si>
  <si>
    <t>CZ-CPV:</t>
  </si>
  <si>
    <t>45200000-9</t>
  </si>
  <si>
    <t>CZ-CPA:</t>
  </si>
  <si>
    <t>42.99</t>
  </si>
  <si>
    <t>Zadavatel:</t>
  </si>
  <si>
    <t>IČ:</t>
  </si>
  <si>
    <t>IČ: 25656112</t>
  </si>
  <si>
    <t>Pražská vodohospodářská společnost a.s.</t>
  </si>
  <si>
    <t>DIČ:</t>
  </si>
  <si>
    <t>DIČ: CZ25656112</t>
  </si>
  <si>
    <t>Uchazeč:</t>
  </si>
  <si>
    <t>Vyplň údaj</t>
  </si>
  <si>
    <t>Projektant:</t>
  </si>
  <si>
    <t>IČ: 26475081</t>
  </si>
  <si>
    <t>Sweco a.s.</t>
  </si>
  <si>
    <t>DIČ: CZ26475081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</si>
  <si>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</si>
  <si>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</si>
  <si>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</si>
  <si>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</si>
  <si>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</si>
  <si>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</si>
  <si>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</si>
  <si>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</si>
  <si>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</si>
  <si>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</si>
  <si>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</si>
  <si>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</si>
  <si>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</si>
  <si>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</si>
  <si>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</si>
  <si>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</si>
  <si>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</si>
  <si>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</si>
  <si>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</si>
  <si>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</si>
  <si>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</si>
  <si>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</si>
  <si>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</si>
  <si>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</si>
  <si>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</si>
  <si>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</si>
  <si>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</si>
  <si>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</si>
  <si>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</si>
  <si>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</si>
  <si>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</si>
  <si>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</si>
  <si>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</si>
  <si>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</si>
  <si>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</si>
  <si>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</si>
  <si>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</si>
  <si>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</si>
  <si>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</si>
  <si>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</si>
  <si>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</si>
  <si>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</si>
  <si>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</si>
  <si>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</si>
  <si>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</si>
  <si>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</si>
  <si>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</si>
  <si>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</si>
  <si>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02.1</t>
  </si>
  <si>
    <t xml:space="preserve">RETENČNÍ NÁDRŽ JIH </t>
  </si>
  <si>
    <t>STA</t>
  </si>
  <si>
    <t>1</t>
  </si>
  <si>
    <t>{65045c67-3144-4aea-8667-37f2f88db9a2}</t>
  </si>
  <si>
    <t>2</t>
  </si>
  <si>
    <t>/</t>
  </si>
  <si>
    <t>SO 02.1a</t>
  </si>
  <si>
    <t>Soupis</t>
  </si>
  <si>
    <t>{52c97946-6215-481c-97bd-365767450cdd}</t>
  </si>
  <si>
    <t>SO 02.1b</t>
  </si>
  <si>
    <t>RETENČNÍ NÁDRŽ JIH -PBŘ</t>
  </si>
  <si>
    <t>{13f26cce-d8b4-49d7-ab97-d158d9aeb2f6}</t>
  </si>
  <si>
    <t>SO 02.1c</t>
  </si>
  <si>
    <t>RETENČNÍ NÁDŽ JIH -VZT</t>
  </si>
  <si>
    <t>{dd89902f-8981-497d-899d-762cf0320f98}</t>
  </si>
  <si>
    <t>SO 02.1d</t>
  </si>
  <si>
    <t xml:space="preserve">RETENČNÍ NÁDŽ JIH -ZTI </t>
  </si>
  <si>
    <t>{3e1e6165-083b-4ff7-8da7-bd4449903bbc}</t>
  </si>
  <si>
    <t>SO 02.2</t>
  </si>
  <si>
    <t xml:space="preserve">RN JIH - STAVEBNÍ JÁMA </t>
  </si>
  <si>
    <t>{492d0d9a-c386-4cba-bb83-8c572ef4a18f}</t>
  </si>
  <si>
    <t>SO 06</t>
  </si>
  <si>
    <t>Terénní úpravy a vyvolané investice</t>
  </si>
  <si>
    <t>{a04bc806-20b2-40d5-bc6e-7065e03e6aee}</t>
  </si>
  <si>
    <t>SO 06.1</t>
  </si>
  <si>
    <t>Zpevněné plochy</t>
  </si>
  <si>
    <t>{8ef15ee9-a099-468b-babf-ba1f0f828447}</t>
  </si>
  <si>
    <t>SO 06.2</t>
  </si>
  <si>
    <t>Opěrné stěny</t>
  </si>
  <si>
    <t>{68f9e6d5-06e3-4d46-8e89-0033678645a9}</t>
  </si>
  <si>
    <t>SO 06.3</t>
  </si>
  <si>
    <t>Venkovní mobiliář a herní prvky</t>
  </si>
  <si>
    <t>{963f0377-d7a8-4284-ae20-daf07e23c024}</t>
  </si>
  <si>
    <t>SO 06.4</t>
  </si>
  <si>
    <t>Kanalizační přípojky</t>
  </si>
  <si>
    <t>{ea9d7f72-cf53-471c-9d39-b19b97ca7ac6}</t>
  </si>
  <si>
    <t>SO 06.5</t>
  </si>
  <si>
    <t>Veřejné osvětlení</t>
  </si>
  <si>
    <t>{c5c8d516-ebce-4442-8569-6e3e02571490}</t>
  </si>
  <si>
    <t>SO 06.6</t>
  </si>
  <si>
    <t>Terénní úpravy</t>
  </si>
  <si>
    <t>{abecdaa6-4201-4469-ad7f-6dbc58059311}</t>
  </si>
  <si>
    <t>PS 01</t>
  </si>
  <si>
    <t>Strojně technologická část</t>
  </si>
  <si>
    <t>{224b0c39-1f36-4bd3-9472-97b45f447af8}</t>
  </si>
  <si>
    <t>PS 02</t>
  </si>
  <si>
    <t xml:space="preserve">Elektrotechnologie </t>
  </si>
  <si>
    <t>{1e381a8b-84ba-448e-89ef-92e3e1c95041}</t>
  </si>
  <si>
    <t>PS 02.1a</t>
  </si>
  <si>
    <t>Stavební elektroinstalace</t>
  </si>
  <si>
    <t>{8a217939-f07e-411c-b9f7-18502ac41be0}</t>
  </si>
  <si>
    <t>PS 03</t>
  </si>
  <si>
    <t>MaR</t>
  </si>
  <si>
    <t>{11a3e5f7-f4e0-4a64-b896-20fc03104f71}</t>
  </si>
  <si>
    <t>VRN</t>
  </si>
  <si>
    <t xml:space="preserve">Vedlejší rozpočtové náklady </t>
  </si>
  <si>
    <t>{76c1fb2a-3447-417b-97a0-13a700ea9e88}</t>
  </si>
  <si>
    <t>ON</t>
  </si>
  <si>
    <t xml:space="preserve">Ostatní náklady </t>
  </si>
  <si>
    <t>{9b779232-8358-4d0e-946a-3b3be45f89bd}</t>
  </si>
  <si>
    <t>asf_pásy_s</t>
  </si>
  <si>
    <t xml:space="preserve">asf. pásy stěny a schody svisle </t>
  </si>
  <si>
    <t>m2</t>
  </si>
  <si>
    <t>464,48</t>
  </si>
  <si>
    <t>epoxy</t>
  </si>
  <si>
    <t xml:space="preserve">nátěr epoxy chemicky odolný </t>
  </si>
  <si>
    <t>6379,56</t>
  </si>
  <si>
    <t>KRYCÍ LIST SOUPISU PRACÍ</t>
  </si>
  <si>
    <t>epoxy_ČS</t>
  </si>
  <si>
    <t>nátěr epoxy chemicky odolný nátok do RN</t>
  </si>
  <si>
    <t>143,92</t>
  </si>
  <si>
    <t>epoxy_p</t>
  </si>
  <si>
    <t>náter epoxy chemicky odolný priotiskluzový</t>
  </si>
  <si>
    <t>188,962</t>
  </si>
  <si>
    <t>leš_pro</t>
  </si>
  <si>
    <t xml:space="preserve">lešení prostorové </t>
  </si>
  <si>
    <t>m3</t>
  </si>
  <si>
    <t>7146,546</t>
  </si>
  <si>
    <t>leš_řad</t>
  </si>
  <si>
    <t>lešení lehké řadové</t>
  </si>
  <si>
    <t>1476,505</t>
  </si>
  <si>
    <t>Objekt:</t>
  </si>
  <si>
    <t>RN_bet30</t>
  </si>
  <si>
    <t>železový beton C30/37 konstrukce do 300 mm</t>
  </si>
  <si>
    <t>35,748</t>
  </si>
  <si>
    <t xml:space="preserve">SO 02.1 - RETENČNÍ NÁDRŽ JIH </t>
  </si>
  <si>
    <t>RN_beton</t>
  </si>
  <si>
    <t>železový beton C 30/37 konstrukce nad 300 mm</t>
  </si>
  <si>
    <t>3685,109</t>
  </si>
  <si>
    <t>Soupis:</t>
  </si>
  <si>
    <t>suť_bet</t>
  </si>
  <si>
    <t>suť betonová</t>
  </si>
  <si>
    <t>t</t>
  </si>
  <si>
    <t>7,891</t>
  </si>
  <si>
    <t xml:space="preserve">SO 02.1a - RETENČNÍ NÁDRŽ JIH </t>
  </si>
  <si>
    <t>suť_cihla</t>
  </si>
  <si>
    <t>suť cihelná</t>
  </si>
  <si>
    <t>2,484</t>
  </si>
  <si>
    <t>suť_žb</t>
  </si>
  <si>
    <t>suť železobeton</t>
  </si>
  <si>
    <t>30,812</t>
  </si>
  <si>
    <t>zásyp_jámy</t>
  </si>
  <si>
    <t>zásyp jámy pro RN jih (bez ornice)</t>
  </si>
  <si>
    <t>14139,23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</si>
  <si>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</si>
  <si>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</si>
  <si>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</si>
  <si>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</si>
  <si>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</si>
  <si>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</si>
  <si>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</si>
  <si>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</si>
  <si>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</si>
  <si>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</si>
  <si>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</si>
  <si>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</si>
  <si>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</si>
  <si>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</si>
  <si>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</si>
  <si>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</si>
  <si>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</si>
  <si>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</si>
  <si>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715 - Izolace proti chemickým vlivům</t>
  </si>
  <si>
    <t xml:space="preserve">    767 - Konstrukce zámečnické</t>
  </si>
  <si>
    <t xml:space="preserve">    777 - Podlahy lité</t>
  </si>
  <si>
    <t>SKL - Poplatky za skládky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</si>
  <si>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</si>
  <si>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</si>
  <si>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</si>
  <si>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</si>
  <si>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</si>
  <si>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</si>
  <si>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</si>
  <si>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</si>
  <si>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</si>
  <si>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</si>
  <si>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</si>
  <si>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</si>
  <si>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</si>
  <si>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</si>
  <si>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</si>
  <si>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</si>
  <si>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</si>
  <si>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</si>
  <si>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115001101</t>
  </si>
  <si>
    <t>Převedení vody potrubím průměru DN do 100</t>
  </si>
  <si>
    <t>m</t>
  </si>
  <si>
    <t>CS ÚRS 2025 01</t>
  </si>
  <si>
    <t>4</t>
  </si>
  <si>
    <t>1403473246</t>
  </si>
  <si>
    <t>VV</t>
  </si>
  <si>
    <t>"čerpání vody pro zkoušky -potrubím nebo požární hadice"  160</t>
  </si>
  <si>
    <t>Součet</t>
  </si>
  <si>
    <t>115101223</t>
  </si>
  <si>
    <t>Čerpání vody na dopravní výšku přes 10 do 25 m s uvažovaným průměrným přítokem přes 1 000 do 2 000 l/min</t>
  </si>
  <si>
    <t>hod</t>
  </si>
  <si>
    <t>1449853534</t>
  </si>
  <si>
    <t xml:space="preserve">"voda pro zkoušku těsnosti RN -čerpání, lze použít více čerpadel"  </t>
  </si>
  <si>
    <t>"zdroj vody dohodou s objednatelem"</t>
  </si>
  <si>
    <t xml:space="preserve">"obě části RN, napuštění částečně"  (1200+1200)/120 </t>
  </si>
  <si>
    <t>"přečerpání do druhé části"  1200/120</t>
  </si>
  <si>
    <t>"přečerpání do první části"  2400/120</t>
  </si>
  <si>
    <t xml:space="preserve">"naplnění obou částí RN, max. 6300 m3, vypuštění"   (6300-2400)/120 </t>
  </si>
  <si>
    <t>"vypuštění"  6300/120</t>
  </si>
  <si>
    <t>"údržba, čištění čerpadel"  12</t>
  </si>
  <si>
    <t>3</t>
  </si>
  <si>
    <t>119004111</t>
  </si>
  <si>
    <t>Pomocné konstrukce při zabezpečení výkopu bezpečný vstup nebo výstup žebříkem zřízení</t>
  </si>
  <si>
    <t>-148140052</t>
  </si>
  <si>
    <t>"1x vyšší část RN"  12</t>
  </si>
  <si>
    <t>"1x nižší část RN"   10</t>
  </si>
  <si>
    <t>podle postupu prací výlezy upravit či vyměnit</t>
  </si>
  <si>
    <t>119004112</t>
  </si>
  <si>
    <t>Pomocné konstrukce při zabezpečení výkopu bezpečný vstup nebo výstup žebříkem odstranění</t>
  </si>
  <si>
    <t>-708178717</t>
  </si>
  <si>
    <t>5</t>
  </si>
  <si>
    <t>167151111</t>
  </si>
  <si>
    <t>Nakládání, skládání a překládání neulehlého výkopku nebo sypaniny strojně nakládání, množství přes 100 m3, z hornin třídy těžitelnosti I, skupiny 1 až 3</t>
  </si>
  <si>
    <t>1592979959</t>
  </si>
  <si>
    <t>"hornina pro zásyp jámy"  zásyp_jámy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</si>
  <si>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</si>
  <si>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</si>
  <si>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</si>
  <si>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881791410</t>
  </si>
  <si>
    <t>7</t>
  </si>
  <si>
    <t>174151101</t>
  </si>
  <si>
    <t>Zásyp sypaninou z jakékoliv horniny strojně s uložením výkopku ve vrstvách se zhutněním jam, šachet, rýh nebo kolem objektů v těchto vykopávkách</t>
  </si>
  <si>
    <t>268792506</t>
  </si>
  <si>
    <t xml:space="preserve">"zásyp jámy kolem RN a nad RN" </t>
  </si>
  <si>
    <t xml:space="preserve">"bez ornice sejmutí / vrácení"  </t>
  </si>
  <si>
    <t>"výkopy jáma nepažená"  10043,63</t>
  </si>
  <si>
    <t>"výkopy jáma pažená"  5668,81+10058,09+511,72</t>
  </si>
  <si>
    <t>Mezisoučet</t>
  </si>
  <si>
    <t xml:space="preserve">"objem objektu RN pod zemí"  </t>
  </si>
  <si>
    <t>"výlezy, zvýšené části"  -2*(pi*1,3*1,3/4*2) -2*(6,1*1,8*1,0) -4*(4,15*0,3*0,6) -(1,2*1,4*1,0)</t>
  </si>
  <si>
    <t>"výlezy prefa" -2*(pi*1,24*1,24/4*2-0,2)</t>
  </si>
  <si>
    <t>11,6-5,95</t>
  </si>
  <si>
    <t>17,35-11,6-1,35</t>
  </si>
  <si>
    <t>"-1.PP strop 187,30" -(47,0*3,95+5,8*2,0+5,7*2,0+2,0*2,8)*(4,35+4,4)/2</t>
  </si>
  <si>
    <t>"-1.PP strop 186,40 " -(20,72*2,8+11*3,7+2,8*0,25)*(3,45+3,5)/2</t>
  </si>
  <si>
    <t>"schodiště" -(5,95*1,8*(11,02+11,25+0,10)/2+5,65*1,8*(11,25+7,11)/2+4,4*1,4*(7,11+3,87)/2+1,35*1,4*3,9)</t>
  </si>
  <si>
    <t xml:space="preserve">"schodiště" -254,341 </t>
  </si>
  <si>
    <t>"-2.PP dno šikmé, strop 183,00, bez schodišť"  -(44,2*30,62)*(6,71+7,7)/2</t>
  </si>
  <si>
    <t>"dno rozšíření okraj"  -(10,72+1,40+17,35+47,40+17,35+1,40+10,72)*0,2*0,7</t>
  </si>
  <si>
    <t>"RN zahloubení"  -44,2*(6,1+4,6)/2*1,35</t>
  </si>
  <si>
    <t>"RN zahloubení střed"  -11,2*(4,6+3,25)/2*1,35</t>
  </si>
  <si>
    <t>Mezisoučet (objem vytlačený RN)</t>
  </si>
  <si>
    <t xml:space="preserve">odpočty  </t>
  </si>
  <si>
    <t>"podkladní beton"  -163,94</t>
  </si>
  <si>
    <t>"podsyp zahloubení střed"  -9,55</t>
  </si>
  <si>
    <t xml:space="preserve">"izolace tepelná mezi RN a ČS"  -27,88*0,25 </t>
  </si>
  <si>
    <t>Mezisoučet (odpočty jiné)</t>
  </si>
  <si>
    <t>8</t>
  </si>
  <si>
    <t>M</t>
  </si>
  <si>
    <t>58981108</t>
  </si>
  <si>
    <t>recyklát směsný frakce 0/32</t>
  </si>
  <si>
    <t>-263572529</t>
  </si>
  <si>
    <t xml:space="preserve">vhodnou horninu pro zásyp schvaluje TDI </t>
  </si>
  <si>
    <t xml:space="preserve">např. výkopová hornina přesátá, bez kamenů, bez jílových příměsí  </t>
  </si>
  <si>
    <t>zásyp_jámy *1,8   "koeficient t/m3"</t>
  </si>
  <si>
    <t>Zakládání</t>
  </si>
  <si>
    <t>9</t>
  </si>
  <si>
    <t>213141112</t>
  </si>
  <si>
    <t>Zřízení vrstvy z geotextilie filtrační, separační, odvodňovací, ochranné, výztužné nebo protierozní v rovině nebo ve sklonu do 1:5, šířky přes 3 do 6 m</t>
  </si>
  <si>
    <t>-1264077990</t>
  </si>
  <si>
    <t>Ochranná vrstva stropní konstrukce</t>
  </si>
  <si>
    <t>Přesná specifikace použitého maeriálu viz. projektová dokumentace</t>
  </si>
  <si>
    <t>"strop RN +183,00"  26,7*19,3  +26,7*21,9</t>
  </si>
  <si>
    <t xml:space="preserve">"odpočty"  -3,95*2,8  -3,95*5,4 -5,7*2,0 -5,7*2,0 </t>
  </si>
  <si>
    <t>10</t>
  </si>
  <si>
    <t>69311008</t>
  </si>
  <si>
    <t>geotextilie tkaná separační, filtrační, výztužná PP pevnost v tahu 40kN/m</t>
  </si>
  <si>
    <t>1855329794</t>
  </si>
  <si>
    <t>1044,85*1,1 'Přepočtené koeficientem množství</t>
  </si>
  <si>
    <t>11</t>
  </si>
  <si>
    <t>213141132</t>
  </si>
  <si>
    <t>Zřízení vrstvy z geotextilie filtrační, separační, odvodňovací, ochranné, výztužné nebo protierozní ve sklonu přes 1:2 do 1:1, šířky přes 3 do 6 m</t>
  </si>
  <si>
    <t>121773080</t>
  </si>
  <si>
    <t xml:space="preserve">RN JIH </t>
  </si>
  <si>
    <t>"geotextilie svisle vně -2.PP"  47,0*6,7 +16,4*10,4</t>
  </si>
  <si>
    <t>"geotextilie svisle vně -2.PP"  2*30,62*(6,7+7,7)/2  +2*14,4</t>
  </si>
  <si>
    <t>"geotextilie svisle -1.PP"  (7*4,3/2) +(6,0+47,0+6,0)*4,3 +(7*4,3/2)</t>
  </si>
  <si>
    <t>"geotextilie svisle -1.PP"   (7*4,3/2)+(18,9+4*2,0+21,5)*4,3+(3,0*1,0)+(7*4,3/2)</t>
  </si>
  <si>
    <t>"geotextilie svisle -1.PP"   2*20,7*3,4+(4,0+2,8+5,4+4,0)*3,4</t>
  </si>
  <si>
    <t>-1710354308</t>
  </si>
  <si>
    <t>1676,048*1,1 'Přepočtené koeficientem množství</t>
  </si>
  <si>
    <t>13</t>
  </si>
  <si>
    <t>271532211</t>
  </si>
  <si>
    <t>Podsyp pod základové konstrukce se zhutněním a urovnáním povrchu z kameniva hrubého, frakce 32 - 63 mm</t>
  </si>
  <si>
    <t>2128315396</t>
  </si>
  <si>
    <t>RN jih</t>
  </si>
  <si>
    <t xml:space="preserve">"podsyp ŠD 32/63 dno nejhlubší část (břidlice)"  13*3,5*0,1 </t>
  </si>
  <si>
    <t>"obsyp ŠD 32/63 dno nejhlubší část"  2,5+2,5</t>
  </si>
  <si>
    <t>14</t>
  </si>
  <si>
    <t>271542211</t>
  </si>
  <si>
    <t>Podsyp pod základové konstrukce se zhutněním a urovnáním povrchu ze štěrkodrtě netříděné</t>
  </si>
  <si>
    <t>780553216</t>
  </si>
  <si>
    <t>"lokální nerovnosti ve výkopu"   5</t>
  </si>
  <si>
    <t>15</t>
  </si>
  <si>
    <t>273313511</t>
  </si>
  <si>
    <t>Základy z betonu prostého desky z betonu kamenem neprokládaného tř. C 12/15</t>
  </si>
  <si>
    <t>826287732</t>
  </si>
  <si>
    <t>podkladní beton</t>
  </si>
  <si>
    <t>"pod dno" 45,0*(25,0+2,1+4,7)*0,1+2*(1,4*18,2)*0,1</t>
  </si>
  <si>
    <t>"zahloubení přípočet" 12,0*0,7*0,1</t>
  </si>
  <si>
    <t>"betonáž přímo do výkopu +10 %"   149*0,10</t>
  </si>
  <si>
    <t>podkl_bet</t>
  </si>
  <si>
    <t>16</t>
  </si>
  <si>
    <t>273325914</t>
  </si>
  <si>
    <t>Základy z betonu železového (bez výztuže) desky Příplatek k cenám za úpravu povrchů desek strojním hlazením</t>
  </si>
  <si>
    <t>CS ÚRS 2024 02</t>
  </si>
  <si>
    <t>624400354</t>
  </si>
  <si>
    <t>podkladní beton přehladit</t>
  </si>
  <si>
    <t>"pod dno"  45,0*(25,0+2,1+4,7)*1+2*(1,4*18,2)*1</t>
  </si>
  <si>
    <t>"zahloubení přípočet"  12,0*0,7*1</t>
  </si>
  <si>
    <t>Svislé a kompletní konstrukce</t>
  </si>
  <si>
    <t>17</t>
  </si>
  <si>
    <t>310001141</t>
  </si>
  <si>
    <t>Vytvoření prostupů ve zdech z monolitického betonu nebo železobetonu osazením trub, prefabrikovaných dílců, dutinových tvarovek, apod., do bednění vnější průřezové plochy přes 0,25 do 0,5 m2, tloušťky zdi do 0,5 m</t>
  </si>
  <si>
    <t>kus</t>
  </si>
  <si>
    <t>1309239271</t>
  </si>
  <si>
    <t>"prostupy stěnami nebo stropy D 600"  6</t>
  </si>
  <si>
    <t>18</t>
  </si>
  <si>
    <t>28611966R</t>
  </si>
  <si>
    <t>prostupová pažnice pro vodorovné i svislé kce PN 1,0 DN 600 dl 600mm</t>
  </si>
  <si>
    <t>R-POLOŽKA</t>
  </si>
  <si>
    <t>-58973636</t>
  </si>
  <si>
    <t>"P01, P02, prostupy strop D 600, tl. 0,6 m"   2</t>
  </si>
  <si>
    <t>19</t>
  </si>
  <si>
    <t>28611964R</t>
  </si>
  <si>
    <t>prostupová pažnice pro vodorovné i svislé kce PN 1,0 DN 600 dl 400mm</t>
  </si>
  <si>
    <t>661278474</t>
  </si>
  <si>
    <t>"prostupy strop D 600, tl. 0,4 m"   2</t>
  </si>
  <si>
    <t>20</t>
  </si>
  <si>
    <t>28611962R</t>
  </si>
  <si>
    <t>prostupová pažnice pro vodorovné i svislé kce PN 1,0 DN 600 dl 250mm</t>
  </si>
  <si>
    <t>2047649149</t>
  </si>
  <si>
    <t>"prostupy strop D 600, tl. 0,25 m"   2</t>
  </si>
  <si>
    <t>312311811</t>
  </si>
  <si>
    <t>Nadzákladové zdi z betonu prostého výplňové bez zvláštních nároků na vliv prostředí tř. C 12/15</t>
  </si>
  <si>
    <t>-1830062719</t>
  </si>
  <si>
    <t>"beton výplňový schody"   57,5</t>
  </si>
  <si>
    <t>22</t>
  </si>
  <si>
    <t>380316122</t>
  </si>
  <si>
    <t>Kompletní konstrukce čistíren odpadních vod, nádrží, vodojemů, kanálů z betonu prostého se zvýšenými nároky na prostředí tř. C 25/30, tl. přes 150 do 300 mm</t>
  </si>
  <si>
    <t>1290321664</t>
  </si>
  <si>
    <t>beton tvarovaný na dně nádrže pod dlažbami</t>
  </si>
  <si>
    <t xml:space="preserve">"část 1-4 pod dlažby"  16,2*(1,8*(0,02+0,55)/2+0,2+0,2) </t>
  </si>
  <si>
    <t xml:space="preserve">"část 5-9 pod dlažby"  21,2*(1,8*(0,02+0,55)/2+0,2+0,2) </t>
  </si>
  <si>
    <t>"část 4-5 s jímkou a odtokem"  5,0*(1,8*0,15+0,25+0,25)+0,3</t>
  </si>
  <si>
    <t>"část 5-6 masiv" jiná položka rozpočtu</t>
  </si>
  <si>
    <t>"schody vlevo, vpravo, stupně" (5+5)*1,0*(0,25*0,19/2)</t>
  </si>
  <si>
    <t>"schody střed, stupně" 5*2,2*(0,26*0,18/2)</t>
  </si>
  <si>
    <t>23</t>
  </si>
  <si>
    <t>380316123</t>
  </si>
  <si>
    <t>Kompletní konstrukce čistíren odpadních vod, nádrží, vodojemů, kanálů z betonu prostého se zvýšenými nároky na prostředí tř. C 25/30, tl. přes 300 mm</t>
  </si>
  <si>
    <t>26083910</t>
  </si>
  <si>
    <t>"koryto masiv část 5-6"  5,0*(1,8*(1,19+1,25)/2)</t>
  </si>
  <si>
    <t>"-2.PP podesta nástupní pro schody vlevo a vpravo"  2*(1,35*1,0)*0,65</t>
  </si>
  <si>
    <t xml:space="preserve">"-1.PP schody masiv výstupní vlevo a vpravo"  2*(5,7+4,45)/2*0,9  </t>
  </si>
  <si>
    <t>"-1.PP schody masiv střed" 1*(1,74+0,74)/2*0,9</t>
  </si>
  <si>
    <t>24</t>
  </si>
  <si>
    <t>380326242</t>
  </si>
  <si>
    <t>Kompletní konstrukce čistíren odpadních vod, nádrží, vodojemů, kanálů z betonu železového bez výztuže a bednění pro prostředí s mrazovými cykly tř. C 30/37, tl. přes 150 do 300 mm</t>
  </si>
  <si>
    <t>1826207286</t>
  </si>
  <si>
    <t xml:space="preserve">"1.NP okraj pod panely"   (5,5*4+1,8*4)*0,8*0,3 </t>
  </si>
  <si>
    <t>"žebra"  4*(5,95-1,8)*0,5*0,3</t>
  </si>
  <si>
    <t>"1.NP 2x komín kruhový"  2*(pi*1,3*1,3/4 -pi*0,8*0,8/4)*0,25*2,1</t>
  </si>
  <si>
    <t>"1.NP 1x komín hranatý"  1*(1,2*1,4 -0,7*0,9)*2,1</t>
  </si>
  <si>
    <t>25</t>
  </si>
  <si>
    <t>380326342</t>
  </si>
  <si>
    <t>Kompletní konstrukce čistíren odpadních vod, nádrží, vodojemů, kanálů z betonu železového bez výztuže a bednění pro konstrukce bílých van tř. C 30/37, tl. přes 150 do 300 mm</t>
  </si>
  <si>
    <t>326628710</t>
  </si>
  <si>
    <t>"mezistrop tl. 250"  (44,2*3,95 +6,1*2,0 +6,1*2,0)*0,25</t>
  </si>
  <si>
    <t>"8x otvory" -8*(5,0*1,4)*0,25</t>
  </si>
  <si>
    <t>26</t>
  </si>
  <si>
    <t>380326343</t>
  </si>
  <si>
    <t>Kompletní konstrukce čistíren odpadních vod, nádrží, vodojemů, kanálů z betonu železového bez výztuže a bednění pro konstrukce bílých van tř. C 30/37, tl. přes 300 mm</t>
  </si>
  <si>
    <t>736436507</t>
  </si>
  <si>
    <t xml:space="preserve">RN JIH ... žel. bet. konstrukce </t>
  </si>
  <si>
    <t>"beton vodovzdorný, mrazuvzdorný, C 30/37,  specifikace viz statika"</t>
  </si>
  <si>
    <t xml:space="preserve">"dno nádrže (172,6) tl. 800"  11,6*(3,25+4,05)/2*0,8 </t>
  </si>
  <si>
    <t>"klín v. 1900" +11,6*(3,5+1,5)/2*1,9</t>
  </si>
  <si>
    <t>"dno nádrže (173,95) tl. 700"  (16,9+17,3)*(4,6+5,3)/2*0,7</t>
  </si>
  <si>
    <t xml:space="preserve">"klín v. 650"  +(16,9+17,3)*(2,75+3,4)/2*0,65 </t>
  </si>
  <si>
    <t>"dno nádrže (175,4 až 176,29) tl. 700 +schody"  (17,75*1,4 +44,6*28,27 +17,75*1,4)*0,7</t>
  </si>
  <si>
    <t xml:space="preserve">"zaoblené dno"  8* 5,0*(0,07+0,105) </t>
  </si>
  <si>
    <t>"stěny -2.PP obvod tl. 800"  (1,8+1,8)*1,2*0,8</t>
  </si>
  <si>
    <t xml:space="preserve">"stěny -2.PP obvod tl. 750"   44,2*7,75*0,75 +11,6*1,25*0,75 </t>
  </si>
  <si>
    <t xml:space="preserve">"stěny -2.PP obvod tl. 700"  44,2*6,67*0,7 </t>
  </si>
  <si>
    <t xml:space="preserve">"stěny -2.PP obvod tl. 700"  2*(29,17*(5,42+6,4)/2 +4,85*1,25 +1,8*1,35)*0,7 </t>
  </si>
  <si>
    <t>"stěny -2.PP vnitřní tl. 400" 6*(29,17*(5,42+6,4)/2 -3,3*2,2 +4,85*1,25)*0,4</t>
  </si>
  <si>
    <t>"stěny -2.PP vnitřní tl. 400" 1*(29,17*(5,42+6,4)/2 +4,85*1,25 +1,8*2,6)*0,4</t>
  </si>
  <si>
    <t>"4x otvory hranaté nátok"  -4*(1,3*0,9)*0,75</t>
  </si>
  <si>
    <t>"otvory hranaté"  -2*(1,0*2,1)*0,7 -6*(1,0*2,1)*0,4 -4*(1,2*0,7)*0,4 -6*(0,8*0,5)*0,4</t>
  </si>
  <si>
    <t xml:space="preserve">"2x otvory kruhové velké"  -2*(pi*1,0*1,0/4)*0,75  </t>
  </si>
  <si>
    <t>"strop -2.PP (182,40) tl. 600"  44,20*27,05*0,6  +2*(6,1*1,4*0,6)</t>
  </si>
  <si>
    <t>"otvory hranaté"  -2*(0,6*1,2)*0,6  -2*(1,2*0,25)*0,6</t>
  </si>
  <si>
    <t>"otvory kulaté"  -2*(pi*0,6*0,6/4)*0,6</t>
  </si>
  <si>
    <t>"stěny -1.PP"  (5,55+47,0+5,55)*3,9*0,4</t>
  </si>
  <si>
    <t>"stěny -1.PP"  (2*2,4+2*5,3+2*2,0+32,8+2*2,04)*3,9*0,4 +3,0*0,9*0,4</t>
  </si>
  <si>
    <t>"stěny -1.PP"  (2*21,08+2*2,8+2*2,9+2*5,4+2*0,65)*3,0*0,4</t>
  </si>
  <si>
    <t>"mezistrop (183,65) tl. 250 ... viz položka žb. do 300 mm"</t>
  </si>
  <si>
    <t xml:space="preserve">"strop (186,00) tl. 400"  11,2*3,7*0,4 +(21,32+0,25)*3,0*0,4 </t>
  </si>
  <si>
    <t>"2x otvory kulaté"   -2*(pi*0,6*0,6/4)*0,4</t>
  </si>
  <si>
    <t>"strop (186,90) tl. 400" (7,5*5,95+32,0*3,95+3,0*2,04+7,5*5,95)*0,4</t>
  </si>
  <si>
    <t xml:space="preserve">"otvory hranaté"  -2*(5,5*1,2)*0,4  -1*(0,9*0,7)*0,4 </t>
  </si>
  <si>
    <t xml:space="preserve">"schody vlevo" </t>
  </si>
  <si>
    <t>"stěny -2.PP"  (1,0*9,31 +5,82*(9,31+9,52)/2  +10,08*(9,52+2,73)/2 +1,45*(2,73+2,79)/2 +1,0*2,79) *0,4</t>
  </si>
  <si>
    <t>"stěny -1.PP"  (10,5+5,42)/2*3,9*0,4 +(6,18+2,26)/2*3,9*0,4</t>
  </si>
  <si>
    <t>"strop nad schody"  (5,95 +7,1)*1,4*0,4 +(5,65 +1,31)*1,0*0,4</t>
  </si>
  <si>
    <t>"ramena"  (2,03+0,75+3,77+0,75+3,77)*1,0*0,4+0,4*1,0*0,62</t>
  </si>
  <si>
    <t>"stupně"  (7+12+12)*1,0*(0,25*0,19)/2</t>
  </si>
  <si>
    <t>"schody vpravo"   87,56</t>
  </si>
  <si>
    <t>"stěny a komíny nad stropem -1.PP ... viz žb. do 300 mm"</t>
  </si>
  <si>
    <t>27</t>
  </si>
  <si>
    <t>380356231</t>
  </si>
  <si>
    <t>Bednění kompletních konstrukcí čistíren odpadních vod, nádrží, vodojemů, kanálů konstrukcí neomítaných z betonu prostého nebo železového ploch rovinných zřízení</t>
  </si>
  <si>
    <t>929548919</t>
  </si>
  <si>
    <t>RN JIH</t>
  </si>
  <si>
    <t>bednění pohledových hran zkosené 15*15 mm, bednění stupňů zkosené 5x5 mm</t>
  </si>
  <si>
    <t>bednění vnější  plochy</t>
  </si>
  <si>
    <t>"dno -2.PP vně"  (30,82+0,2+1,4+47,4+1,4+0,2+30,82+44,2)*0,7</t>
  </si>
  <si>
    <t xml:space="preserve">"zahloubení (kanál) vně"  (5,4+49,8+5,4)*1,35 </t>
  </si>
  <si>
    <t xml:space="preserve">"vany vně"  (4,0+11,6+4,0)*1,35 </t>
  </si>
  <si>
    <t>"zahloubení (kanál) vni"  (21,2*4+1,8*4)*1,35</t>
  </si>
  <si>
    <t>"vany vni"  (5,0*2+4,6*2+1,8*4)*1,35</t>
  </si>
  <si>
    <t>"stěna obvodová S nad zákl. deskou"  47,0*10,31</t>
  </si>
  <si>
    <t>"stěna obvod RN V"  5,95*(10,31+10,53)/2 +24,67*(6,23+7,0)/2 -1,0*2,1 +4,2*0,7</t>
  </si>
  <si>
    <t>"stěna obvod RN Z"  226,031</t>
  </si>
  <si>
    <t>"stěna schody V"  2*(5,95*(10,31+10,53)/2 +10,1*(10,53+7,0)/2 +1,31*(3,16+3,19)/2  +1,4*3,19)</t>
  </si>
  <si>
    <t>"stěna schody lichoběžník -1.PP"  2*(2,4*4,3+5,6*4,3/2)</t>
  </si>
  <si>
    <t>"stěna schody Z"  318,302</t>
  </si>
  <si>
    <t>"stěna schody lichoběžník -1.PP"  44,72</t>
  </si>
  <si>
    <t>"stěna obvodová J nad základy -2.PP ... bednění"  16,5*9,05</t>
  </si>
  <si>
    <t>"stěna obvodová J nad základy ... část přisazená k ČS"  0</t>
  </si>
  <si>
    <t xml:space="preserve">"stěny -2.PP vnitřní"  </t>
  </si>
  <si>
    <t>4* (29,17*(5,41+6,40)/2 +4*2,85*1,25)</t>
  </si>
  <si>
    <t>12* (25,87*(5,41+6,40)/2 +2,85*1,25 +3,3*4,2)</t>
  </si>
  <si>
    <t>"otvory, hrany"  -14*1,0*2,1 +6*(2,2+3,3)*0,4</t>
  </si>
  <si>
    <t>"ostění"  2*6,2*0,7 +6*6,2*0,4 +4*(3,8*0,4) +6*(2,6*0,4)</t>
  </si>
  <si>
    <t>"strop na RN -2.PP vč. mezistropu"  8* (5,0*29,17)</t>
  </si>
  <si>
    <t>"otvory"  -8* (5,0*1,4) +8* (12,8*0,25)</t>
  </si>
  <si>
    <t>"bednění schody strop V"  (5,42+12,72+1,05)*1,0</t>
  </si>
  <si>
    <t>"bednění šikmý strop shora V"  7,1*1,8+5,65*1,4</t>
  </si>
  <si>
    <t xml:space="preserve">"bednění stupně V"  36*1,0*(0,19+0,25) +1,0*0,22 +1,0*0,62 </t>
  </si>
  <si>
    <t>"bednění schody strop Z"  19,19</t>
  </si>
  <si>
    <t>"bednění šikmý strop shora Z"  20,69</t>
  </si>
  <si>
    <t>"bednění stupně Z"  16,68</t>
  </si>
  <si>
    <t xml:space="preserve">"stěny obvodové -1.PP nad 183,00"  2*(2,0*4,3+20,72*3,4+3,95*3,4) </t>
  </si>
  <si>
    <t xml:space="preserve">"stěny obvodové -1.PP nad 183,00" (11,2-3,0)*3,4 +(18,9+2,0)*4,3+(18,9+2,0)*4,3 </t>
  </si>
  <si>
    <t>"stěny obvodové -1.PP nad 183,00"  (47,0+43,4+4*2,0)*4,3</t>
  </si>
  <si>
    <t>"stěny obvodové -1.PP nad 183,00" (46,2+44,2+4*2,0+2*1,6)*3,9 +5,0*0,4</t>
  </si>
  <si>
    <t xml:space="preserve">"strop nad -1.PP"  46,2*3,15 +5,3*2,0 +2,04*2,2 +5,3*2,0 </t>
  </si>
  <si>
    <t>"strop nad -1.PP"  21,08*2,2 +10,4*2,9 +0,65*2,2</t>
  </si>
  <si>
    <t xml:space="preserve">"otvory"  -5,5*1,2 -5,5*1,2 +2*(13,4*0,4) +3,2*0,4 </t>
  </si>
  <si>
    <t>"stěny nad stropem (pod panely)"  (4*6,1+4*1,8+4*5,5+4*1,4)*0,8</t>
  </si>
  <si>
    <t>"žebra"  (8*3,39+8*0,76+8*0,3)*0,5</t>
  </si>
  <si>
    <t>28</t>
  </si>
  <si>
    <t>380356232</t>
  </si>
  <si>
    <t>Bednění kompletních konstrukcí čistíren odpadních vod, nádrží, vodojemů, kanálů konstrukcí neomítaných z betonu prostého nebo železového ploch rovinných odstranění</t>
  </si>
  <si>
    <t>1497214457</t>
  </si>
  <si>
    <t>29</t>
  </si>
  <si>
    <t>380356241</t>
  </si>
  <si>
    <t>Bednění kompletních konstrukcí čistíren odpadních vod, nádrží, vodojemů, kanálů konstrukcí neomítaných z betonu prostého nebo železového ploch zaoblených zřízení</t>
  </si>
  <si>
    <t>-1550517528</t>
  </si>
  <si>
    <t>"2x komín kruhový pro VZT bednění"   2* (pi*1,3*2,1 +pi*0,8*2,1)</t>
  </si>
  <si>
    <t>30</t>
  </si>
  <si>
    <t>380356242</t>
  </si>
  <si>
    <t>Bednění kompletních konstrukcí čistíren odpadních vod, nádrží, vodojemů, kanálů konstrukcí neomítaných z betonu prostého nebo železového ploch zaoblených odstranění</t>
  </si>
  <si>
    <t>646300144</t>
  </si>
  <si>
    <t>31</t>
  </si>
  <si>
    <t>380361006</t>
  </si>
  <si>
    <t>Výztuž kompletních konstrukcí čistíren odpadních vod, nádrží, vodojemů, kanálů z oceli 10 505 (R) nebo BSt 500</t>
  </si>
  <si>
    <t>1884041038</t>
  </si>
  <si>
    <t>"výztuž B500B viz statika, předpoklad 170 kg/m3"</t>
  </si>
  <si>
    <t>(RN_beton +RN_bet30) *0,170</t>
  </si>
  <si>
    <t>32</t>
  </si>
  <si>
    <t>380361011</t>
  </si>
  <si>
    <t>Výztuž kompletních konstrukcí čistíren odpadních vod, nádrží, vodojemů, kanálů ze svařovaných sítí z drátů typu KARI</t>
  </si>
  <si>
    <t>-1645762001</t>
  </si>
  <si>
    <t>"Kari sítě pro schody (stupně), 4/100/100"</t>
  </si>
  <si>
    <t>2*(36*0,25+36*0,19) *0,002</t>
  </si>
  <si>
    <t>(5*0,26+5*0,18) *0,002</t>
  </si>
  <si>
    <t>0,067*1,2 'Přepočtené koeficientem množství</t>
  </si>
  <si>
    <t>Vodorovné konstrukce</t>
  </si>
  <si>
    <t>33</t>
  </si>
  <si>
    <t>410002141</t>
  </si>
  <si>
    <t>Vytvoření prostupů ve vodorovných konstrukcích z monolitického betonu nebo železobetonu osazením trub, prefabrikovaných dílců, dutinových tvarovek, apod., do bednění vnější průřezové plochy přes 0,25 do 0,5 m2, tloušťky zdi do 0,5 m</t>
  </si>
  <si>
    <t>448333143</t>
  </si>
  <si>
    <t>"prostup stropem D=600 tl. 250"   2</t>
  </si>
  <si>
    <t>"prostup stropem D=600 tl. 400"   2</t>
  </si>
  <si>
    <t>"prostup stropem D=600 tl. 600"   2</t>
  </si>
  <si>
    <t>34</t>
  </si>
  <si>
    <t>28611828</t>
  </si>
  <si>
    <t>prostupová pažnice pro vodorovné i svislé kce PN 1,0 DN 600 dl 150-500mm</t>
  </si>
  <si>
    <t>429922330</t>
  </si>
  <si>
    <t>35</t>
  </si>
  <si>
    <t>28611829R</t>
  </si>
  <si>
    <t>1335650505</t>
  </si>
  <si>
    <t>36</t>
  </si>
  <si>
    <t>411124111</t>
  </si>
  <si>
    <t>Montáž stropních panelů délky do 3,6 m, hmotnosti do 1,5 t, v budovách výšky do 12 m</t>
  </si>
  <si>
    <t>-1831074840</t>
  </si>
  <si>
    <t>Prefabrikovaný strop nad chodbou 1.NP, otvor 1,2 x 5,5 m</t>
  </si>
  <si>
    <t xml:space="preserve"> 5 + 5 " ks panelů 1200 /1800 /200"</t>
  </si>
  <si>
    <t>okraje a spáry vyplnit cementovou maltou</t>
  </si>
  <si>
    <t>37</t>
  </si>
  <si>
    <t>59346871R</t>
  </si>
  <si>
    <t xml:space="preserve">panel stropní prefa železobetonový š 1200 /1800 /200 mm </t>
  </si>
  <si>
    <t>1117118593</t>
  </si>
  <si>
    <t>Prefabrikovaný strop nad chodbou 1.NP, otvor 1,2 x 5,5 m, dva montážní otvory</t>
  </si>
  <si>
    <t>typ panelu projednat s TDI</t>
  </si>
  <si>
    <t>5 ks + 5 ks panelů 1200 /1800 /200 mm</t>
  </si>
  <si>
    <t>"panel m"  5*1,8 +5*1,8</t>
  </si>
  <si>
    <t>38</t>
  </si>
  <si>
    <t>389381001</t>
  </si>
  <si>
    <t>Dobetonování prefabrikovaných konstrukcí</t>
  </si>
  <si>
    <t>1224878468</t>
  </si>
  <si>
    <t>dobetonování okrajů prefa panelů</t>
  </si>
  <si>
    <t xml:space="preserve">(6*4+1,8*4)*0,2*0,05 </t>
  </si>
  <si>
    <t>včetně nezbytného bednění</t>
  </si>
  <si>
    <t>39</t>
  </si>
  <si>
    <t>411354317</t>
  </si>
  <si>
    <t>Podpěrná konstrukce stropů - desek, kleneb a skořepin výška podepření do 4 m tloušťka stropu přes 35 do 50 cm zřízení</t>
  </si>
  <si>
    <t>-2098673729</t>
  </si>
  <si>
    <t>"strop -1.PP"  44,2*3,15 +5,3*2,0 +5,3*2,0 +1,0*0,4</t>
  </si>
  <si>
    <t>"strop -1.PP"  22,72*2,2 +10,4*2,9 +0,65*2,2</t>
  </si>
  <si>
    <t>"otvory"  -5,0*1,4 -5,0*1,4</t>
  </si>
  <si>
    <t>"schodiště"  16,5*1,0</t>
  </si>
  <si>
    <t>40</t>
  </si>
  <si>
    <t>411354318</t>
  </si>
  <si>
    <t>Podpěrná konstrukce stropů - desek, kleneb a skořepin výška podepření do 4 m tloušťka stropu přes 35 do 50 cm odstranění</t>
  </si>
  <si>
    <t>1859144872</t>
  </si>
  <si>
    <t>41</t>
  </si>
  <si>
    <t>411354363R</t>
  </si>
  <si>
    <t>Podpěrná konstrukce stropů - desek, kleneb a skořepin výška podepření přes 6 m tloušťka stropu přes 15 do 25 cm zřízení</t>
  </si>
  <si>
    <t>751330132</t>
  </si>
  <si>
    <t>"mezistrop"  8*(5*2,85)+22,72*2,2+10,4*2,9+0,65*2,2</t>
  </si>
  <si>
    <t>"otvory"  -8*(5,0*1,4)</t>
  </si>
  <si>
    <t>42</t>
  </si>
  <si>
    <t>411354364R</t>
  </si>
  <si>
    <t>Podpěrná konstrukce stropů - desek, kleneb a skořepin výška podepření přes 6 m tloušťka stropu přes 15 do 25 cm odstranění</t>
  </si>
  <si>
    <t>692879010</t>
  </si>
  <si>
    <t>43</t>
  </si>
  <si>
    <t>411354367R</t>
  </si>
  <si>
    <t>Podpěrná konstrukce stropů - desek, kleneb a skořepin výška podepření přes 6 m tloušťka stropu 60 cm zřízení</t>
  </si>
  <si>
    <t>52539940</t>
  </si>
  <si>
    <t>"strop RN tl. 600 mm"  8*(5*26,32)</t>
  </si>
  <si>
    <t>44</t>
  </si>
  <si>
    <t>411354368R</t>
  </si>
  <si>
    <t>Podpěrná konstrukce stropů - desek, kleneb a skořepin výška podepření přes 6 m tloušťka stropu 60 cm odstranění</t>
  </si>
  <si>
    <t>-705759102</t>
  </si>
  <si>
    <t>45</t>
  </si>
  <si>
    <t>452112112</t>
  </si>
  <si>
    <t>Osazení betonových dílců prstenců nebo rámů pod poklopy a mříže, výšky do 100 mm</t>
  </si>
  <si>
    <t>-237915199</t>
  </si>
  <si>
    <t>46</t>
  </si>
  <si>
    <t>59224184</t>
  </si>
  <si>
    <t>prstenec šachtový vyrovnávací betonový 625x120x40mm</t>
  </si>
  <si>
    <t>-1666226788</t>
  </si>
  <si>
    <t>47</t>
  </si>
  <si>
    <t>59224187</t>
  </si>
  <si>
    <t>prstenec šachtový vyrovnávací betonový 625x120x100mm</t>
  </si>
  <si>
    <t>-1989652615</t>
  </si>
  <si>
    <t>Úpravy povrchů, podlahy a osazování výplní</t>
  </si>
  <si>
    <t>48</t>
  </si>
  <si>
    <t>631311114</t>
  </si>
  <si>
    <t>Mazanina z betonu prostého bez zvýšených nároků na prostředí tl. přes 50 do 80 mm tř. C 16/20</t>
  </si>
  <si>
    <t>838409522</t>
  </si>
  <si>
    <t>"mazanina spádová na stropě -1.PP na izolaci"</t>
  </si>
  <si>
    <t>"celkem"  337,3*(0,05+0,10)/2</t>
  </si>
  <si>
    <t>49</t>
  </si>
  <si>
    <t>631311224</t>
  </si>
  <si>
    <t>Mazanina z betonu prostého se zvýšenými nároky na prostředí tl. přes 80 do 120 mm tř. C 25/30</t>
  </si>
  <si>
    <t>-44252443</t>
  </si>
  <si>
    <t>mazanina dno nádrží C 25/30 tl. 10 cm, specifikace viz TZ statika</t>
  </si>
  <si>
    <t>(8*(26,67*5,0)+6*(1,5*0,4)) *0,1</t>
  </si>
  <si>
    <t>50</t>
  </si>
  <si>
    <t>631319012</t>
  </si>
  <si>
    <t>Příplatek k cenám mazanin za úpravu povrchu mazaniny přehlazením, mazanina tl. přes 80 do 120 mm</t>
  </si>
  <si>
    <t>-1981647205</t>
  </si>
  <si>
    <t>mazanina dno nádrží C 25/30 tl. 10 cm</t>
  </si>
  <si>
    <t>51</t>
  </si>
  <si>
    <t>631319173</t>
  </si>
  <si>
    <t>Příplatek k cenám mazanin za stržení povrchu spodní vrstvy mazaniny latí před vložením výztuže nebo pletiva pro tl. obou vrstev mazaniny přes 80 do 120 mm</t>
  </si>
  <si>
    <t>1653292666</t>
  </si>
  <si>
    <t>52</t>
  </si>
  <si>
    <t>631319173.2</t>
  </si>
  <si>
    <t>2099882228</t>
  </si>
  <si>
    <t>prostý beton schody, Kari sítě</t>
  </si>
  <si>
    <t>(1,0+1,5)*2,2*0,1</t>
  </si>
  <si>
    <t>2*(5,0+1,5)*1,0*0,1</t>
  </si>
  <si>
    <t>53</t>
  </si>
  <si>
    <t>631311224.4</t>
  </si>
  <si>
    <t>1791443215</t>
  </si>
  <si>
    <t>ČS nátok do RN JIH</t>
  </si>
  <si>
    <t>mazanina dno nátoku spádovaná C 25/30 tl. 8-20 cm</t>
  </si>
  <si>
    <t>(16,2*2,0)*(0,08+0,2)/2</t>
  </si>
  <si>
    <t>54</t>
  </si>
  <si>
    <t>631319012.4</t>
  </si>
  <si>
    <t>766041250</t>
  </si>
  <si>
    <t>55</t>
  </si>
  <si>
    <t>631319173.4</t>
  </si>
  <si>
    <t>-675926561</t>
  </si>
  <si>
    <t>56</t>
  </si>
  <si>
    <t>631351101</t>
  </si>
  <si>
    <t>Bednění v podlahách rýh a hran zřízení</t>
  </si>
  <si>
    <t>1369731932</t>
  </si>
  <si>
    <t>"hrana u kanálu s dlažbou"  21,2*0,1+21,2*0,1</t>
  </si>
  <si>
    <t>"hrana kruhové plochy pod vanami"  8*5,0*0,1</t>
  </si>
  <si>
    <t>57</t>
  </si>
  <si>
    <t>631351102</t>
  </si>
  <si>
    <t>Bednění v podlahách rýh a hran odstranění</t>
  </si>
  <si>
    <t>1012304690</t>
  </si>
  <si>
    <t>58</t>
  </si>
  <si>
    <t>631362021</t>
  </si>
  <si>
    <t>Výztuž mazanin ze svařovaných sítí z drátů typu KARI</t>
  </si>
  <si>
    <t>1155016527</t>
  </si>
  <si>
    <t>"mazanina Kari sítě 8/150/150"</t>
  </si>
  <si>
    <t>"dno RN"  (8*(26,67*5,0)+6*(1,5*0,4)) *0,0054</t>
  </si>
  <si>
    <t>"koryto odtoku" ((16,2+21,2)*pi*1,8/2 +40) *0,0054</t>
  </si>
  <si>
    <t>"schody" (2,5*2,2+2*6,5*1,0) *0,0054</t>
  </si>
  <si>
    <t>"mazanina nátoku spádovaná"  (16,2*2,0)*0,0054</t>
  </si>
  <si>
    <t>Trubní vedení</t>
  </si>
  <si>
    <t>59</t>
  </si>
  <si>
    <t>894410202</t>
  </si>
  <si>
    <t>Osazení betonových dílců šachet kanalizačních skruž rovná DN 800, výšky 500 mm</t>
  </si>
  <si>
    <t>759229937</t>
  </si>
  <si>
    <t>60</t>
  </si>
  <si>
    <t>59224404</t>
  </si>
  <si>
    <t>skruž betonové šachty DN 800 kanalizační 80x50x12cm</t>
  </si>
  <si>
    <t>798007448</t>
  </si>
  <si>
    <t>61</t>
  </si>
  <si>
    <t>894410203</t>
  </si>
  <si>
    <t>Osazení betonových dílců šachet kanalizačních skruž rovná DN 800, výšky 1000 mm</t>
  </si>
  <si>
    <t>1690410552</t>
  </si>
  <si>
    <t>62</t>
  </si>
  <si>
    <t>59224403</t>
  </si>
  <si>
    <t>skruž betonové šachty DN 800 kanalizační 80x100x12cm</t>
  </si>
  <si>
    <t>-582746412</t>
  </si>
  <si>
    <t>63</t>
  </si>
  <si>
    <t>894410231</t>
  </si>
  <si>
    <t>Osazení betonových dílců šachet kanalizačních skruž přechodová (konus) DN 800</t>
  </si>
  <si>
    <t>-886871038</t>
  </si>
  <si>
    <t>64</t>
  </si>
  <si>
    <t>59224402</t>
  </si>
  <si>
    <t>konus betonové šachty DN 800 kanalizační 80x62,5x60cm stupadla poplastovaná</t>
  </si>
  <si>
    <t>-347555812</t>
  </si>
  <si>
    <t>65</t>
  </si>
  <si>
    <t>899104112</t>
  </si>
  <si>
    <t>Osazení poklopů šachtových litinových, ocelových nebo železobetonových včetně rámů pro třídu zatížení D400, E600</t>
  </si>
  <si>
    <t>-1542503603</t>
  </si>
  <si>
    <t>poklop ocelový tř. D400, osadit na komíny prefa</t>
  </si>
  <si>
    <t>"poklop kruhový litinový D=600, tř. D400"  2</t>
  </si>
  <si>
    <t>66</t>
  </si>
  <si>
    <t>55241014</t>
  </si>
  <si>
    <t>poklop šachtový třída D400, kruhový rám 785, vstup 600mm, bez ventilace</t>
  </si>
  <si>
    <t>-645865744</t>
  </si>
  <si>
    <t>typ poklopu odsouhlasí TDI</t>
  </si>
  <si>
    <t>67</t>
  </si>
  <si>
    <t>899103112</t>
  </si>
  <si>
    <t>Osazení poklopů šachtových litinových, ocelových nebo železobetonových včetně rámů pro třídu zatížení B125, C250</t>
  </si>
  <si>
    <t>-879597517</t>
  </si>
  <si>
    <t>poklop ocelový tř. B125 nebo C250, osadit do žb. konstrukce</t>
  </si>
  <si>
    <t>typ poklopu viz výpis PSV prvků</t>
  </si>
  <si>
    <t>"Z 02"  1</t>
  </si>
  <si>
    <t>68</t>
  </si>
  <si>
    <t>28614Z02R</t>
  </si>
  <si>
    <t>Poklop ocelový nerez, včetně rámu, světlost 900x700, únikový, tř. zatížení B125</t>
  </si>
  <si>
    <t>-776803193</t>
  </si>
  <si>
    <t>uzamykatelný, povrch protiskluzový</t>
  </si>
  <si>
    <t>"Z 02 kus"    1</t>
  </si>
  <si>
    <t>Podrobný popis viz tabulka PSV</t>
  </si>
  <si>
    <t>69</t>
  </si>
  <si>
    <t>899112112</t>
  </si>
  <si>
    <t>Osazení poklopů šachtových plastových nebo kompozitních včetně rámů pro třídu zatížení A15, A50</t>
  </si>
  <si>
    <t>2046465081</t>
  </si>
  <si>
    <t>poklop kompozitní tř. A15, A50, osadit do žb. konstrukce</t>
  </si>
  <si>
    <t>"Z 03 ...1200x600"  2</t>
  </si>
  <si>
    <t>"Z04 ...1200x250"  2</t>
  </si>
  <si>
    <t>70</t>
  </si>
  <si>
    <t>63126Z03R</t>
  </si>
  <si>
    <t>Z 03 poklop kompozitní pochůzný hranatý včetně rámů a příslušenství 1200/600mm A15</t>
  </si>
  <si>
    <t>-1232662193</t>
  </si>
  <si>
    <t>Z 03 poklop kompozitní pochůzný hranatý včetně rámů a příslušenství 1200x600mm A15</t>
  </si>
  <si>
    <t>"Z 03 ... 1200x600 kus"  2</t>
  </si>
  <si>
    <t>popis viz přehled PSV prvků</t>
  </si>
  <si>
    <t>71</t>
  </si>
  <si>
    <t>63126Z04R</t>
  </si>
  <si>
    <t>Z 04 poklop kompozitní pochůzný hranatý včetně rámů a příslušenství 1200/250mm A15</t>
  </si>
  <si>
    <t>2028215365</t>
  </si>
  <si>
    <t>Z 04 poklop kompozitní pochůzný hranatý včetně rámů a příslušenství 1200x250mm A15</t>
  </si>
  <si>
    <t>"Z 04 ... 1200x250 kus"  2</t>
  </si>
  <si>
    <t>72</t>
  </si>
  <si>
    <t>899112152R</t>
  </si>
  <si>
    <t>Osazení záklopů kompozitních včetně rámů, pochozích</t>
  </si>
  <si>
    <t>1701487823</t>
  </si>
  <si>
    <t>Osazení poklopů / záklopů kompozitních včetně rámů pochozích</t>
  </si>
  <si>
    <t>pochozí,  povrh protiskluzový, 8 sestav rozměr 5,0 x 1,4 m</t>
  </si>
  <si>
    <t>"Z 05 ... dělený, šířka 1400"  (5,0*1,4)*8</t>
  </si>
  <si>
    <t>73</t>
  </si>
  <si>
    <t>63126Z05R</t>
  </si>
  <si>
    <t>záklop kompozitní pochůzný hranatý včetně rámů a příslušenství 5000/1400mm, dělený</t>
  </si>
  <si>
    <t>447617388</t>
  </si>
  <si>
    <t>záklop kompozitní pochůzný hranatý včetně rámů a příslušenství, 5000x1400mm, dělený</t>
  </si>
  <si>
    <t>pochozí,  povrh protiskluzový, 8 sestav</t>
  </si>
  <si>
    <t>výrobní dokumentaci záklopu odsouhlasí TDI</t>
  </si>
  <si>
    <t>74</t>
  </si>
  <si>
    <t>899501222R</t>
  </si>
  <si>
    <t>Stupadla do šachet nerez s PE povlakem vidlicová pro přímé zabudování do hmoždinek</t>
  </si>
  <si>
    <t>-529332178</t>
  </si>
  <si>
    <t>popis viz tabulka PSV, včetně veškerého kotevního materiálu</t>
  </si>
  <si>
    <t>"Z 13 stupadla vidlicová nerez +plast"  38</t>
  </si>
  <si>
    <t>75</t>
  </si>
  <si>
    <t>899503111</t>
  </si>
  <si>
    <t>Stupadla do šachet a drobných objektů ocelová s PE povlakem zapouštěcí - kapsová osazovaná při zdění a betonování</t>
  </si>
  <si>
    <t>1379297088</t>
  </si>
  <si>
    <t>"Z 14 stupadla kapsová plast. s úchytem ocel +plast"  15</t>
  </si>
  <si>
    <t>"Z 15 stupadla kapsová plast. bez úchytu"  10</t>
  </si>
  <si>
    <t>Ostatní konstrukce a práce, bourání</t>
  </si>
  <si>
    <t>76</t>
  </si>
  <si>
    <t>933901112</t>
  </si>
  <si>
    <t>Zkoušky objektů a vymývání provedení zkoušky vodotěsnosti betonové nádrže jakéhokoliv druhu a tvaru, o obsahu přes 1000 m3</t>
  </si>
  <si>
    <t>-317336669</t>
  </si>
  <si>
    <t>"část RN"  3150</t>
  </si>
  <si>
    <t>77</t>
  </si>
  <si>
    <t>08113910</t>
  </si>
  <si>
    <t>voda povrchová pro jinou potřebu průmyslu a služeb</t>
  </si>
  <si>
    <t>1456802097</t>
  </si>
  <si>
    <t>78</t>
  </si>
  <si>
    <t>941111121</t>
  </si>
  <si>
    <t>Lešení řadové trubkové lehké pracovní s podlahami s provozním zatížením tř. 3 do 200 kg/m2 šířky tř. W09 od 0,9 do 1,2 m, výšky výšky do 10 m montáž</t>
  </si>
  <si>
    <t>-1354363555</t>
  </si>
  <si>
    <t>"lešení vně"  2*30,6*(8+10)/2 +47*10,4 +16,4*10,4</t>
  </si>
  <si>
    <t>"ke stěně ČS"  27,7*9,05 +11,6*1,35</t>
  </si>
  <si>
    <t>79</t>
  </si>
  <si>
    <t>941111221</t>
  </si>
  <si>
    <t>Lešení řadové trubkové lehké pracovní s podlahami s provozním zatížením tř. 3 do 200 kg/m2 šířky tř. W09 od 0,9 do 1,2 m, výšky výšky do 10 m příplatek k ceně za každý den použití</t>
  </si>
  <si>
    <t>1358325644</t>
  </si>
  <si>
    <t xml:space="preserve">leš_řad </t>
  </si>
  <si>
    <t>1476,505*20 'Přepočtené koeficientem množství</t>
  </si>
  <si>
    <t>80</t>
  </si>
  <si>
    <t>941111821</t>
  </si>
  <si>
    <t>Lešení řadové trubkové lehké pracovní s podlahami s provozním zatížením tř. 3 do 200 kg/m2 šířky tř. W09 od 0,9 do 1,2 m, výšky výšky do 10 m demontáž</t>
  </si>
  <si>
    <t>-1957923791</t>
  </si>
  <si>
    <t>81</t>
  </si>
  <si>
    <t>943221111</t>
  </si>
  <si>
    <t>Lešení prostorové rámové těžké pracovní s podlahami s provozním zatížením tř. 4 do 300 kg/m2 výšky do 10 m montáž</t>
  </si>
  <si>
    <t>1406933666</t>
  </si>
  <si>
    <t>"RN -2.PP stěny a strop"  8*5,0*29,17*(5,37+6,4)/2  +6*5,0*2,85*1,25 +2*5,0*4,85*1,25</t>
  </si>
  <si>
    <t>"RN -2.PP zahloubení"  6*5,0*1,8*1,25 + (5,0+4,6)*1,8*2,6</t>
  </si>
  <si>
    <t>82</t>
  </si>
  <si>
    <t>943221211</t>
  </si>
  <si>
    <t>Lešení prostorové rámové těžké pracovní s podlahami s provozním zatížením tř. 4 do 300 kg/m2 výšky do 10 m příplatek k ceně za každý den použití</t>
  </si>
  <si>
    <t>1840246447</t>
  </si>
  <si>
    <t xml:space="preserve">leš_pro </t>
  </si>
  <si>
    <t>7146,546*20 'Přepočtené koeficientem množství</t>
  </si>
  <si>
    <t>83</t>
  </si>
  <si>
    <t>943221811</t>
  </si>
  <si>
    <t>Lešení prostorové rámové těžké pracovní s podlahami s provozním zatížením tř. 4 do 300 kg/m2 výšky do 10 m demontáž</t>
  </si>
  <si>
    <t>803078242</t>
  </si>
  <si>
    <t>84</t>
  </si>
  <si>
    <t>949101111</t>
  </si>
  <si>
    <t>Lešení pomocné pracovní pro objekty pozemních staveb pro zatížení do 150 kg/m2, o výšce lešeňové podlahy do 1,9 m</t>
  </si>
  <si>
    <t>-1116513867</t>
  </si>
  <si>
    <t>"-1.PP"  (44,2*3,15 +2*5,3*2,0) +(2,04+21,08+0,65)*2,2 +(10,4*2,9)</t>
  </si>
  <si>
    <t>"schody"  16,55*1,0+ 16,55*1,0</t>
  </si>
  <si>
    <t>leš_pom</t>
  </si>
  <si>
    <t>85</t>
  </si>
  <si>
    <t>946111114</t>
  </si>
  <si>
    <t>Věže pojízdné trubkové nebo dílcové s maximálním zatížením podlahy do 200 kg/m2 šířky od 0,6 do 0,9 m, délky do 3,2 m výšky přes 3,5 m do 4,5 m montáž</t>
  </si>
  <si>
    <t>-1529832517</t>
  </si>
  <si>
    <t xml:space="preserve">"lešení pojízdné věže"  8 </t>
  </si>
  <si>
    <t>86</t>
  </si>
  <si>
    <t>946111214</t>
  </si>
  <si>
    <t>Věže pojízdné trubkové nebo dílcové s maximálním zatížením podlahy do 200 kg/m2 šířky od 0,6 do 0,9 m, délky do 3,2 m výšky přes 3,5 m do 4,5 m příplatek k ceně za každý den použití</t>
  </si>
  <si>
    <t>-1543962046</t>
  </si>
  <si>
    <t>8 * 30  "dní"</t>
  </si>
  <si>
    <t>87</t>
  </si>
  <si>
    <t>946111814</t>
  </si>
  <si>
    <t>Věže pojízdné trubkové nebo dílcové s maximálním zatížením podlahy do 200 kg/m2 šířky od 0,6 do 0,9 m, délky do 3,2 m výšky přes 3,5 m do 4,5 m demontáž</t>
  </si>
  <si>
    <t>158033168</t>
  </si>
  <si>
    <t>88</t>
  </si>
  <si>
    <t>953122111</t>
  </si>
  <si>
    <t>Osazení smykové lišty proti protlačení se 2 kotvami</t>
  </si>
  <si>
    <t>1391379665</t>
  </si>
  <si>
    <t>"osazení smykové lišty se 2 kotvami"</t>
  </si>
  <si>
    <t>"rozpis viz dodávka smykových lišt"    5286</t>
  </si>
  <si>
    <t>89</t>
  </si>
  <si>
    <t>1328916R</t>
  </si>
  <si>
    <t>smykové lišty proti protlačení se 2 kotvami výztuž D 16 a D 20 (rozpis)</t>
  </si>
  <si>
    <t>-1138737515</t>
  </si>
  <si>
    <t>"1 ... smyková lišta 16/325-2/500 (125/1x250/125)"   14</t>
  </si>
  <si>
    <t>"2 ... smyková lišta 16/525-2/960 (240/1x480/240)"   2020</t>
  </si>
  <si>
    <t>"3 ... smyková lišta 16/625-2/960 (240/1x480/240)"   2720</t>
  </si>
  <si>
    <t>"4 ... smyková lišta 20/625-2/620 (155/1x310/155)"   142</t>
  </si>
  <si>
    <t>"5 ... 3 kotvy"</t>
  </si>
  <si>
    <t xml:space="preserve">"6 ... smyková lišta 20/675-2/680 (170/1x340/170)"   208  </t>
  </si>
  <si>
    <t>"7 ... smyková lišta 20/675-2/960 (240/1x480/240)"   142</t>
  </si>
  <si>
    <t>"8 ... 3 kotvy"</t>
  </si>
  <si>
    <t>"9 ... 3 kotvy"</t>
  </si>
  <si>
    <t xml:space="preserve">"10 ... smyková lišta 20/725-2/960 (240/1x480/240)"   40 </t>
  </si>
  <si>
    <t>90</t>
  </si>
  <si>
    <t>953122112</t>
  </si>
  <si>
    <t>Osazení smykové lišty proti protlačení se 3 kotvami</t>
  </si>
  <si>
    <t>-1397479300</t>
  </si>
  <si>
    <t>"osazení smykové lišty se3 kotvami"</t>
  </si>
  <si>
    <t>"rozpis viz dodávka smykových lišt"   206</t>
  </si>
  <si>
    <t>91</t>
  </si>
  <si>
    <t>1328917R</t>
  </si>
  <si>
    <t>smykové lišty proti protlačení se 3 kotvami výztuž D 20 (rozpis)</t>
  </si>
  <si>
    <t>711902546</t>
  </si>
  <si>
    <t>"5 ... smyková lišta 20/625-3/930 (155/2x310/155)"   142</t>
  </si>
  <si>
    <t xml:space="preserve">"8 ... smyková lišta 20/675-3/852 (243/267/267/75)"   48  </t>
  </si>
  <si>
    <t xml:space="preserve">"9 ... smyková lišta 20/675-3/1020 (170/2x340/170)"   16 </t>
  </si>
  <si>
    <t>92</t>
  </si>
  <si>
    <t>962032231</t>
  </si>
  <si>
    <t>Bourání zdiva nadzákladového z cihel pálených plných nebo lícových nebo vápenopískových na maltu vápennou nebo vápenocementovou, objemu přes 1 m3</t>
  </si>
  <si>
    <t>1349673675</t>
  </si>
  <si>
    <t xml:space="preserve">bourání zdi V ČS pro nátok do RN </t>
  </si>
  <si>
    <t>"cihla plná na MC"  2,0*2,3*0,3</t>
  </si>
  <si>
    <t>93</t>
  </si>
  <si>
    <t>962052211</t>
  </si>
  <si>
    <t>Bourání zdiva železobetonového nadzákladového, objemu přes 1 m3</t>
  </si>
  <si>
    <t>-441512564</t>
  </si>
  <si>
    <t>postupné bourání žb stěny při řezání, mezi RN a ČS</t>
  </si>
  <si>
    <t>"průchod ve stěně ČS"  3,0*2,2*0,4</t>
  </si>
  <si>
    <t xml:space="preserve">postupné bourání žb stěny při vrtání a řezání prostupů </t>
  </si>
  <si>
    <t>"prostupy hranaté"  4*(1,3*0,9*1,55)</t>
  </si>
  <si>
    <t>"prostupy kulaté"  2*(PI*1/4*1,55)</t>
  </si>
  <si>
    <t>94</t>
  </si>
  <si>
    <t>977151180R</t>
  </si>
  <si>
    <t>Utěsnění prostupů dočasně pro zkoušky vodotěsnosti</t>
  </si>
  <si>
    <t>soubor</t>
  </si>
  <si>
    <t>-972715588</t>
  </si>
  <si>
    <t>95</t>
  </si>
  <si>
    <t>952903112</t>
  </si>
  <si>
    <t>Vyčištění objektů čistíren odpadních vod, nádrží, žlabů nebo kanálů světlé výšky prostoru do 3,5 m</t>
  </si>
  <si>
    <t>870994575</t>
  </si>
  <si>
    <t>Úklid po stavebních pracích</t>
  </si>
  <si>
    <t>"RN místnosti -2.PP"  585,48 + 537,36</t>
  </si>
  <si>
    <t>"místnosti -1.PP"  169,83 + 82,78</t>
  </si>
  <si>
    <t>"nátok do RN"   16*2,0</t>
  </si>
  <si>
    <t>"prostupy RN - ČS"  4*4,0*1,55 +2*3,14*1,55</t>
  </si>
  <si>
    <t>"čerpadla ČS"  50</t>
  </si>
  <si>
    <t>"potrubí VZT v ČS"  80</t>
  </si>
  <si>
    <t>96</t>
  </si>
  <si>
    <t>952903119</t>
  </si>
  <si>
    <t>Vyčištění objektů čistíren odpadních vod, nádrží, žlabů nebo kanálů Příplatek k ceně za vyčištění prostorů v přes 3,5 m</t>
  </si>
  <si>
    <t>1672746632</t>
  </si>
  <si>
    <t>97</t>
  </si>
  <si>
    <t>931994132</t>
  </si>
  <si>
    <t>Těsnění spáry betonové konstrukce pásy, profily, tmely tmelem silikonovým spáry dilatační do 4,0 cm2</t>
  </si>
  <si>
    <t>403276994</t>
  </si>
  <si>
    <t xml:space="preserve">"mezi RN a ČS" </t>
  </si>
  <si>
    <t>"otvory hranaté" 1,2*8+0,8*8</t>
  </si>
  <si>
    <t>"otvory D=1000"   pi*1,0*2</t>
  </si>
  <si>
    <t>"průchod"  3,0*2+2,2*2</t>
  </si>
  <si>
    <t>98</t>
  </si>
  <si>
    <t>931994151</t>
  </si>
  <si>
    <t>Těsnění spáry betonové konstrukce pásy, profily, tmely spárovým profilem průřezu 20/20 mm</t>
  </si>
  <si>
    <t>-1673010127</t>
  </si>
  <si>
    <t>"mezi RN a ČS"   32,683</t>
  </si>
  <si>
    <t>99</t>
  </si>
  <si>
    <t>953334212</t>
  </si>
  <si>
    <t>Bobtnavý pásek do pracovních spar betonových konstrukcí akrylový, rozměru 20 x 10 mm</t>
  </si>
  <si>
    <t>2114486124</t>
  </si>
  <si>
    <t xml:space="preserve">"těsnění bobtnavý pásek akrylový 20/10"   360 </t>
  </si>
  <si>
    <t>100</t>
  </si>
  <si>
    <t>939941112</t>
  </si>
  <si>
    <t>Zřízení těsnění pracovní spáry ocelovým plechem mezi dnem a stěnou</t>
  </si>
  <si>
    <t>977306994</t>
  </si>
  <si>
    <t>"těsnící plech s povrstvením deska/stěna"  700</t>
  </si>
  <si>
    <t>101</t>
  </si>
  <si>
    <t>939941111</t>
  </si>
  <si>
    <t>Zřízení těsnění pracovní spáry ocelovým plechem ve dně</t>
  </si>
  <si>
    <t>1896054280</t>
  </si>
  <si>
    <t xml:space="preserve">"zazubený těsnící prvek v desce, desky různé tl."  </t>
  </si>
  <si>
    <t xml:space="preserve">"zakresleno v projektu STK"  </t>
  </si>
  <si>
    <t>191+3+18+171</t>
  </si>
  <si>
    <t>102</t>
  </si>
  <si>
    <t>939941113</t>
  </si>
  <si>
    <t>Zřízení těsnění pracovní spáry ocelovým plechem ve stěně</t>
  </si>
  <si>
    <t>123285256</t>
  </si>
  <si>
    <t xml:space="preserve">"zazubený těsnící prvek ve stěně, stěny různé tl."  </t>
  </si>
  <si>
    <t>78+33+99</t>
  </si>
  <si>
    <t>103</t>
  </si>
  <si>
    <t>953334423</t>
  </si>
  <si>
    <t>Těsnící plech do pracovních spar betonových konstrukcí horizontálních i vertikálních (podlaha - zeď, zeď - strop a technologických) délky do 2,5 m s nožičkou s bitumenovým povrchem oboustranným, šířky 160 mm</t>
  </si>
  <si>
    <t>-1063369227</t>
  </si>
  <si>
    <t>"těsnící plech s povrstvením deska/stěna"   700</t>
  </si>
  <si>
    <t>"těsnící plech s povrstvením stěna/deska"   180</t>
  </si>
  <si>
    <t>"zazubený těsnící prvek v desce, desky různé tl."   383</t>
  </si>
  <si>
    <t>"zazubený těsnící prvek ve stěně, stěny různé tl."   210</t>
  </si>
  <si>
    <t>104</t>
  </si>
  <si>
    <t>939941114R</t>
  </si>
  <si>
    <t>Systémový prvek propojení dilatace a vnitřního těsnícího plech</t>
  </si>
  <si>
    <t>-726869233</t>
  </si>
  <si>
    <t>Systémový prvek propojení dilatace a vnitřního těsnícího plechu s povrstvením</t>
  </si>
  <si>
    <t>2+2</t>
  </si>
  <si>
    <t>105</t>
  </si>
  <si>
    <t>939941115R</t>
  </si>
  <si>
    <t>Zřízení těsnění dilatace dodatečně kotvený systémový prvek</t>
  </si>
  <si>
    <t>719498174</t>
  </si>
  <si>
    <t>těsnění dilatační spáry dodatečně kotvený těsnící pás</t>
  </si>
  <si>
    <t>zakázkové těsnění pro vysoké tlaky vodního sloupce</t>
  </si>
  <si>
    <t>včetně montážních prvků nerez</t>
  </si>
  <si>
    <t>příruba nerez, šrouby+podložka+matice M16 nerez, vrtání, vlepení</t>
  </si>
  <si>
    <t>gumové těsnění</t>
  </si>
  <si>
    <t xml:space="preserve">"úplné provedení dilatací D+M"  50 </t>
  </si>
  <si>
    <t>"viz projekt STK, provést mezi RN JIH a ČS (otvory, průchod)"</t>
  </si>
  <si>
    <t>106</t>
  </si>
  <si>
    <t>931992121</t>
  </si>
  <si>
    <t>Výplň dilatačních spár z polystyrenu extrudovaného, tloušťky 20 mm</t>
  </si>
  <si>
    <t>7409070</t>
  </si>
  <si>
    <t>dilatace zakresleny v projektu STK (přechody do ČS)</t>
  </si>
  <si>
    <t>"XPS 20 mm ... plocha celkem"   25</t>
  </si>
  <si>
    <t>107</t>
  </si>
  <si>
    <t>931992124</t>
  </si>
  <si>
    <t>Výplň dilatačních spár z polystyrenu extrudovaného, tloušťky 50 mm</t>
  </si>
  <si>
    <t>373662217</t>
  </si>
  <si>
    <t>"XPS 50 mm ... plocha celkem"  12,5</t>
  </si>
  <si>
    <t>108</t>
  </si>
  <si>
    <t>977151118</t>
  </si>
  <si>
    <t>Jádrové vrty diamantovými korunkami do stavebních materiálů (železobetonu, betonu, cihel, obkladů, dlažeb, kamene) průměru přes 90 do 100 mm</t>
  </si>
  <si>
    <t>1223360959</t>
  </si>
  <si>
    <t xml:space="preserve">"vrty v rozcích otvorů nátoku do RN"  8* 1,55   </t>
  </si>
  <si>
    <t xml:space="preserve">"po provedení vrtů se pilou vyříznou hranaté otvory"  </t>
  </si>
  <si>
    <t>"vrty pro technologii a elektro (dle koordinace)"  3</t>
  </si>
  <si>
    <t>109</t>
  </si>
  <si>
    <t>977151123</t>
  </si>
  <si>
    <t>Jádrové vrty diamantovými korunkami do stavebních materiálů (železobetonu, betonu, cihel, obkladů, dlažeb, kamene) průměru přes 130 do 150 mm</t>
  </si>
  <si>
    <t>83899057</t>
  </si>
  <si>
    <t>110</t>
  </si>
  <si>
    <t>977151124</t>
  </si>
  <si>
    <t>Jádrové vrty diamantovými korunkami do stavebních materiálů (železobetonu, betonu, cihel, obkladů, dlažeb, kamene) průměru přes 150 do 180 mm</t>
  </si>
  <si>
    <t>-448080014</t>
  </si>
  <si>
    <t>"prostupy pro Z 08 mezipatro vrtané"  2*0,25</t>
  </si>
  <si>
    <t>111</t>
  </si>
  <si>
    <t>977151125</t>
  </si>
  <si>
    <t>Jádrové vrty diamantovými korunkami do stavebních materiálů (železobetonu, betonu, cihel, obkladů, dlažeb, kamene) průměru přes 180 do 200 mm</t>
  </si>
  <si>
    <t>492189416</t>
  </si>
  <si>
    <t>"Předvrtání v ose pro prostupy D=1000"  1,55 + 1,55</t>
  </si>
  <si>
    <t>112</t>
  </si>
  <si>
    <t>977151131</t>
  </si>
  <si>
    <t>Jádrové vrty diamantovými korunkami do stavebních materiálů (železobetonu, betonu, cihel, obkladů, dlažeb, kamene) průměru přes 350 do 400 mm</t>
  </si>
  <si>
    <t>-1314418704</t>
  </si>
  <si>
    <t>"prostupy D=400 vedle překlopných klapek vrtané"   8*0,25</t>
  </si>
  <si>
    <t>113</t>
  </si>
  <si>
    <t>977151145</t>
  </si>
  <si>
    <t>Jádrové vrty diamantovými korunkami do stavebních materiálů (železobetonu, betonu, cihel, obkladů, dlažeb, kamene) průměru přes 950 do 1 000 mm</t>
  </si>
  <si>
    <t>2123619358</t>
  </si>
  <si>
    <t>"prostupy D=1000 dvojitou stěnou do ČS vrtané"  1,55 + 1,55</t>
  </si>
  <si>
    <t>114</t>
  </si>
  <si>
    <t>97715400R</t>
  </si>
  <si>
    <t xml:space="preserve">Prostup kruhový - vodotěsný - do DN 400 </t>
  </si>
  <si>
    <t>-2066814787</t>
  </si>
  <si>
    <t>"utěsnění prostupu vodotěsné, DN do 400"</t>
  </si>
  <si>
    <t xml:space="preserve">"-1.PP systémové těsnění segmentové"  </t>
  </si>
  <si>
    <t>"P 05,06,07,08,09,10,11,12 ... D=400"  8</t>
  </si>
  <si>
    <t>115</t>
  </si>
  <si>
    <t>97715600R</t>
  </si>
  <si>
    <t>Prostup kruhový - vodotěsný - do DN 600</t>
  </si>
  <si>
    <t>-1941361719</t>
  </si>
  <si>
    <t>"utěsnění prostupu vodotěsné, DN do 600, 1 bar"</t>
  </si>
  <si>
    <t xml:space="preserve">"systémové těsnění segmentové"  </t>
  </si>
  <si>
    <t>"P 01, P 02 ... "    2</t>
  </si>
  <si>
    <t>"prostup strop ... "   2</t>
  </si>
  <si>
    <t>116</t>
  </si>
  <si>
    <t>977211113</t>
  </si>
  <si>
    <t>Řezání konstrukcí stěnovou pilou betonových nebo železobetonových průměru řezané výztuže do 16 mm hloubka řezu přes 350 do 420 mm</t>
  </si>
  <si>
    <t>2050827714</t>
  </si>
  <si>
    <t xml:space="preserve">řezání otvorU v žel.bet. konstrukci, mezi RN a ČS </t>
  </si>
  <si>
    <t>"průchod hranatý" (3,0*2+2,2*2)</t>
  </si>
  <si>
    <t>117</t>
  </si>
  <si>
    <t>977211116R</t>
  </si>
  <si>
    <t xml:space="preserve">Řezání stěnovou pilou betonových nebo ŽB kcí s výztuží </t>
  </si>
  <si>
    <t>2076106265</t>
  </si>
  <si>
    <t xml:space="preserve">řezání otvorů v žel.bet. konstrukci, velká tloušťka, mezi RN a ČS </t>
  </si>
  <si>
    <t>"otvory hranaté" (1,3*8+0,9*8)*1,55</t>
  </si>
  <si>
    <t>118</t>
  </si>
  <si>
    <t>985111231</t>
  </si>
  <si>
    <t>Odsekání vrstev betonu rubu kleneb a podlah, tloušťka odsekané vrstvy do 80 mm</t>
  </si>
  <si>
    <t>186790211</t>
  </si>
  <si>
    <t>"ČS nátok do RN JIH, odbourání"  16,2*2,0</t>
  </si>
  <si>
    <t>119</t>
  </si>
  <si>
    <t>985113111</t>
  </si>
  <si>
    <t>Zdrsnění povrchu betonu pemrlováním stěn</t>
  </si>
  <si>
    <t>-437593908</t>
  </si>
  <si>
    <t>"stěna RN u schodiště -pemrlovat"  36</t>
  </si>
  <si>
    <t>120</t>
  </si>
  <si>
    <t>985131111</t>
  </si>
  <si>
    <t>Očištění ploch stěn, rubu kleneb a podlah tlakovou vodou</t>
  </si>
  <si>
    <t>-1400709575</t>
  </si>
  <si>
    <t>"ČS, nátok do RN JIH, podlaha, stěny, strop"</t>
  </si>
  <si>
    <t xml:space="preserve">16,2*(2,0*2+2,3*2)+2,0*2,3 </t>
  </si>
  <si>
    <t>"otvory mezi RN JIH a ČS nové hranaté"  (1,3*8+0,9*8)*1,6</t>
  </si>
  <si>
    <t>"otvory mezi RN JIH a ČS nové kruhové"  pi*1,0*1,55 +pi*1,0*1,55</t>
  </si>
  <si>
    <t>121</t>
  </si>
  <si>
    <t>985323111</t>
  </si>
  <si>
    <t>Spojovací (adhezní) můstek reprofilovaného betonu na cementové bázi, tloušťky 1 mm</t>
  </si>
  <si>
    <t>-1604603346</t>
  </si>
  <si>
    <t>"ČS, sanace podlah nátoku do RN JIH (adhezní vrstva)"  16,2*2,0</t>
  </si>
  <si>
    <t>122</t>
  </si>
  <si>
    <t>985331213</t>
  </si>
  <si>
    <t>Dodatečné vlepování betonářské výztuže včetně vyvrtání a vyčištění otvoru chemickou maltou průměr výztuže 12 mm</t>
  </si>
  <si>
    <t>-1321847264</t>
  </si>
  <si>
    <t>vlepovaná výztuž chemické kotvy, D 12 mm</t>
  </si>
  <si>
    <t>"ks*bm"  (90+90)*0,24</t>
  </si>
  <si>
    <t>"výztuž D 12 mm viz položky výztuž žb konstrukcí"</t>
  </si>
  <si>
    <t>123</t>
  </si>
  <si>
    <t>985331214</t>
  </si>
  <si>
    <t>Dodatečné vlepování betonářské výztuže včetně vyvrtání a vyčištění otvoru chemickou maltou průměr výztuže 14 mm</t>
  </si>
  <si>
    <t>405735364</t>
  </si>
  <si>
    <t>vlepovaná výztuž chemické kotvy, D 14 mm</t>
  </si>
  <si>
    <t>"ks*bm"  (20+20)*0,4</t>
  </si>
  <si>
    <t>"ks*bm"  (14+14)*0,16</t>
  </si>
  <si>
    <t>"výztuž D 14 mm viz položky výztuž žb konstrukcí"</t>
  </si>
  <si>
    <t>124</t>
  </si>
  <si>
    <t>985331217</t>
  </si>
  <si>
    <t>Dodatečné vlepování betonářské výztuže včetně vyvrtání a vyčištění otvoru chemickou maltou průměr výztuže 20 mm</t>
  </si>
  <si>
    <t>-709564771</t>
  </si>
  <si>
    <t>vlepovaná výztuž chemické kotvy, D 20 mm</t>
  </si>
  <si>
    <t>"ks*bm"  (32+32)*0,64</t>
  </si>
  <si>
    <t>"výztuž D 20 mm viz položky výztuž žb konstrukcí"</t>
  </si>
  <si>
    <t>125</t>
  </si>
  <si>
    <t>273362241</t>
  </si>
  <si>
    <t>Spoje nosné betonářské výztuže se zaručenou nebo dobrou svařitelností maticové závitové, výztuže s objímkou, průměru prutů přes 16 do 20 mm</t>
  </si>
  <si>
    <t>456786670</t>
  </si>
  <si>
    <t>Spoje nosné betonářské výztuže maticové závitové, průměr prutů do 20 mm</t>
  </si>
  <si>
    <t>"spoje výztuže stěny a stropy dvě schodiště"   2*(20+54)</t>
  </si>
  <si>
    <t>126</t>
  </si>
  <si>
    <t>273362241.1</t>
  </si>
  <si>
    <t>610659428</t>
  </si>
  <si>
    <t>127</t>
  </si>
  <si>
    <t>953362255R</t>
  </si>
  <si>
    <t>-1686450063</t>
  </si>
  <si>
    <t>"viz projekt STK"   500</t>
  </si>
  <si>
    <t>128</t>
  </si>
  <si>
    <t>953362256R</t>
  </si>
  <si>
    <t>Spoje nosné betonářské výztuže maticové závitové, průměr prutů 20 mm</t>
  </si>
  <si>
    <t>197850192</t>
  </si>
  <si>
    <t>"spoje výztuže, podle POV stavby (jeřáb)"  500</t>
  </si>
  <si>
    <t>997</t>
  </si>
  <si>
    <t>Přesun sutě</t>
  </si>
  <si>
    <t>129</t>
  </si>
  <si>
    <t>997006512</t>
  </si>
  <si>
    <t>Vodorovná doprava suti na skládku s naložením na dopravní prostředek a složením přes 100 m do 1 km</t>
  </si>
  <si>
    <t>-1615632443</t>
  </si>
  <si>
    <t>"suť betonová při bourání"  6,091+1,8</t>
  </si>
  <si>
    <t>"suť žel.bet. při bourání"   41,187-2,484-7,891</t>
  </si>
  <si>
    <t>"suť cihelná při bourání"   2,484</t>
  </si>
  <si>
    <t>130</t>
  </si>
  <si>
    <t>997006519</t>
  </si>
  <si>
    <t>Vodorovná doprava suti na skládku Příplatek k ceně -6512 za každý další i započatý 1 km</t>
  </si>
  <si>
    <t>-823283869</t>
  </si>
  <si>
    <t>41,187*10 'Přepočtené koeficientem množství</t>
  </si>
  <si>
    <t>131</t>
  </si>
  <si>
    <t>997013213</t>
  </si>
  <si>
    <t>Vnitrostaveništní doprava suti a vybouraných hmot vodorovně do 50 m s naložením ručně pro budovy a haly výšky přes 9 do 12 m</t>
  </si>
  <si>
    <t>-1963829614</t>
  </si>
  <si>
    <t>998</t>
  </si>
  <si>
    <t>Přesun hmot</t>
  </si>
  <si>
    <t>132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</si>
  <si>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</si>
  <si>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</si>
  <si>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1614156119</t>
  </si>
  <si>
    <t>PSV</t>
  </si>
  <si>
    <t>Práce a dodávky PSV</t>
  </si>
  <si>
    <t>711</t>
  </si>
  <si>
    <t>Izolace proti vodě, vlhkosti a plynům</t>
  </si>
  <si>
    <t>133</t>
  </si>
  <si>
    <t>711111001</t>
  </si>
  <si>
    <t>Provedení izolace proti zemní vlhkosti natěradly a tmely za studena na ploše vodorovné V nátěrem penetračním</t>
  </si>
  <si>
    <t>696093289</t>
  </si>
  <si>
    <t>"strop nad RN shora"</t>
  </si>
  <si>
    <t xml:space="preserve">19,3*26,67 -2,8*3,7 -5,7*2,0 </t>
  </si>
  <si>
    <t>21,9*26,67 -5,4*3,7 -5,7*2,0</t>
  </si>
  <si>
    <t>asf_n_v</t>
  </si>
  <si>
    <t>"strop nad schody"</t>
  </si>
  <si>
    <t>7,1*1,8+5,6*1,4+1,3*1,4</t>
  </si>
  <si>
    <t>"strop nad -1.PP"</t>
  </si>
  <si>
    <t>22,72*3,0+11,2*(3,7+0,25)</t>
  </si>
  <si>
    <t>7,5*5,95+32,0*3,95+7,5*5,95</t>
  </si>
  <si>
    <t>134</t>
  </si>
  <si>
    <t>11163150</t>
  </si>
  <si>
    <t>lak penetrační asfaltový</t>
  </si>
  <si>
    <t>-644903474</t>
  </si>
  <si>
    <t>2114,01794014775*0,0003 'Přepočtené koeficientem množství</t>
  </si>
  <si>
    <t>135</t>
  </si>
  <si>
    <t>711111002</t>
  </si>
  <si>
    <t>Provedení izolace proti zemní vlhkosti natěradly a tmely za studena na ploše vodorovné V nátěrem lakem asfaltovým</t>
  </si>
  <si>
    <t>1591206074</t>
  </si>
  <si>
    <t>"nátěr asfaltový 2x"</t>
  </si>
  <si>
    <t xml:space="preserve">"okraj základové desky"  </t>
  </si>
  <si>
    <t>47,4*0,2+2*(10,72+1,4+16,65)*0,2</t>
  </si>
  <si>
    <t>"strop nad RN shora +183,00"</t>
  </si>
  <si>
    <t xml:space="preserve">(19,3*26,67 -2,8*3,7 -5,7*2,0) </t>
  </si>
  <si>
    <t>(21,9*26,67 -5,4*3,7 -5,7*2,0)</t>
  </si>
  <si>
    <t>asf_n_vod</t>
  </si>
  <si>
    <t>"druhý nátěr"  1066,652</t>
  </si>
  <si>
    <t>136</t>
  </si>
  <si>
    <t>11163152</t>
  </si>
  <si>
    <t>lak hydroizolační asfaltový</t>
  </si>
  <si>
    <t>147723414</t>
  </si>
  <si>
    <t>2133,304*0,00039 'Přepočtené koeficientem množství</t>
  </si>
  <si>
    <t>137</t>
  </si>
  <si>
    <t>711112001</t>
  </si>
  <si>
    <t>Provedení izolace proti zemní vlhkosti natěradly a tmely za studena na ploše svislé S nátěrem penetračním</t>
  </si>
  <si>
    <t>118910027</t>
  </si>
  <si>
    <t>penetrace pod asf. nátěry</t>
  </si>
  <si>
    <t xml:space="preserve">penetrace pod asf. pásy </t>
  </si>
  <si>
    <t>138</t>
  </si>
  <si>
    <t>-1949030113</t>
  </si>
  <si>
    <t>464,48*0,00034 'Přepočtené koeficientem množství</t>
  </si>
  <si>
    <t>139</t>
  </si>
  <si>
    <t>711112002</t>
  </si>
  <si>
    <t>Provedení izolace proti zemní vlhkosti natěradly a tmely za studena na ploše svislé S nátěrem lakem asfaltovým</t>
  </si>
  <si>
    <t>-216287867</t>
  </si>
  <si>
    <t>asflatové nátěry svisle</t>
  </si>
  <si>
    <t>"zákl. deska"  (28,3+47,0+28,3)*0,7</t>
  </si>
  <si>
    <t>"zahloubení"  2* (6,05+3,3)/2*3,4</t>
  </si>
  <si>
    <t>"stěny do +183,0" 2* (30,62*(6,01+7,0)/2 ) +1,4*3,19 +1,4*3,19</t>
  </si>
  <si>
    <t xml:space="preserve">47,0*10,31 +16,5*10,4 </t>
  </si>
  <si>
    <t xml:space="preserve">"stěny nad +183,0"  5,95*4,3+47,0*4,3+5,95*4,3 </t>
  </si>
  <si>
    <t>5,6*4,3/2 +5,6*4,3/2</t>
  </si>
  <si>
    <t>1155-595</t>
  </si>
  <si>
    <t>183-176</t>
  </si>
  <si>
    <t>187,4-183</t>
  </si>
  <si>
    <t>176-172,6</t>
  </si>
  <si>
    <t>1101-70</t>
  </si>
  <si>
    <t>140</t>
  </si>
  <si>
    <t>-874077028</t>
  </si>
  <si>
    <t>1031*0,00041 'Přepočtené koeficientem množství</t>
  </si>
  <si>
    <t>141</t>
  </si>
  <si>
    <t>711131101</t>
  </si>
  <si>
    <t>Provedení izolace proti zemní vlhkosti pásy na sucho AIP nebo tkaniny na ploše vodorovné V</t>
  </si>
  <si>
    <t>610455889</t>
  </si>
  <si>
    <t xml:space="preserve">"2x kluzná vrstva asf. pásy na podkladní beton"    </t>
  </si>
  <si>
    <t>kladení na sraz bez přesahů, volně</t>
  </si>
  <si>
    <t>"pod dno" 45,0*(25,0+2,1+4,7)*2+2*(1,4*18,2)*2</t>
  </si>
  <si>
    <t>"zahloubení přípočet" 12,0*0,7*2</t>
  </si>
  <si>
    <t>142</t>
  </si>
  <si>
    <t>62832134</t>
  </si>
  <si>
    <t>pás asfaltový natavitelný oxidovaný s vložkou ze skleněné rohože typu V60 s jemnozrnným minerálním posypem tl 4,0mm</t>
  </si>
  <si>
    <t>398899606</t>
  </si>
  <si>
    <t>"kluzná vrstva na podkladní beton"  2*1990</t>
  </si>
  <si>
    <t>3980*1,01 'Přepočtené koeficientem množství</t>
  </si>
  <si>
    <t>143</t>
  </si>
  <si>
    <t>711141559</t>
  </si>
  <si>
    <t>Provedení izolace proti zemní vlhkosti pásy přitavením NAIP na ploše vodorovné V</t>
  </si>
  <si>
    <t>660790034</t>
  </si>
  <si>
    <t>"izolace 2x asf. pásy na stropech"</t>
  </si>
  <si>
    <t>"stropy -1.PP"   (7,5*5,95 +32,0*3,95 +2,04*3,0 +7,5*5,95)</t>
  </si>
  <si>
    <t>"stropy -1.PP"  (20,68*3,0 +11,2*3,95)</t>
  </si>
  <si>
    <t>"stropy schody"   (7,1*1,8 +5,6*1,4 +1,3*1,4)</t>
  </si>
  <si>
    <t>asf_pas_v</t>
  </si>
  <si>
    <t>"druhá vrstva"  372,93</t>
  </si>
  <si>
    <t>144</t>
  </si>
  <si>
    <t>1308337533</t>
  </si>
  <si>
    <t>745,86*1,1655 'Přepočtené koeficientem množství</t>
  </si>
  <si>
    <t>145</t>
  </si>
  <si>
    <t>711142559</t>
  </si>
  <si>
    <t>Provedení izolace proti zemní vlhkosti pásy přitavením NAIP na ploše svislé S</t>
  </si>
  <si>
    <t>-1094831881</t>
  </si>
  <si>
    <t>"izolace 2x asf. pásy přesahy svisle"</t>
  </si>
  <si>
    <t>"stropy -1.PP"   2*(5,95+2,0+7,5+32,0+2,04+2,04+7,5+2,0+5,95)*1,0</t>
  </si>
  <si>
    <t>"stropy -1.PP"   2*(47,0)*1,0</t>
  </si>
  <si>
    <t>"stropy -1.PP"  2*(20,68+20,68+11,2-3,0+3,95+3,95)*1,0</t>
  </si>
  <si>
    <t>"zvýšení pod panely"  2*(6,1*2+1,8*2)*1,0</t>
  </si>
  <si>
    <t>"stropy schody"   2*(7,1+7,1+5,6+1,3+1,4)*1,0</t>
  </si>
  <si>
    <t>146</t>
  </si>
  <si>
    <t>1897266234</t>
  </si>
  <si>
    <t>464,48*1,221 'Přepočtené koeficientem množství</t>
  </si>
  <si>
    <t>147</t>
  </si>
  <si>
    <t>711511101</t>
  </si>
  <si>
    <t>Provedení izolace potrubí, nádrží, stok a kanalizačních šachet natěradly a tmely za studena nátěrem penetračním</t>
  </si>
  <si>
    <t>967200566</t>
  </si>
  <si>
    <t>"výlez hranatý"  (1,5*2+1,2*2)*2,1</t>
  </si>
  <si>
    <t>"komín kruhový"  2*(pi*1,3*2,1)</t>
  </si>
  <si>
    <t xml:space="preserve">"výlezy s poklopy"  2*(pi*1,04*2,5) </t>
  </si>
  <si>
    <t>148</t>
  </si>
  <si>
    <t>1663816955</t>
  </si>
  <si>
    <t>44,829*0,00034 'Přepočtené koeficientem množství</t>
  </si>
  <si>
    <t>149</t>
  </si>
  <si>
    <t>711511102</t>
  </si>
  <si>
    <t>Provedení izolace potrubí, nádrží, stok a kanalizačních šachet natěradly a tmely za studena nátěrem lakem asfaltovým</t>
  </si>
  <si>
    <t>30022464</t>
  </si>
  <si>
    <t>nátěr asflatový 2x</t>
  </si>
  <si>
    <t>"výlez hranatý"  2*(5,2*2,1)</t>
  </si>
  <si>
    <t>"komín kruhový"  4*(pi*1,3*2,1)</t>
  </si>
  <si>
    <t xml:space="preserve">"výlezy s poklopy"  4*(pi*1,04*2,5) </t>
  </si>
  <si>
    <t>150</t>
  </si>
  <si>
    <t>1024104128</t>
  </si>
  <si>
    <t>88,819*0,00041 'Přepočtené koeficientem množství</t>
  </si>
  <si>
    <t>151</t>
  </si>
  <si>
    <t>711786080R</t>
  </si>
  <si>
    <t>Těsnění prostupů tmelem a provazcem</t>
  </si>
  <si>
    <t>-1142290439</t>
  </si>
  <si>
    <t>Těsnění prostupů (styků žb. konstrukcí) tmelem a provazcem</t>
  </si>
  <si>
    <t>utěsnění spáry mezi RN jih a ČS, úplné provedení</t>
  </si>
  <si>
    <t>způsob utěsnění a materiály odsouhlasí TDI</t>
  </si>
  <si>
    <t>"průchod"  2,2*2+3,0*2</t>
  </si>
  <si>
    <t>152</t>
  </si>
  <si>
    <t>711786090R</t>
  </si>
  <si>
    <t>Těsnění prostupů tmelem a provazcem, omezený prostor</t>
  </si>
  <si>
    <t>-567625943</t>
  </si>
  <si>
    <t>"nátoky hranaté" 1,3*8+0,9*8</t>
  </si>
  <si>
    <t>"odtoky kruhové"  pi*1,0+pi*1,0</t>
  </si>
  <si>
    <t>153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</si>
  <si>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</si>
  <si>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</si>
  <si>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-1356559561</t>
  </si>
  <si>
    <t>713</t>
  </si>
  <si>
    <t>Izolace tepelné</t>
  </si>
  <si>
    <t>154</t>
  </si>
  <si>
    <t>713123211</t>
  </si>
  <si>
    <t>Montáž tepelně izolačního systému základové desky z XPS desek na svislé ploše přilepených nízkoexpanzní (PUR) pěnou jednovrstvého tloušťky izolace do 100 mm</t>
  </si>
  <si>
    <t>1180322689</t>
  </si>
  <si>
    <t>"-2.PP zahloubení boky"  2*(4,7+3,3)/2*1,35</t>
  </si>
  <si>
    <t>155</t>
  </si>
  <si>
    <t>28376422</t>
  </si>
  <si>
    <t>deska XPS hrana polodrážková a hladký povrch 300kPA λ=0,035 tl 100mm</t>
  </si>
  <si>
    <t>2082484183</t>
  </si>
  <si>
    <t>10,8*1,08 'Přepočtené koeficientem množství</t>
  </si>
  <si>
    <t>156</t>
  </si>
  <si>
    <t>713131141</t>
  </si>
  <si>
    <t>Montáž tepelné izolace stěn rohožemi, pásy, deskami, dílci, bloky (izolační materiál ve specifikaci) lepením celoplošně bez mechanického kotvení</t>
  </si>
  <si>
    <t>431329749</t>
  </si>
  <si>
    <t>dilatace tl. 250 mm stěny mezi RN a ČS</t>
  </si>
  <si>
    <t>"-1.PP dilatace RN a ČS tl. 100"  1*(2,8*3,4 +5,4*3,4)</t>
  </si>
  <si>
    <t>"-1.PP dilatace RN a ČS tl. 150"  1*(2,8*3,4 +5,4*3,4)</t>
  </si>
  <si>
    <t>157</t>
  </si>
  <si>
    <t>132634197</t>
  </si>
  <si>
    <t>27,88*1,08 'Přepočtené koeficientem množství</t>
  </si>
  <si>
    <t>158</t>
  </si>
  <si>
    <t>28376426</t>
  </si>
  <si>
    <t>deska XPS hrana polodrážková a hladký povrch 300kPA λ=0,035 tl 150mm</t>
  </si>
  <si>
    <t>1948873112</t>
  </si>
  <si>
    <t>159</t>
  </si>
  <si>
    <t>713131141.1</t>
  </si>
  <si>
    <t>-2012012692</t>
  </si>
  <si>
    <t>dilatace kolem průchodů mezi RN jih a ČS</t>
  </si>
  <si>
    <t>"kolem otvoru průchodu -1.PP tl. 20"  (3,0*2+3,0*2)*0,4</t>
  </si>
  <si>
    <t>"kolem otvorů nátoku -1.PP tl. 20"  4,8*2,2 +4,8*2,2</t>
  </si>
  <si>
    <t>"kolem otvorů odtoku -2.PP tl. 20"  4,5*2,3</t>
  </si>
  <si>
    <t xml:space="preserve">"kolem otvoru průchodu -1.PP tl. 30"  (2,7*2+3,0*2)*0,25 </t>
  </si>
  <si>
    <t>"kolem otvorů nátoku -1.PP tl. 30"  (4,4*4 +1,8*4)*0,25</t>
  </si>
  <si>
    <t>"kolem otvorů odtoku -2.PP tl. 30"  (4,1*2+1,9*2)*0,25</t>
  </si>
  <si>
    <t>160</t>
  </si>
  <si>
    <t>28376414</t>
  </si>
  <si>
    <t>deska XPS hrana polodrážková a hladký povrch 300kPA λ=0,035 tl 20mm</t>
  </si>
  <si>
    <t>734540496</t>
  </si>
  <si>
    <t>36,27*1,08 'Přepočtené koeficientem množství</t>
  </si>
  <si>
    <t>161</t>
  </si>
  <si>
    <t>28376415</t>
  </si>
  <si>
    <t>deska XPS hrana polodrážková a hladký povrch 300kPA λ=0,035 tl 30mm</t>
  </si>
  <si>
    <t>-597609064</t>
  </si>
  <si>
    <t>12,05*1,08 'Přepočtené koeficientem množství</t>
  </si>
  <si>
    <t>162</t>
  </si>
  <si>
    <t>713141225R</t>
  </si>
  <si>
    <t xml:space="preserve">Přikotvení tepelné izolace - dilatatační systémové těsnění s profily a šrouby do betonu </t>
  </si>
  <si>
    <t>-1075853490</t>
  </si>
  <si>
    <t>"vytvoření dilatace a těsnění prostupů mezi RN a ČS"</t>
  </si>
  <si>
    <t>"úplné provedení včetně montážních prvků"</t>
  </si>
  <si>
    <t>"tepelná izolace XPS viz jiné položky"</t>
  </si>
  <si>
    <t>"použité prvky odsouhlasí TDI"</t>
  </si>
  <si>
    <t>"kolem odtoku z RN"  (4,1*2+1,9*2)</t>
  </si>
  <si>
    <t>"kolem nátoku do RN"  (4,4*2+1,8*2) +(4,4*2+1,8*2)</t>
  </si>
  <si>
    <t>163</t>
  </si>
  <si>
    <t>998713112</t>
  </si>
  <si>
    <t>Přesun hmot pro izolace tepelné stanovený z hmotnosti přesunovaného materiálu vodorovná dopravní vzdálenost do 50 m s omezením mechanizace v objektech výšky přes 6 m do 12 m</t>
  </si>
  <si>
    <t>-1247765378</t>
  </si>
  <si>
    <t>715</t>
  </si>
  <si>
    <t>Izolace proti chemickým vlivům</t>
  </si>
  <si>
    <t>164</t>
  </si>
  <si>
    <t>715154102</t>
  </si>
  <si>
    <t>Provedení izolace stavebních konstrukcí z obkladů do tmelů, s úpravou spár přizdívek z normálek nebo normálkotvarovek kanálů, šachet nebo nádrží, tl. přes 65 do 130 mm</t>
  </si>
  <si>
    <t>952521259</t>
  </si>
  <si>
    <t>"cihla čedičová zdít na půlku, malta specielní na čedič"</t>
  </si>
  <si>
    <t xml:space="preserve">"stěna pod nátoky obezdívka cihla čedičová" </t>
  </si>
  <si>
    <t>(2,3+5,0+5,0)*4,85 +0,4*2,2 -4*1,2*0,8</t>
  </si>
  <si>
    <t>"obezdívka nad korytem podle spádu a nad vanou"</t>
  </si>
  <si>
    <t>2*(16,2*0,55/2) +5,0*1,4 +5,0*1,4</t>
  </si>
  <si>
    <t>2*(21,2*0,55/2)</t>
  </si>
  <si>
    <t xml:space="preserve">"obezdívka příčné konce koryta"  1,8*0,9 +1,8*2,4 +1,8*1,45 +1,8*0,9 </t>
  </si>
  <si>
    <t>"odpočet hrana z kantovek"  -(21,2+21,2)*0,125</t>
  </si>
  <si>
    <t xml:space="preserve">"odpočet stavítka"  -(1,5*1,4) -(1,5*1,4) </t>
  </si>
  <si>
    <t>165</t>
  </si>
  <si>
    <t>715155001</t>
  </si>
  <si>
    <t>Provedení izolace stavebních konstrukcí z obkladů do tmelů, s úpravou spár vyzdívek z normálek nebo normálkotvarovek příček nebo základů, tl. do 130 mm</t>
  </si>
  <si>
    <t>-1339059425</t>
  </si>
  <si>
    <t>koryto vyzdívka čedičová ve spádu (válcově De=1,8)</t>
  </si>
  <si>
    <t>16,2*(pi*1,8/2)  +21,2*(pi*1,8/2)</t>
  </si>
  <si>
    <t>zahloubení vyzdívka čedičová (vana)</t>
  </si>
  <si>
    <t xml:space="preserve">4,5*0,6 +4,75*1,1 +4,75*1,1 +(1,8+0,6)/2*(1,95+1,25)/2 </t>
  </si>
  <si>
    <t>166</t>
  </si>
  <si>
    <t>63231056</t>
  </si>
  <si>
    <t>cihla kanalizační z čediče rovná 240x115x65</t>
  </si>
  <si>
    <t>588567472</t>
  </si>
  <si>
    <t>"kus"  (91,935+120,816)*55</t>
  </si>
  <si>
    <t>11701,305*1,04 'Přepočtené koeficientem množství</t>
  </si>
  <si>
    <t>167</t>
  </si>
  <si>
    <t>715155001.1</t>
  </si>
  <si>
    <t>-407628438</t>
  </si>
  <si>
    <t xml:space="preserve">"hrana koryta z kantovek" </t>
  </si>
  <si>
    <t>(21,2+21,2)*0,25</t>
  </si>
  <si>
    <t>168</t>
  </si>
  <si>
    <t>63231058</t>
  </si>
  <si>
    <t>cihla kanalizační z čediče kantovka 240x115x65 R=60°</t>
  </si>
  <si>
    <t>2113095993</t>
  </si>
  <si>
    <t xml:space="preserve">"kus"  283+283+6 </t>
  </si>
  <si>
    <t>"hrana zahloubení v korytě"  24</t>
  </si>
  <si>
    <t>169</t>
  </si>
  <si>
    <t>715174012</t>
  </si>
  <si>
    <t>Provedení izolace stavebních konstrukcí speciální obklady nádrží, kanálů nebo šachet do tmelů, s úpravou spár čedičovými tl. 25 až 40 mm</t>
  </si>
  <si>
    <t>-1090810547</t>
  </si>
  <si>
    <t>"otvory hranaté" 4*(1,3*2+0,84*2)*1,55</t>
  </si>
  <si>
    <t>"otvory kulaté ... bez obkladu"</t>
  </si>
  <si>
    <t>170</t>
  </si>
  <si>
    <t>63232607</t>
  </si>
  <si>
    <t>dlaždice z taveného čediče průmyslové jemný rastr 200x100x30mm</t>
  </si>
  <si>
    <t>-1523985193</t>
  </si>
  <si>
    <t>26,536*1,05 'Přepočtené koeficientem množství</t>
  </si>
  <si>
    <t>171</t>
  </si>
  <si>
    <t>715189001</t>
  </si>
  <si>
    <t>Příplatek k cenám provedení izolace stavebních konstrukcí za ztíženou montáž při provádění izolací na členitých plochách</t>
  </si>
  <si>
    <t>1395439699</t>
  </si>
  <si>
    <t>"otvory hranaté"  26,536</t>
  </si>
  <si>
    <t>"vana"  15,070</t>
  </si>
  <si>
    <t>"okolo stavítek a kapsových stupadel"  6</t>
  </si>
  <si>
    <t>172</t>
  </si>
  <si>
    <t>998715103</t>
  </si>
  <si>
    <t>Přesun hmot pro izolace proti chemickým vlivům stanovený z hmotnosti přesunovaného materiálu vodorovná dopravní vzdálenost do 50 m základní v objektech výšky přes 12 do 24 m</t>
  </si>
  <si>
    <t>-411594169</t>
  </si>
  <si>
    <t>767</t>
  </si>
  <si>
    <t>Konstrukce zámečnické</t>
  </si>
  <si>
    <t>173</t>
  </si>
  <si>
    <t>767165115R</t>
  </si>
  <si>
    <t>Montáž madel schodišťových včetně kotvení do žb.</t>
  </si>
  <si>
    <t>439181347</t>
  </si>
  <si>
    <t xml:space="preserve">"madla nerez m"   1,7 +1,7 +13,5 +13,5 </t>
  </si>
  <si>
    <t>174</t>
  </si>
  <si>
    <t>55342Z06aR</t>
  </si>
  <si>
    <t>Z 06a nerezové madlo na zeď L=1,7 m</t>
  </si>
  <si>
    <t>-386728049</t>
  </si>
  <si>
    <t>včetně kotvících prvků</t>
  </si>
  <si>
    <t>"madlo m"  1,7</t>
  </si>
  <si>
    <t>175</t>
  </si>
  <si>
    <t>55342Z06bR</t>
  </si>
  <si>
    <t>Z 06b nerezové madlo na zeď L=1,7 m</t>
  </si>
  <si>
    <t>-978644165</t>
  </si>
  <si>
    <t>176</t>
  </si>
  <si>
    <t>55342Z07aR</t>
  </si>
  <si>
    <t>Z 07a nerezové madlo na zeď L=13,5 m</t>
  </si>
  <si>
    <t>463734469</t>
  </si>
  <si>
    <t>včetně kotvení do zdi</t>
  </si>
  <si>
    <t>"madlo m"  13,5</t>
  </si>
  <si>
    <t>177</t>
  </si>
  <si>
    <t>55342Z07bR</t>
  </si>
  <si>
    <t>Z 07b nerezové madlo na zeď L=13,5 m</t>
  </si>
  <si>
    <t>2113755210</t>
  </si>
  <si>
    <t>178</t>
  </si>
  <si>
    <t>767165116R</t>
  </si>
  <si>
    <t>Montáž madel úchytových včetně kotvení do žb.</t>
  </si>
  <si>
    <t>-275927877</t>
  </si>
  <si>
    <t>Montáž madel úchytových včetně kotvení do zdi</t>
  </si>
  <si>
    <t>"madla nerez kus"   8</t>
  </si>
  <si>
    <t>179</t>
  </si>
  <si>
    <t>55342Z12R</t>
  </si>
  <si>
    <t>Z 12 nerezové madlo úchytové L=1,0 m</t>
  </si>
  <si>
    <t>1889383410</t>
  </si>
  <si>
    <t>"madlo kus"  8</t>
  </si>
  <si>
    <t>180</t>
  </si>
  <si>
    <t>767640111</t>
  </si>
  <si>
    <t>Montáž dveří ocelových nebo hliníkových vchodových jednokřídlových bez nadsvětlíku</t>
  </si>
  <si>
    <t>1550047495</t>
  </si>
  <si>
    <t>"dveře 1 křídlé plné -1.PP"    1</t>
  </si>
  <si>
    <t>včetně zárubně, kotvení do žb. konstrukce</t>
  </si>
  <si>
    <t>181</t>
  </si>
  <si>
    <t>55341166R</t>
  </si>
  <si>
    <t>dveře jednokřídlé ocelové vchodové 900x1970mm, odolný povrch</t>
  </si>
  <si>
    <t>129318342</t>
  </si>
  <si>
    <t>Podrobný popis viz tabulka PSV, včetně veškerého kotevního materiálu</t>
  </si>
  <si>
    <t>"D 03 dveře 900/1970, vč. zárubně"  1</t>
  </si>
  <si>
    <t>odolný povrch pro agresivní prostředí</t>
  </si>
  <si>
    <t>182</t>
  </si>
  <si>
    <t>767640115R</t>
  </si>
  <si>
    <t xml:space="preserve">Montáž dveří ocelových atypických vodotěsných </t>
  </si>
  <si>
    <t>-147723466</t>
  </si>
  <si>
    <t>"dveře 1 křídlé plné vodotěsné -2.PP"   2</t>
  </si>
  <si>
    <t>183</t>
  </si>
  <si>
    <t>553411R1</t>
  </si>
  <si>
    <t>dveře ocelové vodotěsné jednokřídlé 900 x 2100mm, provedení z nerezové oceli</t>
  </si>
  <si>
    <t>671031455</t>
  </si>
  <si>
    <t>"D 01 dveře 900/2100 nerez, vč. zárubně"   1</t>
  </si>
  <si>
    <t>"D 02 dveře 900/2100 nerez, vč. zárubně"   1</t>
  </si>
  <si>
    <t>pákové uzávěry dveří</t>
  </si>
  <si>
    <t>těsnění pro vodotěsnost 8 bar</t>
  </si>
  <si>
    <t>184</t>
  </si>
  <si>
    <t>767835003</t>
  </si>
  <si>
    <t>Montáž výrobků z kompozitů nástěnného žebříku bez ochranného koše, kotveného do železobetonu</t>
  </si>
  <si>
    <t>-1056457494</t>
  </si>
  <si>
    <t>Montáž nástěnných žebříků z kompozitů kotvených do železobetonu</t>
  </si>
  <si>
    <t>kotevní prvky nerez</t>
  </si>
  <si>
    <t>"Z 10 délka"  5,4</t>
  </si>
  <si>
    <t>"Z 11 délka"  7,0*2</t>
  </si>
  <si>
    <t>185</t>
  </si>
  <si>
    <t>63126Z10R</t>
  </si>
  <si>
    <t>Z 10 žebřík nástěnný kompozitní 50x50/400mm L=5,4 m</t>
  </si>
  <si>
    <t>-421193756</t>
  </si>
  <si>
    <t>včetně kotvení nerez do žb. stěny</t>
  </si>
  <si>
    <t>včetně 2 výsuvných madel nerez</t>
  </si>
  <si>
    <t>"Z 10 žebřík sestava 5,4 m"   1</t>
  </si>
  <si>
    <t>186</t>
  </si>
  <si>
    <t>63126Z11R</t>
  </si>
  <si>
    <t>Z 11 žebřík nástěnný kompozitní 50x50/400mm L=7,0 m</t>
  </si>
  <si>
    <t>-1467268502</t>
  </si>
  <si>
    <t>"Z 11 žebřík sestava 7,0 m"   2</t>
  </si>
  <si>
    <t>187</t>
  </si>
  <si>
    <t>767995113</t>
  </si>
  <si>
    <t>Montáž ostatních atypických zámečnických konstrukcí hmotnosti přes 10 do 20 kg</t>
  </si>
  <si>
    <t>kg</t>
  </si>
  <si>
    <t>1802575310</t>
  </si>
  <si>
    <t xml:space="preserve">Z 08 trubka z ušlechtilé oceli (nerez), D 159 x 3,0 mm, </t>
  </si>
  <si>
    <t>včetně nerezového límce, včetně zaslepovací příruby nerez</t>
  </si>
  <si>
    <t>"Z 08 ... kg"  2*16</t>
  </si>
  <si>
    <t>popis viz tabulka PSV, včetně veškerého kotevního materiálu, včetně utěsnění</t>
  </si>
  <si>
    <t>188</t>
  </si>
  <si>
    <t>140R159</t>
  </si>
  <si>
    <t>trubka z ušlechtilé oceli (nerez), 159 x 3,0 mm, vč.  límce a příruby</t>
  </si>
  <si>
    <t>1434927955</t>
  </si>
  <si>
    <t>trubka z ušlechtilé oceli (nerez), 159 x 3 mm, L= 800</t>
  </si>
  <si>
    <t>"Z 08 ... kus"  2</t>
  </si>
  <si>
    <t>189</t>
  </si>
  <si>
    <t>767995116</t>
  </si>
  <si>
    <t>Montáž ostatních atypických zámečnických konstrukcí hmotnosti přes 100 do 250 kg</t>
  </si>
  <si>
    <t>1600992478</t>
  </si>
  <si>
    <t>Z 09 nosník pro pojízdný jeřáb "kočka", nosnost 1 t, L= 32,4 m</t>
  </si>
  <si>
    <t>materiál nerez, profil IPE 200, včetně kotvení do stropu žb.</t>
  </si>
  <si>
    <t>"Z 09  - nosník nerez L=32,40m"   790  "KG"</t>
  </si>
  <si>
    <t>190</t>
  </si>
  <si>
    <t>55232Z09R</t>
  </si>
  <si>
    <t xml:space="preserve">Z 09 nosník ocel profilová IPE 200 jakost 1.4404 nerez, L=32,4 m </t>
  </si>
  <si>
    <t>-819311370</t>
  </si>
  <si>
    <t>"Z 09  - nosník nerez L=32,40m"   0,790  "t"</t>
  </si>
  <si>
    <t>191</t>
  </si>
  <si>
    <t>76799Z16R</t>
  </si>
  <si>
    <t>Záchytný a zádržný systém ocel nerez, kotevní bod, D+M</t>
  </si>
  <si>
    <t>2042963118</t>
  </si>
  <si>
    <t>Záchytný a zádržný systém</t>
  </si>
  <si>
    <t>Podrobný popis viz tabulka PSV, včetně potřebného kotevního materiálu</t>
  </si>
  <si>
    <t>Certifikovaný kotevní bod, materiál nerezová ocel 1.4404</t>
  </si>
  <si>
    <t>"Z 16"  9  "kus"</t>
  </si>
  <si>
    <t>typ kotevního bodu schvaluje TDI</t>
  </si>
  <si>
    <t>192</t>
  </si>
  <si>
    <t>998767103</t>
  </si>
  <si>
    <t>Přesun hmot pro zámečnické konstrukce stanovený z hmotnosti přesunovaného materiálu vodorovná dopravní vzdálenost do 50 m základní v objektech výšky přes 12 do 24 m</t>
  </si>
  <si>
    <t>264281430</t>
  </si>
  <si>
    <t>777</t>
  </si>
  <si>
    <t>Podlahy lité</t>
  </si>
  <si>
    <t>193</t>
  </si>
  <si>
    <t>777131101</t>
  </si>
  <si>
    <t>Penetrační nátěr podlahy epoxidový na podklad suchý a vyzrálý</t>
  </si>
  <si>
    <t>-2047278865</t>
  </si>
  <si>
    <t>nátěr chemicky odolný epoxy podlah, stěn, stropů, prostupů</t>
  </si>
  <si>
    <t>"podlahy RN -2.PP"  8*5,0*(0,55+26,67) +6*0,4*1,5</t>
  </si>
  <si>
    <t>"stěny RN -2.PP"  16*29,17*(5,37+6,4)/2  +16*4,85*1,25</t>
  </si>
  <si>
    <t>"stěny RN -2.PP"  21,2*6,4 +21,2*6,4 +8*5,0*5,92 +8*5,0*1,25</t>
  </si>
  <si>
    <t>"odpočet obklad čedič"  -(56,69+22,91+11,66)</t>
  </si>
  <si>
    <t>"odpočet otvory" -12*3,3*2,0 -12*1,0*2,1 -12*0,8*0,5 -2*1,0*2,1</t>
  </si>
  <si>
    <t>"ostění otvory"  6*(3,3+2,2)*0,4</t>
  </si>
  <si>
    <t>"ostění otvory"  6*(1,0*2+2,1*2)*0,4 +6*(0,8*2+0,5*2)*0,4 +4*(1,2*2+0,7*2)*0,4</t>
  </si>
  <si>
    <t>"ostění dveře"  2*(1,0*2+2,1*2)*0,7</t>
  </si>
  <si>
    <t>"strop RN -2.PP" 8*5,0*29,17</t>
  </si>
  <si>
    <t xml:space="preserve">"otvory mezistrop"  -8*5,0*1,4  </t>
  </si>
  <si>
    <t>"ostění otvory mezistrop" 8*(5,0*2+1,4*2)*0,25</t>
  </si>
  <si>
    <t>"schody stěny V"  2*(2,26+1,55)/2*3,0 +12,72*(2,96+2,48+2,02)/3</t>
  </si>
  <si>
    <t>"schody stěny V"  2*(1,05+1,3)/2*2,1  +1,0*2,1</t>
  </si>
  <si>
    <t>"dveře a ostění V"  -1,0*2,1 +0,7*(2,1+1,0+2,1)</t>
  </si>
  <si>
    <t>"schody strop V"  (2,26+12,72+1,05)*1,0</t>
  </si>
  <si>
    <t>"schody stěny Z"  51,635</t>
  </si>
  <si>
    <t>"schody strop Z" 16,030</t>
  </si>
  <si>
    <t xml:space="preserve">"stěny -1.PP" (4,7-1,55)*3,0 +46,2*3,0 + (4,7-1,55)*3,0 </t>
  </si>
  <si>
    <t>"stěny -1.PP" (0,4+2,0*2+5,3+32,8+2,0*2++0,4)*3,0</t>
  </si>
  <si>
    <t>"dveře, ostění"  -1,0*2,0 +5,0*0,4</t>
  </si>
  <si>
    <t>"stěny -1.PP"  2*(21,08+2,8+2,8+2,8+0,65)*3,0</t>
  </si>
  <si>
    <t xml:space="preserve">"strop -1.PP"  5,3*2,0 +46,2*3,15 +5,3*2,0 </t>
  </si>
  <si>
    <t>"strop -1.PP"  21,08*2,2 +10,4*2,9 +2,2*0,65</t>
  </si>
  <si>
    <t>"2x VZT"  -2*0,283 +2*1,89*0,5</t>
  </si>
  <si>
    <t>"2x zvýšený strop"  -2*5,0*1,2 +2*(5,0*2+1,2*2)*1,2 +2*5,0*1,4</t>
  </si>
  <si>
    <t>"výlez"  -0,7*0,9 +3,2*2,0</t>
  </si>
  <si>
    <t>"průchod do ČS"  (3,0*2+2,2*2)*0,4</t>
  </si>
  <si>
    <t>"2 kruhové prostupy"  2*(PI*1,0*0,4)</t>
  </si>
  <si>
    <t>194</t>
  </si>
  <si>
    <t>777611143</t>
  </si>
  <si>
    <t>Krycí nátěr podlahy chemicky odolný epoxidový</t>
  </si>
  <si>
    <t>416312546</t>
  </si>
  <si>
    <t>195</t>
  </si>
  <si>
    <t>777131111</t>
  </si>
  <si>
    <t>Penetrační nátěr podlahy epoxidový předem plněný pískem</t>
  </si>
  <si>
    <t>382789472</t>
  </si>
  <si>
    <t>skladba S2, podlaha -1.PP chemicky odolná, protiskluzová</t>
  </si>
  <si>
    <t>"podlahy -1.PP"  4,45*1,0 +44,2*3,15 +5,3*2,0 +1,0*0,4 +5,3*2,0 +4,45*1,0</t>
  </si>
  <si>
    <t>"podlahy -1.PP" 21,08*2,2 +10,4*2,9 +(0,65+0,4)*2,2</t>
  </si>
  <si>
    <t xml:space="preserve">"otvory"  -8*(5,0*1,4) -8*0,126 </t>
  </si>
  <si>
    <t>"otvory"  -2*1,2*0,6 -2*1,2*0,25 -2*0,283</t>
  </si>
  <si>
    <t>196</t>
  </si>
  <si>
    <t>777611143.1</t>
  </si>
  <si>
    <t>1908227261</t>
  </si>
  <si>
    <t>"podlahy -1.PP protiskluzové"    epoxy_p</t>
  </si>
  <si>
    <t>197</t>
  </si>
  <si>
    <t>777611161</t>
  </si>
  <si>
    <t>Krycí nátěr podlahy protiskluzová úprava prosyp křemenným pískem</t>
  </si>
  <si>
    <t>724417785</t>
  </si>
  <si>
    <t>"podlahy -1.PP protiskluzové"    188,962</t>
  </si>
  <si>
    <t>198</t>
  </si>
  <si>
    <t>777131211</t>
  </si>
  <si>
    <t>Penetrační nátěr schodišťových stupňů epoxidový předem plněný pískem</t>
  </si>
  <si>
    <t>-587680472</t>
  </si>
  <si>
    <t>skladba S7, podlaha schody chemicky odolná, protiskluzová</t>
  </si>
  <si>
    <t xml:space="preserve">"schody k RN -podesty"  (1,35+0,75+0,75+1,3)*1,0 </t>
  </si>
  <si>
    <t>"schody -stupně, podstupně"  (12+12+12)*(0,25+0,19)*1,0</t>
  </si>
  <si>
    <t xml:space="preserve">"schody -1.PP střed"  (1,0+1,04)*2,2 +5*2,2*0,18 </t>
  </si>
  <si>
    <t>epoxy_sch</t>
  </si>
  <si>
    <t>199</t>
  </si>
  <si>
    <t>777611143.2</t>
  </si>
  <si>
    <t>1205859214</t>
  </si>
  <si>
    <t>"schody levé"  19,99</t>
  </si>
  <si>
    <t>"schody pravé" 19,99</t>
  </si>
  <si>
    <t>"schody -1.PP střed"  6,468</t>
  </si>
  <si>
    <t>200</t>
  </si>
  <si>
    <t>777611261</t>
  </si>
  <si>
    <t>Krycí nátěr schodištových stupňů protiskluzová úprava prosyp křemenným pískem</t>
  </si>
  <si>
    <t>2091631419</t>
  </si>
  <si>
    <t>201</t>
  </si>
  <si>
    <t>777131101.4</t>
  </si>
  <si>
    <t>-1899165525</t>
  </si>
  <si>
    <t>202</t>
  </si>
  <si>
    <t>777611143.4</t>
  </si>
  <si>
    <t>723776186</t>
  </si>
  <si>
    <t>203</t>
  </si>
  <si>
    <t>998777102</t>
  </si>
  <si>
    <t>Přesun hmot pro podlahy lité stanovený z hmotnosti přesunovaného materiálu vodorovná dopravní vzdálenost do 50 m základní v objektech výšky přes 6 do 12 m</t>
  </si>
  <si>
    <t>-2045118998</t>
  </si>
  <si>
    <t>SKL</t>
  </si>
  <si>
    <t>Poplatky za skládky</t>
  </si>
  <si>
    <t>204</t>
  </si>
  <si>
    <t>997013861</t>
  </si>
  <si>
    <t>Poplatek za uložení stavebního odpadu na recyklační skládce (skládkovné) z prostého betonu zatříděného do Katalogu odpadů pod kódem 17 01 01</t>
  </si>
  <si>
    <t>-1477651816</t>
  </si>
  <si>
    <t>205</t>
  </si>
  <si>
    <t>997013862</t>
  </si>
  <si>
    <t>Poplatek za uložení stavebního odpadu na recyklační skládce (skládkovné) z armovaného betonu zatříděného do Katalogu odpadů pod kódem 17 01 01</t>
  </si>
  <si>
    <t>-328205810</t>
  </si>
  <si>
    <t>206</t>
  </si>
  <si>
    <t>997013863</t>
  </si>
  <si>
    <t>Poplatek za uložení stavebního odpadu na recyklační skládce (skládkovné) cihelného zatříděného do Katalogu odpadů pod kódem 17 01 02</t>
  </si>
  <si>
    <t>2122814215</t>
  </si>
  <si>
    <t>SO 02.1b - RETENČNÍ NÁDRŽ JIH -PBŘ</t>
  </si>
  <si>
    <t>953943211</t>
  </si>
  <si>
    <t>Osazování drobných kovových předmětů kotvených do stěny hasicího přístroje</t>
  </si>
  <si>
    <t>-204804665</t>
  </si>
  <si>
    <t>Přesná specifikace viz TZ - požárně bezpečnostního řešení</t>
  </si>
  <si>
    <t>44932111</t>
  </si>
  <si>
    <t>přístroj hasicí ruční práškový PG 2 LE</t>
  </si>
  <si>
    <t>2098697821</t>
  </si>
  <si>
    <t>9679960R</t>
  </si>
  <si>
    <t>Požární prostupy, nehořlavé materiály -koordinace</t>
  </si>
  <si>
    <t>-2097821176</t>
  </si>
  <si>
    <t>viz projekty a rozpočty VZT, ZTI, ELEKTRO, TECHNOLOGIE</t>
  </si>
  <si>
    <t>"koordinace"   1</t>
  </si>
  <si>
    <t xml:space="preserve">"práce viz samostatné rozpočty" </t>
  </si>
  <si>
    <t>7676615r</t>
  </si>
  <si>
    <t>Bezpečnostní značky a tabulky pro označení směrů úniku, hasicích přístrojů a hl.uzávěrů</t>
  </si>
  <si>
    <t>kpl</t>
  </si>
  <si>
    <t>-1190815332</t>
  </si>
  <si>
    <t>998767102</t>
  </si>
  <si>
    <t>Přesun hmot pro zámečnické konstrukce stanovený z hmotnosti přesunovaného materiálu vodorovná dopravní vzdálenost do 50 m základní v objektech výšky přes 6 do 12 m</t>
  </si>
  <si>
    <t>945234197</t>
  </si>
  <si>
    <t>SO 02.1c - RETENČNÍ NÁDŽ JIH -VZT</t>
  </si>
  <si>
    <t>751 - Vzduchotechnika</t>
  </si>
  <si>
    <t>751</t>
  </si>
  <si>
    <t>Vzduchotechnika</t>
  </si>
  <si>
    <t>dmtž-1</t>
  </si>
  <si>
    <t>Dmtž Radiální ventilátor prům315 mm do obdélníkového potrubí</t>
  </si>
  <si>
    <t>ks</t>
  </si>
  <si>
    <t>595089637</t>
  </si>
  <si>
    <t>dmtž-2</t>
  </si>
  <si>
    <t>Dmtř Pružná vložka 560x355 mm</t>
  </si>
  <si>
    <t>1688713475</t>
  </si>
  <si>
    <t>dmtž-3</t>
  </si>
  <si>
    <t>Dmtž Tlumič kulisový 560x355 délky 1000 mm</t>
  </si>
  <si>
    <t>1948571054</t>
  </si>
  <si>
    <t>dmtž-4</t>
  </si>
  <si>
    <t>Dmtž Krycí mřížka 560x355 mm</t>
  </si>
  <si>
    <t>-36538801</t>
  </si>
  <si>
    <t>dmtž-5</t>
  </si>
  <si>
    <t>Dmtž Čtyřhranné potrubí do obvodu 2000 mm</t>
  </si>
  <si>
    <t>bm</t>
  </si>
  <si>
    <t>-2071986356</t>
  </si>
  <si>
    <t>1.1</t>
  </si>
  <si>
    <t>Radiální ventilátor prům.400 mm do obdélníkového potrubí. Skříň  ventilátoru profilu 800x500 mm je z ocelového nerezového plechu s chemickou odolností. Ventilátor je určen pro práci ve výbušném prostředí (zóna 2).  Ventilátor dodán s tepelnou pojistkou a s frekvenčním měničem. V = 6800 m3/h, p = 570 Pa, P = 3 kW/400 V.</t>
  </si>
  <si>
    <t>1709609291</t>
  </si>
  <si>
    <t>1.2</t>
  </si>
  <si>
    <t>Pružná vložka profilu 800x500 příruby nerezové z chemickou odolností, vložka z neprodyšné tkaniny s tepelnou odolností -30 až +60 °C a s tlakovou odolností  -500 až + 1000 Pa</t>
  </si>
  <si>
    <t>-2000320205</t>
  </si>
  <si>
    <t>1.3</t>
  </si>
  <si>
    <t>Tlumič hluku kulisový profil pláště 800x500 mm délky 1000 mm s kulisami  s pláštěm z děrovaného plechu (vše nerezový plech s chemickou odolností). Výplň kulisy hluk pohlcující materiál.</t>
  </si>
  <si>
    <t>-1285481457</t>
  </si>
  <si>
    <t>1.4</t>
  </si>
  <si>
    <t>Mřížka krycí 800x500 mm. Rámeček i mřížka s oky 2x2 cm z nerezového chemicky odolného materiálu.</t>
  </si>
  <si>
    <t>2146670486</t>
  </si>
  <si>
    <t>1.5</t>
  </si>
  <si>
    <t>Tlumič hluku kulisový profil pláště 800x500 mm délky 500 mm s kulisami  s pláštěm z děrovaného plechu (vše nerezový plech s chemickou odolností). Výplň kulisy hluk pohlcující materiál.</t>
  </si>
  <si>
    <t>-85121677</t>
  </si>
  <si>
    <t>1.6</t>
  </si>
  <si>
    <t>Klapka kruhová regulační průměr 500 mm  se zvýšenou těsností materiál polypropylen, ovládání servopohonem 230 V s vratnou pružinou, vč. tohoto servopohonu</t>
  </si>
  <si>
    <t>-1802922735</t>
  </si>
  <si>
    <t>1.7</t>
  </si>
  <si>
    <t>Klapka obdélníková regulační 630x250 se zvýšenou těsností, materiál polypropylen, ovládání ruční</t>
  </si>
  <si>
    <t>-150672562</t>
  </si>
  <si>
    <t>1.8</t>
  </si>
  <si>
    <t>Tryska pevná připojovací průměr 315 mm, výfukový průměr 175 mm, délka 255 mm, materiál polypropylen</t>
  </si>
  <si>
    <t>764067630</t>
  </si>
  <si>
    <t>1.9</t>
  </si>
  <si>
    <t>Radiální ventilátor průměr 355 mm do obdélníkového potrubí. Skříň ventilátoru profilu 700x400 mm je z ocelového nerezového plechu s chemickou odolností. Ventilátor je určen pro práci ve výbušném prostředí (zóna 2). Ventilátor dodán s tepelnou pojistkou a s frekvenčním měničem. V = 3625 m3/h, p = 810 Pa, P = 2,2 kW/400 V</t>
  </si>
  <si>
    <t>-502242852</t>
  </si>
  <si>
    <t>1.10</t>
  </si>
  <si>
    <t>Pružná vložka profilu 700x400 příruby nerezové s chemickou odolností, vložka z neprodyšné tkaniny s tepelnou odolností -30 až +60 °C, s tlakovou odolností  -500 až + 1000 Pa</t>
  </si>
  <si>
    <t>1750691285</t>
  </si>
  <si>
    <t>1.11</t>
  </si>
  <si>
    <t>Klapka kruhová regulační průměr 315 mm se zvýšenou těsností, materiál polypropylen, ruční ovládání</t>
  </si>
  <si>
    <t>981211713</t>
  </si>
  <si>
    <t>1.12</t>
  </si>
  <si>
    <t>Klapka kruhová regulační průměr 315 mm se zvýšenou těsností, materiál polypropylen, ovládání servopohonem 230 V s vratnou pružinou, vč.tohoto servopohonu</t>
  </si>
  <si>
    <t>1484331205</t>
  </si>
  <si>
    <t>1.13</t>
  </si>
  <si>
    <t>Mřížka krycí průměr 315 mm. Rámeček i mřížka s oky 2x2 cm z polypropylenu</t>
  </si>
  <si>
    <t>1204059632</t>
  </si>
  <si>
    <t>1.14</t>
  </si>
  <si>
    <t>Vyústka 280x140 mm jednořadá s reg.I, materiál polypropylen</t>
  </si>
  <si>
    <t>-198830618</t>
  </si>
  <si>
    <t>1.15</t>
  </si>
  <si>
    <t>Filtrační stanice pro filtraci 3625 m3/h vzduchu profilu 990x685 mm délky 2250 mm. Třístupňová filtrace 1.stupeň, předfiltr tř. G4, 2.stupeň filtrace tř. F7, 3.stupeň filtrace filtrační patrony nerezové s aktivním uhlím. Připojovací rozměr přírub 910x605 mm, Počáteční tlaková ztráta 250 Pa, Koncová tlaková ztráta 600 Pa, Plášť filtrační stanice plastový.</t>
  </si>
  <si>
    <t>-1675312571</t>
  </si>
  <si>
    <t>1.16</t>
  </si>
  <si>
    <t>Výfuková hlavice průměr 450 mm, materiál chemicky odolná nerez</t>
  </si>
  <si>
    <t>44231833</t>
  </si>
  <si>
    <t>P-D315-50</t>
  </si>
  <si>
    <t>Kruhové potrubí z polypropylenu do průměru 315 mm, 50 % tvarovek</t>
  </si>
  <si>
    <t>-1712151037</t>
  </si>
  <si>
    <t>P-D450-20</t>
  </si>
  <si>
    <t>Kruhové potrubí z polypropylenu do průměru 450 mm, 20 % tvarovek</t>
  </si>
  <si>
    <t>-813924106</t>
  </si>
  <si>
    <t>P-D500-0</t>
  </si>
  <si>
    <t>Kruhové potrubí z polypropylenu do průměru 500 mm, 0 % tvarovek</t>
  </si>
  <si>
    <t>-512306126</t>
  </si>
  <si>
    <t>P-D650-100</t>
  </si>
  <si>
    <t>Kruhové potrubí z polypropylenu do průměru 650 mm,100 % tvarovek</t>
  </si>
  <si>
    <t>-925645041</t>
  </si>
  <si>
    <t>P-2000-30</t>
  </si>
  <si>
    <t>Čtyřhranné potrubí z polypropylenu do obvodu 2000 mm, 30 % tvarovek</t>
  </si>
  <si>
    <t>-580691775</t>
  </si>
  <si>
    <t>P-2500-30</t>
  </si>
  <si>
    <t>Čtyřhranné potrubí z polypropylenu do obvodu 2500 mm, 100 % tvarovek</t>
  </si>
  <si>
    <t>476956820</t>
  </si>
  <si>
    <t>P-3000-90</t>
  </si>
  <si>
    <t>Čtyřhranné potrubí z polypropylenu do obvodu 3000 mm, 90 % tvarovek</t>
  </si>
  <si>
    <t>-1068666312</t>
  </si>
  <si>
    <t>P-3500-80</t>
  </si>
  <si>
    <t>Čtyřhranné potrubí z polypropylenu do obvodu 3500 mm, 80 % tvarovek</t>
  </si>
  <si>
    <t>130283846</t>
  </si>
  <si>
    <t>6.1</t>
  </si>
  <si>
    <t>Radiální ventilátor průměr 200 mm do obdélníkového potrubí profilu 355x225 mm. Ventilátor je určen pro práci ve výbušném prostředí (zóna 2). Chemicky odolná nerez. V = 600 m3/h, p = 270 Pa, P = 0,18 kW/400 V</t>
  </si>
  <si>
    <t>1839034524</t>
  </si>
  <si>
    <t>6.2</t>
  </si>
  <si>
    <t>Pružná vložka profilu 355x225 mm, příruby nerezové s chemickou odolností, vložka z neprodyšné tkaniny s tepelnou odolností -30 až +60 C°, s tlakovou odolností  -500 až +1000 Pa</t>
  </si>
  <si>
    <t>-723231987</t>
  </si>
  <si>
    <t>6.3</t>
  </si>
  <si>
    <t>Tlumič hluku kulisový profil pláště 355x225 mm, délky 1000 mm, s kulisami  s pláštěm z děrovaného plechu (vše nerezový plech s chemickou odolností). Výplň kulisy hluk pohlcující materiál.</t>
  </si>
  <si>
    <t>476053337</t>
  </si>
  <si>
    <t>6.4</t>
  </si>
  <si>
    <t>Mřížka krycí 355x225 mm. Rámeček i mřížka s oky 2x2 cm z nerezové oceli s chemickou odolností.</t>
  </si>
  <si>
    <t>-1561449830</t>
  </si>
  <si>
    <t>6.5</t>
  </si>
  <si>
    <t>Klapka regulační 250x250 mm se zvýšenou těsností s ručním ovládáním. Materiál polypropylen.</t>
  </si>
  <si>
    <t>1426749483</t>
  </si>
  <si>
    <t>6.6</t>
  </si>
  <si>
    <t>Klapka regulační 250x250 mm se zvýšenou těsností s ovládáním, ovládání servopohonem 230 V s vratnou pružinou, vč.tohoto servopohonu. Materiál polypropylen.</t>
  </si>
  <si>
    <t>849805176</t>
  </si>
  <si>
    <t>6.7</t>
  </si>
  <si>
    <t>Vyústka 280x140 mm dvouřadá s reg.I, materiál polypropylen</t>
  </si>
  <si>
    <t>1325341828</t>
  </si>
  <si>
    <t>6.8</t>
  </si>
  <si>
    <t>Mřížka krycí 250x250 mm. Rámeček i mřížka s oky 2x2 cm z polypropylenu.</t>
  </si>
  <si>
    <t>856993562</t>
  </si>
  <si>
    <t>P-1000-30</t>
  </si>
  <si>
    <t>Čtyřhranné potrubí z polypropylenu do obvodu 1000 mm, 30 % tvarovek</t>
  </si>
  <si>
    <t>-246847822</t>
  </si>
  <si>
    <t>P-1500-100</t>
  </si>
  <si>
    <t>Čtyřhranné potrubí z polypropylenu do obvodu 1500 mm, 100 % tvarovek</t>
  </si>
  <si>
    <t>-1041151319</t>
  </si>
  <si>
    <t>N-spoj</t>
  </si>
  <si>
    <t>Spojovací materiál nerezový</t>
  </si>
  <si>
    <t>-899434249</t>
  </si>
  <si>
    <t>N-zaves</t>
  </si>
  <si>
    <t>Závěsný materiál nerezový</t>
  </si>
  <si>
    <t>-604958426</t>
  </si>
  <si>
    <t>N-tyč</t>
  </si>
  <si>
    <t>Závitová tyč nerezová</t>
  </si>
  <si>
    <t>1499718386</t>
  </si>
  <si>
    <t>T-lep</t>
  </si>
  <si>
    <t>Těsnění pryžové samolepící</t>
  </si>
  <si>
    <t>-99468718</t>
  </si>
  <si>
    <t>TI-20</t>
  </si>
  <si>
    <t>Tepelná izolace potrubí komůrková na bázi plastu samolepící tl.20 mm 	(tlumiče hluku na sání, výfuk z filtračních stanic na výfuku z retenční nádrže)</t>
  </si>
  <si>
    <t>-871313122</t>
  </si>
  <si>
    <t>odv</t>
  </si>
  <si>
    <t>Odvodnění filtračních stanic</t>
  </si>
  <si>
    <t>-329219416</t>
  </si>
  <si>
    <t>ZP</t>
  </si>
  <si>
    <t>Zednické přípomoci</t>
  </si>
  <si>
    <t>-920774741</t>
  </si>
  <si>
    <t>ZK</t>
  </si>
  <si>
    <t>Komplexní vyzkoušení, vyhotovení protokolů, dodavatelská dokumentace, zaškolení obsluhy, dokumentace skutečného provedení</t>
  </si>
  <si>
    <t>-2045741990</t>
  </si>
  <si>
    <t>dopr</t>
  </si>
  <si>
    <t>Doprava</t>
  </si>
  <si>
    <t>km</t>
  </si>
  <si>
    <t>-1403781464</t>
  </si>
  <si>
    <t xml:space="preserve">SO 02.1d - RETENČNÍ NÁDŽ JIH -ZTI </t>
  </si>
  <si>
    <t xml:space="preserve">    722 - Zdravotechnika - vnitřní vodovod</t>
  </si>
  <si>
    <t>722</t>
  </si>
  <si>
    <t>Zdravotechnika - vnitřní vodovod</t>
  </si>
  <si>
    <t>722174007</t>
  </si>
  <si>
    <t>Potrubí z plastových trubek z polypropylenu PPR svařovaných polyfúzně PN 16 (SDR 7,4) D 63 x 8,6</t>
  </si>
  <si>
    <t>-1860720119</t>
  </si>
  <si>
    <t xml:space="preserve">Přesná specifikace: viz. projektová dokumentace ZTI  </t>
  </si>
  <si>
    <t>"PE 63 x 8,6" 83,42</t>
  </si>
  <si>
    <t>722174007R</t>
  </si>
  <si>
    <t>Potrubí vodovodní plastové PPR svar polyfúze tvarovky pro D=63</t>
  </si>
  <si>
    <t>R-položka</t>
  </si>
  <si>
    <t>610801829</t>
  </si>
  <si>
    <t>28654012</t>
  </si>
  <si>
    <t>koleno 90° PPR pro rozvod pitné a teplé užitkové vody D 63mm</t>
  </si>
  <si>
    <t>1854441472</t>
  </si>
  <si>
    <t>28654012R</t>
  </si>
  <si>
    <t>koleno 45° PPR pro rozvod pitné a teplé užitkové vody D 63mm</t>
  </si>
  <si>
    <t>-144705651</t>
  </si>
  <si>
    <t>28654082</t>
  </si>
  <si>
    <t>T-kus jednoznačný PPR D 63mm</t>
  </si>
  <si>
    <t>CS ÚRS 2019 01</t>
  </si>
  <si>
    <t>1207017676</t>
  </si>
  <si>
    <t>28654302</t>
  </si>
  <si>
    <t>přechodka PPR s vnějším kovovým závitem D 63x2"</t>
  </si>
  <si>
    <t>756703370</t>
  </si>
  <si>
    <t>722181224</t>
  </si>
  <si>
    <t>Ochrana potrubí termoizolačními trubicemi z pěnového polyetylenu PE přilepenými v příčných a podélných spojích, tloušťky izolace přes 6 do 9 mm, vnitřního průměru izolace DN přes 63 mm</t>
  </si>
  <si>
    <t>787920626</t>
  </si>
  <si>
    <t>722230106</t>
  </si>
  <si>
    <t>Armatury se dvěma závity ventily přímé G 2"</t>
  </si>
  <si>
    <t>52016090</t>
  </si>
  <si>
    <t>"kulový kohout DN 50"   9</t>
  </si>
  <si>
    <t>722250102R</t>
  </si>
  <si>
    <t>Požární příslušenství výtok s hadicovou přípojkou C 52</t>
  </si>
  <si>
    <t>-1050597573</t>
  </si>
  <si>
    <t>"výtok s hadicovou koncovkou C52"    9</t>
  </si>
  <si>
    <t>"včetně propojovacích tavrovek"</t>
  </si>
  <si>
    <t>72229009R</t>
  </si>
  <si>
    <t>Hydraulicky ovládaný machanický přerušovač průtoku</t>
  </si>
  <si>
    <t>1624127963</t>
  </si>
  <si>
    <t>722290226</t>
  </si>
  <si>
    <t>Zkoušky, proplach a desinfekce vodovodního potrubí zkoušky těsnosti vodovodního potrubí závitového do DN 50</t>
  </si>
  <si>
    <t>1399797084</t>
  </si>
  <si>
    <t>"vodovod DN 50"  83,42</t>
  </si>
  <si>
    <t>75157203R</t>
  </si>
  <si>
    <t>Uchycení potrubí objímkami, kotvení do betonu D do 100 mm</t>
  </si>
  <si>
    <t>-1671349433</t>
  </si>
  <si>
    <t>Uchycení potrubí objímkami, kotvení do betonu, D do 100 mm</t>
  </si>
  <si>
    <t>kotvení  po 1 m + konce</t>
  </si>
  <si>
    <t>"počet"  90</t>
  </si>
  <si>
    <t>998722101</t>
  </si>
  <si>
    <t>Přesun hmot pro vnitřní vodovod stanovený z hmotnosti přesunovaného materiálu vodorovná dopravní vzdálenost do 50 m základní v objektech výšky do 6 m</t>
  </si>
  <si>
    <t>-23320523</t>
  </si>
  <si>
    <t>jáma_3n_1</t>
  </si>
  <si>
    <t>výkop jáma pro RN nepažený</t>
  </si>
  <si>
    <t>9974,292</t>
  </si>
  <si>
    <t>jáma_3p_1</t>
  </si>
  <si>
    <t>jáma pro RN výkop tř. 3 pažený</t>
  </si>
  <si>
    <t>5668,81</t>
  </si>
  <si>
    <t>jáma_4p_1</t>
  </si>
  <si>
    <t>jáma pažená výkop tř. 4</t>
  </si>
  <si>
    <t>10122,875</t>
  </si>
  <si>
    <t>jáma_5p_1</t>
  </si>
  <si>
    <t>jáma pažená výkop tř. 5</t>
  </si>
  <si>
    <t>511,719</t>
  </si>
  <si>
    <t>odvoz_13_1</t>
  </si>
  <si>
    <t>odvoz výkopku tř. 1-3</t>
  </si>
  <si>
    <t>16171,892</t>
  </si>
  <si>
    <t>odvoz_45_1</t>
  </si>
  <si>
    <t>odvoz výkopku tř.4-5</t>
  </si>
  <si>
    <t>11614,203</t>
  </si>
  <si>
    <t>skládka_horn_1</t>
  </si>
  <si>
    <t>skládka hornina</t>
  </si>
  <si>
    <t>27823,094</t>
  </si>
  <si>
    <t xml:space="preserve">SO 02.2 - RN JIH - STAVEBNÍ JÁMA </t>
  </si>
  <si>
    <t>sutě_1</t>
  </si>
  <si>
    <t>přesuny suti</t>
  </si>
  <si>
    <t>1172,177</t>
  </si>
  <si>
    <t>vod_zídky_1</t>
  </si>
  <si>
    <t>vodící zídky pro podzemní stěnu</t>
  </si>
  <si>
    <t>256</t>
  </si>
  <si>
    <t xml:space="preserve">    kotvy - Zemní kotvy </t>
  </si>
  <si>
    <t xml:space="preserve">    8 - Vedení trubní dálková a přípojná</t>
  </si>
  <si>
    <t>115101221</t>
  </si>
  <si>
    <t>Čerpání vody na dopravní výšku přes 10 do 25 m s uvažovaným průměrným přítokem do 500 l/min</t>
  </si>
  <si>
    <t>300415118</t>
  </si>
  <si>
    <t>10-4156-3801 - DPS - PPO KARLÍN / SO 02.2: STAVEBNÍ JÁMA</t>
  </si>
  <si>
    <t xml:space="preserve">"čerpání podzemní vody před začátkem výkopových prací - 3 studny*hod*dní"  3*24*13  </t>
  </si>
  <si>
    <t>"čerpání vody pří srážkových událostech, nebo při průsacích po dobu výstavby - 1/2 roku" 24*178</t>
  </si>
  <si>
    <t>115101321</t>
  </si>
  <si>
    <t>Pohotovost záložní čerpací soupravy pro dopravní výšku přes 10 do 25 m s uvažovaným průměrným přítokem do 500 l/min</t>
  </si>
  <si>
    <t>den</t>
  </si>
  <si>
    <t>-916117532</t>
  </si>
  <si>
    <t xml:space="preserve">"čerpání podzemní vody před začátkem výkopových prací - 3 studny*hod*dní"  3*13  </t>
  </si>
  <si>
    <t>"čerpání vody pří srážkových událostech, nebo při průsacích po dobu výstavby - 1/2 roku" 178</t>
  </si>
  <si>
    <t>1222328319</t>
  </si>
  <si>
    <t>"do výkopu RN"  9+9</t>
  </si>
  <si>
    <t>-958705757</t>
  </si>
  <si>
    <t>121151123</t>
  </si>
  <si>
    <t>Sejmutí ornice strojně při souvislé ploše přes 500 m2, tl. vrstvy do 200 mm</t>
  </si>
  <si>
    <t>-2102329070</t>
  </si>
  <si>
    <t>"jáma tl. 0,20 m"   3450</t>
  </si>
  <si>
    <t>131251107</t>
  </si>
  <si>
    <t>Hloubení nezapažených jam a zářezů strojně s urovnáním dna do předepsaného profilu a spádu v hornině třídy těžitelnosti I skupiny 3 přes 5 000 m3</t>
  </si>
  <si>
    <t>620853056</t>
  </si>
  <si>
    <t>jáma pro RN JIH nepažená</t>
  </si>
  <si>
    <t>"jáma velká svahovaná"  ((62,5+57,8)/2*(55,8+57,7)/2 +(55,1+53,7)/2*(50,0+50,0)/2)/2 *3,5 "hloubka"</t>
  </si>
  <si>
    <t>"kruhový objekt"  -(pi*5,8*5,8/4)*(1,75+3,5)/2</t>
  </si>
  <si>
    <t>"odečet sejmuté ornice" - (3450*0,20)</t>
  </si>
  <si>
    <t>131251207</t>
  </si>
  <si>
    <t>Hloubení zapažených jam a zářezů strojně s urovnáním dna do předepsaného profilu a spádu v hornině třídy těžitelnosti I skupiny 3 přes 5 000 m3</t>
  </si>
  <si>
    <t>-1622867136</t>
  </si>
  <si>
    <t xml:space="preserve">jáma pro RN pažená </t>
  </si>
  <si>
    <t>Předpokládaná těžitelnost: 3.tř. / 4.tř./ 5.tř. dno nejhlubší</t>
  </si>
  <si>
    <t xml:space="preserve">"jáma velká tř.3 do hl. 7 m"  50,3*32,2*3,5 </t>
  </si>
  <si>
    <t>131351207</t>
  </si>
  <si>
    <t>Hloubení zapažených jam a zářezů strojně s urovnáním dna do předepsaného profilu a spádu v hornině třídy těžitelnosti II skupiny 4 přes 5 000 m3</t>
  </si>
  <si>
    <t>1662550838</t>
  </si>
  <si>
    <t>"jáma velká tř.4 do hl. dna RN"   50,3*32,2*(6,7+5,8)/2</t>
  </si>
  <si>
    <t>131451207</t>
  </si>
  <si>
    <t>Hloubení zapažených jam a zářezů strojně s urovnáním dna do předepsaného profilu a spádu v hornině třídy těžitelnosti II skupiny 5 přes 5 000 m3</t>
  </si>
  <si>
    <t>658555444</t>
  </si>
  <si>
    <t>"zahloubení"  50,3*(5,4+8,1)/2*1,35</t>
  </si>
  <si>
    <t>"zahloubení střed"  14,5*(3,8+5,4)/2*0,8</t>
  </si>
  <si>
    <t>13900110r</t>
  </si>
  <si>
    <t>Příplatek za ztížení vykopávky</t>
  </si>
  <si>
    <t>r-položka</t>
  </si>
  <si>
    <t>-61519984</t>
  </si>
  <si>
    <t>"ztížení kvůli pramencovým kotvám"   906</t>
  </si>
  <si>
    <t>"ztížení kvůli odstranění stáv. zápor"    392</t>
  </si>
  <si>
    <t>153891112</t>
  </si>
  <si>
    <t>Osazení a rozebrání ocelové roznášecí konstrukce z válcovaných profilů a plechů pod kotvy, trny nebo táhla při osazení, o hmotnosti jednotlivých částí konstrukce přes 40 do 200 kg</t>
  </si>
  <si>
    <t>590259316</t>
  </si>
  <si>
    <t>"Rozpěry 2x IPE 360 ve dvou rozích a ve třech úrovních; hm. 57,10 kg/m"</t>
  </si>
  <si>
    <t xml:space="preserve"> ((1,00*2*2*3) + (3,50*2*2*3))*57,10</t>
  </si>
  <si>
    <t>13011016</t>
  </si>
  <si>
    <t>ocel profilová jakost S235JR (11 375) průřez IPE 360</t>
  </si>
  <si>
    <t>-1631622047</t>
  </si>
  <si>
    <t>((1,00*2*2*3) + (3,50*2*2*3))*0,0571</t>
  </si>
  <si>
    <t>153891121</t>
  </si>
  <si>
    <t>Osazení a rozebrání ocelové roznášecí konstrukce z válcovaných profilů a plechů pod kotvy, trny nebo táhla rozebrání, o hmotnosti do 200 kg</t>
  </si>
  <si>
    <t>1111542074</t>
  </si>
  <si>
    <t>161151106</t>
  </si>
  <si>
    <t>Svislé přemístění výkopku strojně bez naložení do dopravní nádoby avšak s vyprázdněním dopravní nádoby na hromadu nebo do dopravního prostředku z horniny třídy těžitelnosti I skupiny 1 až 3 při hloubce výkopu přes 12 do 16 m</t>
  </si>
  <si>
    <t>443228566</t>
  </si>
  <si>
    <t>svislé přemístění jáma:  50%</t>
  </si>
  <si>
    <t>(jáma_3n_1 +jáma_3p_1) *0,50</t>
  </si>
  <si>
    <t>161151116</t>
  </si>
  <si>
    <t>Svislé přemístění výkopku strojně bez naložení do dopravní nádoby avšak s vyprázdněním dopravní nádoby na hromadu nebo do dopravního prostředku z horniny třídy těžitelnosti II skupiny 4 a 5 při hloubce výkopu přes 10 do 16 m</t>
  </si>
  <si>
    <t>875018192</t>
  </si>
  <si>
    <t>(jáma_4p_1 +jáma_5p_1) *0,50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</si>
  <si>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</si>
  <si>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</si>
  <si>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1792360554</t>
  </si>
  <si>
    <t>"přesun sjízdné rampy v rámci stavební jámy - 2x" 180,0*2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</si>
  <si>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</si>
  <si>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</si>
  <si>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-1618746712</t>
  </si>
  <si>
    <t xml:space="preserve">jáma_3n_1 +jáma_3p_1 </t>
  </si>
  <si>
    <t>"vrty kotvy" ((PI*(0,133/2)^2)*2746,0)*0,90 "90 % hornina tř. I"</t>
  </si>
  <si>
    <t>"vrty sloupy TI" ((PI*(0,20/2)^2)*460,50)*0,67 "67 % hornina tř. I"</t>
  </si>
  <si>
    <t>"vrty pilotová stěna" (PI*(0,90/2)^2)*735,33</t>
  </si>
  <si>
    <t>"vrty studny" (PI*(1,20/2)^2)*15,0</t>
  </si>
  <si>
    <t>"ornice na mezideponii" 690,0</t>
  </si>
  <si>
    <t>"čerpací studny - obsyp štěrk 16/32" 37,0</t>
  </si>
  <si>
    <t>162351124</t>
  </si>
  <si>
    <t>Vodorovné přemístění výkopku nebo sypaniny po suchu na obvyklém dopravním prostředku, bez naložení výkopku, avšak se složením bez rozhrnutí z horniny třídy těžitelnosti II skupiny 4 a 5 na vzdálenost přes 500 do 1 000 m</t>
  </si>
  <si>
    <t>-868964395</t>
  </si>
  <si>
    <t xml:space="preserve"> jáma_4p_1 +jáma_5p_1</t>
  </si>
  <si>
    <t>"vrty kotvy" ((PI*(0,133/2)^2)*2746,0)*0,10 "10 % hornina tř. II"</t>
  </si>
  <si>
    <t>"vrty sloupy TI" ((PI*(0,20/2)^2)*460,50)*0,33 "33 % hornina tř. II"</t>
  </si>
  <si>
    <t>"vrty pilotová stěna" (PI*(0,90/2)^2)*1459,68</t>
  </si>
  <si>
    <t>"vrty studny" (PI*(1,20/2)^2)*37,50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</si>
  <si>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</si>
  <si>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</si>
  <si>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-1630851686</t>
  </si>
  <si>
    <t>-661795339</t>
  </si>
  <si>
    <t>998575313</t>
  </si>
  <si>
    <t xml:space="preserve">odvoz_13_1 </t>
  </si>
  <si>
    <t>"z mezideponie - čerpací studny - obsyp štěrk 16/32" 37,0</t>
  </si>
  <si>
    <t>167151112</t>
  </si>
  <si>
    <t>Nakládání, skládání a překládání neulehlého výkopku nebo sypaniny strojně nakládání, množství přes 100 m3, z hornin třídy těžitelnosti II, skupiny 4 a 5</t>
  </si>
  <si>
    <t>-212498942</t>
  </si>
  <si>
    <t>174101101</t>
  </si>
  <si>
    <t>2120870618</t>
  </si>
  <si>
    <t>58343930</t>
  </si>
  <si>
    <t>kamenivo drcené hrubé frakce 16/32</t>
  </si>
  <si>
    <t>-861675001</t>
  </si>
  <si>
    <t>"čerpací studny - obsyp štěrk 16/32" 37,0*1,7</t>
  </si>
  <si>
    <t>kotvy</t>
  </si>
  <si>
    <t xml:space="preserve">Zemní kotvy </t>
  </si>
  <si>
    <t>153821115</t>
  </si>
  <si>
    <t>Osazení kotev kabelových z popouštěných pramenců nebo drátů pro nosnost přes 0,62 do 0,93 MN</t>
  </si>
  <si>
    <t>1002331827</t>
  </si>
  <si>
    <t>"K001-K006" 14,0*6</t>
  </si>
  <si>
    <t>"K101-K123" 18,0*23</t>
  </si>
  <si>
    <t>"K124-K158" 20,0*35</t>
  </si>
  <si>
    <t>"K159-K179" 18,0*21</t>
  </si>
  <si>
    <t>"K201-K223" 18,0*23</t>
  </si>
  <si>
    <t>"K224-K244" 18,0*21</t>
  </si>
  <si>
    <t>"K301-K321" 18,0*21</t>
  </si>
  <si>
    <t>31459101</t>
  </si>
  <si>
    <t>lano předpínací ocelové poplastované D 15,7 mm</t>
  </si>
  <si>
    <t>-1742264926</t>
  </si>
  <si>
    <t>2746*1,1 'Přepočtené koeficientem množství</t>
  </si>
  <si>
    <t>16240000</t>
  </si>
  <si>
    <t>kotevní objímka předpínacího lana</t>
  </si>
  <si>
    <t>394317252</t>
  </si>
  <si>
    <t>"K001-K006" 6</t>
  </si>
  <si>
    <t>"K101-K123" 23</t>
  </si>
  <si>
    <t>"K124-K158" 35</t>
  </si>
  <si>
    <t>"K159-K179" 21</t>
  </si>
  <si>
    <t>"K201-K223" 23</t>
  </si>
  <si>
    <t>"K224-K244" 21</t>
  </si>
  <si>
    <t>"K301-K321" 21</t>
  </si>
  <si>
    <t>16240001</t>
  </si>
  <si>
    <t>čelist předpínacího lana</t>
  </si>
  <si>
    <t>1813556400</t>
  </si>
  <si>
    <t>"zemní kotvy" 150</t>
  </si>
  <si>
    <t>13021320</t>
  </si>
  <si>
    <t>podložka tvarovaná 100x120x30mm</t>
  </si>
  <si>
    <t>2072749000</t>
  </si>
  <si>
    <t>13021210R</t>
  </si>
  <si>
    <t>spojovací a pomocný materiál pro zemní kotvy</t>
  </si>
  <si>
    <t>-1839346692</t>
  </si>
  <si>
    <t>"spojovací a pomocný materiál pro osazení a napínání kotev - soubor/kus" 150</t>
  </si>
  <si>
    <t>153822115</t>
  </si>
  <si>
    <t>Napnutí kabelových kotev při únosnosti kotvy přes 0,62 do 0,93 MN</t>
  </si>
  <si>
    <t>358165515</t>
  </si>
  <si>
    <t>153861111</t>
  </si>
  <si>
    <t>Průchodka konstrukcí pro kotvy vnitřního průměru 170 mm, délky od 0 do 1,5 m</t>
  </si>
  <si>
    <t>211465333</t>
  </si>
  <si>
    <t>15389131R</t>
  </si>
  <si>
    <t>Opěrné desky z oceli velikosti 350/350 mm, tloušťky 30 mm</t>
  </si>
  <si>
    <t>435717494</t>
  </si>
  <si>
    <t>224311112</t>
  </si>
  <si>
    <t>Maloprofilové vrty průběžným sacím vrtáním průměru přes 93 do 156 mm do úklonu 45° v hl 0 až 25 m v hornině tř. I a II</t>
  </si>
  <si>
    <t>482906478</t>
  </si>
  <si>
    <t>"pro zemní kotvy; hornina tř. I = 90 %; hornina tř. II = 10 %"</t>
  </si>
  <si>
    <t>2746</t>
  </si>
  <si>
    <t>224511112</t>
  </si>
  <si>
    <t>Maloprofilové vrty průběžným sacím vrtáním průměru přes 195 do 245 mm do úklonu 45° v hl 0 až 25 m v hornině tř. I a II</t>
  </si>
  <si>
    <t>-1863582032</t>
  </si>
  <si>
    <t>"pro sloupy tryskové injektáže; hornina tř. I = 67 %; hornina tř. II = 33 %"</t>
  </si>
  <si>
    <t>"sloup T01 - T04" 15,0*4</t>
  </si>
  <si>
    <t>"sloup T05 - T10" 15,5*6</t>
  </si>
  <si>
    <t>"sloup T11 - T12" 12,0*2</t>
  </si>
  <si>
    <t>"sloup T13 - T23" 15,5*11</t>
  </si>
  <si>
    <t>"sloup T24 - T27" 11,0*4</t>
  </si>
  <si>
    <t>"sloup T28 - T30" 11,0*3</t>
  </si>
  <si>
    <t>"sloup T31 - T34" 9,0*4</t>
  </si>
  <si>
    <t>226213311</t>
  </si>
  <si>
    <t>Velkoprofilové vrty náběrovým vrtáním svislé zapažené ocelovými pažnicemi průměru přes 850 do 1050 mm, v hl od 0 do 20 m v hornině tř. I</t>
  </si>
  <si>
    <t>-430741959</t>
  </si>
  <si>
    <t>"pro převrtávanou pilotovou stěnu"</t>
  </si>
  <si>
    <t>"primární piloty - hornina tř.  I = 67 %; hornina tř. III = 33 %" 1097,5*0,67</t>
  </si>
  <si>
    <t>226213313</t>
  </si>
  <si>
    <t>Velkoprofilové vrty náběrovým vrtáním svislé zapažené ocelovými pažnicemi průměru přes 850 do 1050 mm, v hl od 0 do 20 m v hornině tř. III</t>
  </si>
  <si>
    <t>-1168673644</t>
  </si>
  <si>
    <t>"primární piloty - hornina tř. I = 67 %; hornina tř. III = 33 %" 1097,5*0,33</t>
  </si>
  <si>
    <t>"sekundární piloty - hornina tř. III = 100 %" 1097,5</t>
  </si>
  <si>
    <t>226213711</t>
  </si>
  <si>
    <t>Velkoprofilové vrty náběrovým vrtáním svislé zapažené ocelovými pažnicemi průměru přes 1050 do 1250 mm, v hl od 0 do 20 m v hornině tř. I</t>
  </si>
  <si>
    <t>-452320913</t>
  </si>
  <si>
    <t>"vrty pro čerpací studny (tř. I do cca 5 m hl.)" 5,00*3</t>
  </si>
  <si>
    <t>226213712</t>
  </si>
  <si>
    <t>Velkoprofilové vrty náběrovým vrtáním svislé zapažené ocelovými pažnicemi průměru přes 1050 do 1250 mm, v hl od 0 do 20 m v hornině tř. II</t>
  </si>
  <si>
    <t>-660663241</t>
  </si>
  <si>
    <t>"vrty pro čerpací studny (tř. II od cca 5 m hl.)" (17,50-5,00)*3</t>
  </si>
  <si>
    <t>231211313</t>
  </si>
  <si>
    <t>Zřízení výplně pilot zapažených s vytažením pažnic z vrtu svislých z betonu prostého, v hl od 0 do 30 m, při průměru piloty přes 650 do 1250 mm</t>
  </si>
  <si>
    <t>-1648755572</t>
  </si>
  <si>
    <t>"primární piloty" 1097,5</t>
  </si>
  <si>
    <t>58933329</t>
  </si>
  <si>
    <t>beton C 30/37 X0,XC1-4,XD1-2,XA1-2,XF1 kamenivo frakce 0/16</t>
  </si>
  <si>
    <t>157794977</t>
  </si>
  <si>
    <t>"primární piloty" (PI*0,45*0,45)*1097,5</t>
  </si>
  <si>
    <t>231212213</t>
  </si>
  <si>
    <t>Zřízení výplně pilot zapažených s vytažením pažnic z vrtu svislých z betonu železového, v hl od 0 do 20 m, při průměru piloty přes 650 do 1250 mm</t>
  </si>
  <si>
    <t>-537672844</t>
  </si>
  <si>
    <t>"sekundární piloty" 1097,5</t>
  </si>
  <si>
    <t>58933331</t>
  </si>
  <si>
    <t>beton C 30/37 XF2-4 kamenivo frakce 0/8</t>
  </si>
  <si>
    <t>295240062</t>
  </si>
  <si>
    <t>"sekundární piloty" (PI*0,45*0,45)*1097,5</t>
  </si>
  <si>
    <t>231611114</t>
  </si>
  <si>
    <t>Výztuž pilot betonovaných do země z oceli 10 505 (R)</t>
  </si>
  <si>
    <t>-640472793</t>
  </si>
  <si>
    <t>"sekundární piloty - výztuž cca 115 kg/m3" ((PI*0,45*0,45)*1097,5)*0,115</t>
  </si>
  <si>
    <t>242941111</t>
  </si>
  <si>
    <t>Vytvoření filtru obalením zárubnice síťovinou nebo tkaninou</t>
  </si>
  <si>
    <t>1995261223</t>
  </si>
  <si>
    <t>"čerpací studny - obalení při výskytu jemnozrnných částic" (PI*0,63)*52,50</t>
  </si>
  <si>
    <t>69311086</t>
  </si>
  <si>
    <t>geotextilie netkaná separační, ochranná, filtrační, drenážní PP 1000g/m2</t>
  </si>
  <si>
    <t>1848107731</t>
  </si>
  <si>
    <t>261921112</t>
  </si>
  <si>
    <t>Úprava líce podzemních stěn odstraněním betonových nálitků vzniklých při nadvýlomech při průměrné tloušťce jednotlivých nálitků přes 150 do 200 mm</t>
  </si>
  <si>
    <t>-210272250</t>
  </si>
  <si>
    <t>"sloupy TI - reprofilace povrchů na S straně jámy" 36,0</t>
  </si>
  <si>
    <t>26811111R</t>
  </si>
  <si>
    <t>Vodící zídky pro zřízení podzemních stěn ze železového betonu tř. C 20/25 jakéhokoliv tvaru a jakékoliv tloušťky, při výšce zídek 1 m</t>
  </si>
  <si>
    <t>-903156553</t>
  </si>
  <si>
    <t>"vodící zídky pro podzemní stěny; včetně výkopu, bednění, rozepření, výztuže - vnitřní a vnější" 128,0*2</t>
  </si>
  <si>
    <t>268119111</t>
  </si>
  <si>
    <t>Bourání vodicích zídek ze železového betonu při výšce zídek přes 1 do 1,5 m</t>
  </si>
  <si>
    <t>-1325474571</t>
  </si>
  <si>
    <t>"vodící zídky - vnitřní odstranit, vnější ponechat" vod_zídky_1/2</t>
  </si>
  <si>
    <t>282602113</t>
  </si>
  <si>
    <t>Injektování povrchové s dvojitým obturátorem mikropilot nebo kotev tlakem přes 2,0 do 4,5 MPa</t>
  </si>
  <si>
    <t>-78247826</t>
  </si>
  <si>
    <t>"kořeny kotev - cca 5 hod/kořen" 150*5</t>
  </si>
  <si>
    <t>24633009</t>
  </si>
  <si>
    <t>směs pro injektování vrtů</t>
  </si>
  <si>
    <t>976901835</t>
  </si>
  <si>
    <t>"kořeny kotev"</t>
  </si>
  <si>
    <t>"K001-K006" (PI*(0,30/2)^2*6,0*6)*2,2</t>
  </si>
  <si>
    <t>"K101-K123" (PI*(0,30/2)^2*8,0*23)*2,2</t>
  </si>
  <si>
    <t>"K124-K158" (PI*(0,30/2)^2*10,0*35)*2,2</t>
  </si>
  <si>
    <t>"K159-K179" (PI*(0,30/2)^2*8,0*21)*2,2</t>
  </si>
  <si>
    <t>"K201-K223" (PI*(0,30/2)^2*8,0*23)*2,2</t>
  </si>
  <si>
    <t>"K224-K244" (PI*(0,30/2)^2*8,0*21)*2,2</t>
  </si>
  <si>
    <t>"K301-K321" (PI*(0,30/2)^2*8,0*21)*2,2</t>
  </si>
  <si>
    <t>282606032</t>
  </si>
  <si>
    <t>Trysková injektáž sloupů ve standardních podmínkách, průměru přes 700 do 1000 mm</t>
  </si>
  <si>
    <t>1962088971</t>
  </si>
  <si>
    <t>"sloupy tryskové injektáže prům. 1,00 m"</t>
  </si>
  <si>
    <t>"sloup T01 - T04" 13,0*4</t>
  </si>
  <si>
    <t>"sloup T24 - T27" 7,0*4</t>
  </si>
  <si>
    <t>"sloup T28 - T34" 5,5*7</t>
  </si>
  <si>
    <t>-189530468</t>
  </si>
  <si>
    <t>"sloupy tryskové injektáže prům. 1,00 m" ((PI*(1,0/2)^2)*406,0)*</t>
  </si>
  <si>
    <t>"sloup T01 - T04" ((PI*(1,0/2)^2)*(13,0*4))*2,3</t>
  </si>
  <si>
    <t>"sloup T05 - T10" ((PI*(1,0/2)^2)*(15,5*6))*2,3</t>
  </si>
  <si>
    <t>"sloup T11 - T12" ((PI*(1,0/2)^2)*(12,0*2))*2,3</t>
  </si>
  <si>
    <t>"sloup T13 - T23" ((PI*(1,0/2)^2)*(15,5*11))*2,3</t>
  </si>
  <si>
    <t>"sloup T24 - T27" ((PI*(1,0/2)^2)*(7,0*4))*2,3</t>
  </si>
  <si>
    <t>"sloup T28 - T34" ((PI*(1,0/2)^2)*(5,5*7))*2,3</t>
  </si>
  <si>
    <t>292111111</t>
  </si>
  <si>
    <t>Pomocná konstrukce pro zvláštní zakládání staveb ocelová z terénu zřízení</t>
  </si>
  <si>
    <t>1121015687</t>
  </si>
  <si>
    <t>"výztuž sloupů TI - HEB 200 (61,30 kg/bm)"</t>
  </si>
  <si>
    <t>"T01, T03" (10,0*2)*0,0613</t>
  </si>
  <si>
    <t>"T05, T06, T08, T10, T14, T16, T18, T21, T22" (13,5*9)*0,0613</t>
  </si>
  <si>
    <t>"T24-T27" (7,0*4)*0,0613</t>
  </si>
  <si>
    <t>13010980</t>
  </si>
  <si>
    <t>ocel profilová jakost S235JR (11 375) průřez HEB 200</t>
  </si>
  <si>
    <t>911716969</t>
  </si>
  <si>
    <t>Vedení trubní dálková a přípojná</t>
  </si>
  <si>
    <t>871264301</t>
  </si>
  <si>
    <t>Montáž kanalizačního potrubí z polyetylenu PE100 RC svařovaných na tupo v otevřeném výkopu ve sklonu do 20 % SDR 17/PN 10 d 110 x 6,6 mm</t>
  </si>
  <si>
    <t>-790113411</t>
  </si>
  <si>
    <t>"Potrubí výtlaků včetně tvarovek (7x koleno, 2x T-kus)" 176,1</t>
  </si>
  <si>
    <t>28613416</t>
  </si>
  <si>
    <t>potrubí kanalizační tlakové PE100 SDR17 se signalizační vrstvou 110x6,6mm</t>
  </si>
  <si>
    <t>288261870</t>
  </si>
  <si>
    <t>176,1*1,015 'Přepočtené koeficientem množství</t>
  </si>
  <si>
    <t>871291811</t>
  </si>
  <si>
    <t>Bourání stávajícího potrubí z polyetylenu v otevřeném výkopu D přes 90 do 140 mm</t>
  </si>
  <si>
    <t>-1446229284</t>
  </si>
  <si>
    <t>"Potrubí výtlaků včetně tvarovek - zrušení" 176,1</t>
  </si>
  <si>
    <t>871440440</t>
  </si>
  <si>
    <t>Montáž kanalizačního potrubí z polypropylenu PP korugovaného nebo žebrovaného SN 8 DN 600</t>
  </si>
  <si>
    <t>1435653770</t>
  </si>
  <si>
    <t>"Potrubí drenážní perforované pro čerpací studny" 18,0*3</t>
  </si>
  <si>
    <t>18615206</t>
  </si>
  <si>
    <t>trubka drenážní korugovaná PP SN 8 perforace 360° pro liniové stavby DN 600</t>
  </si>
  <si>
    <t>-1780550174</t>
  </si>
  <si>
    <t>871445811</t>
  </si>
  <si>
    <t>Bourání stávajícího potrubí z PVC nebo polypropylenu PP v otevřeném výkopu DN přes 500 do 600</t>
  </si>
  <si>
    <t>1350534422</t>
  </si>
  <si>
    <t>"Potrubí drenážní perforované pro čerpací studny - zrušení" 18,0*3</t>
  </si>
  <si>
    <t>1511302655</t>
  </si>
  <si>
    <t>"zemní kotvy - vrtání skrz dříky primárních pilot a sloupů TI, C30/37, prostý beton" 1,0*150</t>
  </si>
  <si>
    <t>997002511</t>
  </si>
  <si>
    <t>Vodorovné přemístění suti a vybouraných hmot bez naložení, se složením a hrubým urovnáním na vzdálenost do 1 km</t>
  </si>
  <si>
    <t>7649482</t>
  </si>
  <si>
    <t>"Rozpěry IPE 360 (kov)" 3,083</t>
  </si>
  <si>
    <t>"jádrové vrty (ŽB)" 5,850</t>
  </si>
  <si>
    <t>"úprava líce podzemních stěn (bet)" 11,880</t>
  </si>
  <si>
    <t>"bourání vodící zídky (ŽB)" 309,888</t>
  </si>
  <si>
    <t>"potrubí výtlaků (plast)" 0,969</t>
  </si>
  <si>
    <t>"potrubí perforované - studny (plast)" 3,780</t>
  </si>
  <si>
    <t>"geotextilie - studny (plast)" 0,104</t>
  </si>
  <si>
    <t>"odpad z převrtávání primárních pilot bez výztuží (bet)" 170,0*2,3</t>
  </si>
  <si>
    <t>"stávající záporová stěna - kotvy - odhad (kov)" (2691,0*0,00134)</t>
  </si>
  <si>
    <t>"stávající záporová stěna - kořeny kotev - odhad (bet)" ((PI*0,15*0,15)*1034)*2,3</t>
  </si>
  <si>
    <t>"stávající záporová stěna - zápory IPE 400 - odhad (kov)" 821,0*0,0663</t>
  </si>
  <si>
    <t>"stávající záporová stěna - kořeny zápor - odhad (bet)" ((PI*0,375*0,375)*216,0)*2,3</t>
  </si>
  <si>
    <t>997002519</t>
  </si>
  <si>
    <t>Vodorovné přemístění suti a vybouraných hmot bez naložení, se složením a hrubým urovnáním Příplatek k ceně za každý další započatý 1 km přes 1 km</t>
  </si>
  <si>
    <t>1733081421</t>
  </si>
  <si>
    <t>1172,177*9 'Přepočtené koeficientem množství</t>
  </si>
  <si>
    <t>997002611</t>
  </si>
  <si>
    <t>Nakládání suti a vybouraných hmot na dopravní prostředek pro vodorovné přemístění</t>
  </si>
  <si>
    <t>1776558697</t>
  </si>
  <si>
    <t>"na mezideponii a z mezidep. na skládku" sutě_1*2</t>
  </si>
  <si>
    <t>606249609</t>
  </si>
  <si>
    <t>997013813</t>
  </si>
  <si>
    <t>Poplatek za uložení stavebního odpadu na skládce (skládkovné) z plastických hmot zatříděného do Katalogu odpadů pod kódem 17 02 03</t>
  </si>
  <si>
    <t>-855553756</t>
  </si>
  <si>
    <t>1371595041</t>
  </si>
  <si>
    <t>-1491313334</t>
  </si>
  <si>
    <t>997221873</t>
  </si>
  <si>
    <t>Poplatek za uložení stavebního odpadu na recyklační skládce (skládkovné) zeminy a kamení zatříděného do Katalogu odpadů pod kódem 17 05 04</t>
  </si>
  <si>
    <t>-2113778582</t>
  </si>
  <si>
    <t>jáma_3n_1 +jáma_3p_1 +jáma_4p_1 +jáma_5p_1</t>
  </si>
  <si>
    <t>"vrty kotvy" (PI*(0,133/2)^2)*2746,0</t>
  </si>
  <si>
    <t>"vrty sloupy TI" (PI*(0,20/2)^2)*460,50</t>
  </si>
  <si>
    <t>"vrty pilotová stěna" (PI*(0,90/2)^2)*(735,33+1459,68)</t>
  </si>
  <si>
    <t>"vrty studny" (PI*(1,20/2)^2)*(15,0+37,50)</t>
  </si>
  <si>
    <t>"čerpací studny - obsyp štěrk" 37,0</t>
  </si>
  <si>
    <t>skládka_horn_1 *1,8</t>
  </si>
  <si>
    <t>dl_hladká</t>
  </si>
  <si>
    <t xml:space="preserve">dlažba slepecká hladká </t>
  </si>
  <si>
    <t>31,075</t>
  </si>
  <si>
    <t>dl_hmatná</t>
  </si>
  <si>
    <t>dlažba slepecká hmatná</t>
  </si>
  <si>
    <t>66,24</t>
  </si>
  <si>
    <t>dl_kostka_10</t>
  </si>
  <si>
    <t>dlažba kostka žula štípaná100/100/80 mm</t>
  </si>
  <si>
    <t>145,39</t>
  </si>
  <si>
    <t>dl_mozaika</t>
  </si>
  <si>
    <t>mozaiky chodníky kostky žulové</t>
  </si>
  <si>
    <t>916,252</t>
  </si>
  <si>
    <t>dl_střed</t>
  </si>
  <si>
    <t>dlažba velké kostky uprostřed (stávající a stejné)</t>
  </si>
  <si>
    <t>243,013</t>
  </si>
  <si>
    <t>dl_vozovka</t>
  </si>
  <si>
    <t>dlažba vozovky velké kostky (stávající a shodné)</t>
  </si>
  <si>
    <t>428,9</t>
  </si>
  <si>
    <t>dlažby_hmot</t>
  </si>
  <si>
    <t>dlažby hmotnost celkem</t>
  </si>
  <si>
    <t>305,269</t>
  </si>
  <si>
    <t>SO 06 - Terénní úpravy a vyvolané investice</t>
  </si>
  <si>
    <t>chodníky</t>
  </si>
  <si>
    <t>chodníky plocha celkem</t>
  </si>
  <si>
    <t>942,022</t>
  </si>
  <si>
    <t>kostky_velké</t>
  </si>
  <si>
    <t>dlažba kostka žulová řezaná 100/160/100 mm</t>
  </si>
  <si>
    <t>671,913</t>
  </si>
  <si>
    <t>SO 06.1 - Zpevněné plochy</t>
  </si>
  <si>
    <t>MZK</t>
  </si>
  <si>
    <t>MZK 0/45 tl. 210 mm, SKLADBA_2</t>
  </si>
  <si>
    <t>671,613</t>
  </si>
  <si>
    <t>obr_hmot</t>
  </si>
  <si>
    <t>obrubníky hmotnost celkem</t>
  </si>
  <si>
    <t>49,698</t>
  </si>
  <si>
    <t>obr_lež</t>
  </si>
  <si>
    <t>obrubníky ležaté 200/250</t>
  </si>
  <si>
    <t>315,52</t>
  </si>
  <si>
    <t>obr_stoj</t>
  </si>
  <si>
    <t>obrubník stojatý 120x250 mm</t>
  </si>
  <si>
    <t>125,1</t>
  </si>
  <si>
    <t xml:space="preserve">    5 - Komunikace pozemní</t>
  </si>
  <si>
    <t xml:space="preserve">    997 - Doprava suti a vybouraných hmot</t>
  </si>
  <si>
    <t>SKL - POPLATKY ZA SKLÁDKY</t>
  </si>
  <si>
    <t>113106111</t>
  </si>
  <si>
    <t>Rozebrání dlažeb komunikací pro pěší s přemístěním hmot na skládku na vzdálenost do 3 m nebo s naložením na dopravní prostředek s ložem z kameniva nebo živice a s jakoukoliv výplní spár ručně z mozaiky</t>
  </si>
  <si>
    <t>-971311130</t>
  </si>
  <si>
    <t>"mozaiky rozebrat ručně 1/4"  dl_mozaika *1/4</t>
  </si>
  <si>
    <t>113106141</t>
  </si>
  <si>
    <t>Rozebrání dlažeb komunikací pro pěší s přemístěním hmot na skládku na vzdálenost do 3 m nebo s naložením na dopravní prostředek s ložem z kameniva nebo živice a s jakoukoliv výplní spár strojně plochy jednotlivě přes 50 m2 z mozaiky</t>
  </si>
  <si>
    <t>-1617046515</t>
  </si>
  <si>
    <t>moziky rozebrat strojně 3/4</t>
  </si>
  <si>
    <t>dl_mozaika *3/4</t>
  </si>
  <si>
    <t>113106173R</t>
  </si>
  <si>
    <t>Rozebrání dlažeb z atypových desek s ložem z kameniva ručně</t>
  </si>
  <si>
    <t>471429116</t>
  </si>
  <si>
    <t>dlažby pro slabozraké (slepecké)</t>
  </si>
  <si>
    <t>dl_hmatná + dl_hladká</t>
  </si>
  <si>
    <t>113106179R</t>
  </si>
  <si>
    <t xml:space="preserve">Příplatek za třídění desek (labyrint) </t>
  </si>
  <si>
    <t>1197848683</t>
  </si>
  <si>
    <t>113106151</t>
  </si>
  <si>
    <t>Rozebrání dlažeb vozovek a ploch s přemístěním hmot na skládku na vzdálenost do 3 m nebo s naložením na dopravní prostředek, s jakoukoliv výplní spár ručně z velkých kostek s ložem z kameniva</t>
  </si>
  <si>
    <t>-32884267</t>
  </si>
  <si>
    <t xml:space="preserve">"SKLADBA_2  vozovka a střed kolem válcového objektu ČS" </t>
  </si>
  <si>
    <t>ručně 1/4 ploch</t>
  </si>
  <si>
    <t>"vozovka"  65,0*5,5 +6,0*(10,3+10,8)/2 +7,8</t>
  </si>
  <si>
    <t>"střed nad ČS" 17,6*(16,8+14,5)/2 -3,14*5,8*5,8/4 -1,8*2,0 -1,1*1,1 -1,1*1,1</t>
  </si>
  <si>
    <t>671,613*1/4</t>
  </si>
  <si>
    <t>113106511</t>
  </si>
  <si>
    <t>Rozebrání dlažeb vozovek a ploch s přemístěním hmot na skládku na vzdálenost do 3 m nebo s naložením na dopravní prostředek, s jakoukoliv výplní spár strojně plochy jednotlivě přes 200 m2 z velkých kostek s ložem z kameniva těženého</t>
  </si>
  <si>
    <t>206382215</t>
  </si>
  <si>
    <t xml:space="preserve">SKLADBA_2 vozovka a střed kolem válcového objektu ČS" </t>
  </si>
  <si>
    <t>strojně 3/4 ploch</t>
  </si>
  <si>
    <t>671,613*3/4</t>
  </si>
  <si>
    <t>113106161</t>
  </si>
  <si>
    <t>Rozebrání dlažeb vozovek a ploch s přemístěním hmot na skládku na vzdálenost do 3 m nebo s naložením na dopravní prostředek, s jakoukoliv výplní spár ručně z drobných kostek nebo odseků s ložem z kameniva</t>
  </si>
  <si>
    <t>640177218</t>
  </si>
  <si>
    <t>"příčně pásy z kostek 10"  12+6</t>
  </si>
  <si>
    <t>113106183</t>
  </si>
  <si>
    <t>Rozebrání dlažeb vozovek a ploch s přemístěním hmot na skládku na vzdálenost do 3 m nebo s naložením na dopravní prostředek, s jakoukoliv výplní spár strojně plochy jednotlivě do 50 m2 z velkých kostek s ložem z kameniva</t>
  </si>
  <si>
    <t>-258233163</t>
  </si>
  <si>
    <t>"dlažby z kostek 10"  dl_kostka_10</t>
  </si>
  <si>
    <t>"příčně pásy z kostek 10"  -12-6   "ručně"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</si>
  <si>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</si>
  <si>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</si>
  <si>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1536811037</t>
  </si>
  <si>
    <t xml:space="preserve">SKLADBA_5:  ŠD tl. 200 </t>
  </si>
  <si>
    <t>"beton. plocha"  12,0*(7,3+5,7)/2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</si>
  <si>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</si>
  <si>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</si>
  <si>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125808109</t>
  </si>
  <si>
    <t>podklad pod chodníky</t>
  </si>
  <si>
    <t>"ŠD tl. 150 + ŠD ložná tl. 30 = 180 mm"</t>
  </si>
  <si>
    <t>113107324</t>
  </si>
  <si>
    <t>Odstranění podkladů nebo krytů strojně plochy jednotlivě do 50 m2 s přemístěním hmot na skládku na vzdálenost do 3 m nebo s naložením na dopravní prostředek z kameniva hrubého drceného, o tl. vrstvy přes 300 do 400 mm</t>
  </si>
  <si>
    <t>-1804324549</t>
  </si>
  <si>
    <t>SKLADBA_3:  ŠD tl. 150+150, ŠD ložná tl. 40 = 340 mm</t>
  </si>
  <si>
    <t>"konec vozovky"  6,0*(5,0+1,0) +7,8</t>
  </si>
  <si>
    <t>"konec vozovky"  6,0*(5,0+1,0)</t>
  </si>
  <si>
    <t>"parkování" 15,0*4,75 +0,2</t>
  </si>
  <si>
    <t>113107225</t>
  </si>
  <si>
    <t>Odstranění podkladů nebo krytů strojně plochy jednotlivě přes 200 m2 s přemístěním hmot na skládku na vzdálenost do 20 m nebo s naložením na dopravní prostředek z kameniva hrubého drceného, o tl. vrstvy přes 400 do 500 mm</t>
  </si>
  <si>
    <t>1848289366</t>
  </si>
  <si>
    <t>SKLADBA_2 vozovka + střed</t>
  </si>
  <si>
    <t xml:space="preserve">"ŠD TL. 200 +MZK tl. 210 +ŠD ložná tl. 40 = 450 mm"  </t>
  </si>
  <si>
    <t>113107176R</t>
  </si>
  <si>
    <t>Odstranění podkladů nebo krytů  z betonu vyztuženého sítěmi tl 120 mm strojně pl přes 50 do 200 m2</t>
  </si>
  <si>
    <t>1248676092</t>
  </si>
  <si>
    <t>SKLADBA_5: betonová plocha s výztuží tl. 120</t>
  </si>
  <si>
    <t>"včetně přeřezání výztuží v betonu"</t>
  </si>
  <si>
    <t>181252305</t>
  </si>
  <si>
    <t>Úprava pláně na stavbách silnic a dálnic strojně na násypech se zhutněním</t>
  </si>
  <si>
    <t>-1816224067</t>
  </si>
  <si>
    <t>dl_vozovka + dl_střed</t>
  </si>
  <si>
    <t>obr_lež*0,4</t>
  </si>
  <si>
    <t>obr_stoj*0,3</t>
  </si>
  <si>
    <t>211971110</t>
  </si>
  <si>
    <t>Zřízení opláštění výplně z geotextilie odvodňovacích žeber nebo trativodů v rýze nebo zářezu se stěnami šikmými o sklonu do 1:2</t>
  </si>
  <si>
    <t>-734895661</t>
  </si>
  <si>
    <t>"trativod pod dlažbami"  193,6*1,0</t>
  </si>
  <si>
    <t>69311081</t>
  </si>
  <si>
    <t>geotextilie netkaná separační, ochranná, filtrační, drenážní PES 300g/m2</t>
  </si>
  <si>
    <t>743684866</t>
  </si>
  <si>
    <t>193,6*1,1845 'Přepočtené koeficientem množství</t>
  </si>
  <si>
    <t>212750101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</si>
  <si>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</si>
  <si>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-1271988664</t>
  </si>
  <si>
    <t xml:space="preserve">"drenáže pod dlažbami"   </t>
  </si>
  <si>
    <t>55,1+27,5+29,0</t>
  </si>
  <si>
    <t>33,5+15,5+5,0+28,0</t>
  </si>
  <si>
    <t>Komunikace pozemní</t>
  </si>
  <si>
    <t>564750101</t>
  </si>
  <si>
    <t>Podklad nebo kryt z kameniva hrubého drceného vel. 16-32 mm s rozprostřením a zhutněním plochy jednotlivě do 100 m2, po zhutnění tl. 150 mm</t>
  </si>
  <si>
    <t>1818193483</t>
  </si>
  <si>
    <t>SKLADBA_3 kostka 10 (tři plochy)</t>
  </si>
  <si>
    <t>"podklad ŠD 16/32 tl. 150 mm"</t>
  </si>
  <si>
    <t>564851011</t>
  </si>
  <si>
    <t>Podklad ze štěrkodrti ŠD s rozprostřením a zhutněním plochy jednotlivě do 100 m2, po zhutnění tl. 150 mm</t>
  </si>
  <si>
    <t>1336633649</t>
  </si>
  <si>
    <t>"podklad ŠD 0/63 tl. 150"</t>
  </si>
  <si>
    <t>564851111.1</t>
  </si>
  <si>
    <t>Podklad ze štěrkodrti ŠD s rozprostřením a zhutněním plochy přes 100 m2, po zhutnění tl. 150 mm</t>
  </si>
  <si>
    <t>-1050934742</t>
  </si>
  <si>
    <t xml:space="preserve">"SKLADBA_4 chodníky" </t>
  </si>
  <si>
    <t>"podklad ŠD 0/63 tl. 150 mm"   chodníky</t>
  </si>
  <si>
    <t>"mezi vozovkou a středem"  17,6*0,4</t>
  </si>
  <si>
    <t>564861111</t>
  </si>
  <si>
    <t>Podklad ze štěrkodrti ŠD s rozprostřením a zhutněním plochy přes 100 m2, po zhutnění tl. 200 mm</t>
  </si>
  <si>
    <t>2136151281</t>
  </si>
  <si>
    <t>564962112</t>
  </si>
  <si>
    <t>Podklad z mechanicky zpevněného kameniva MZK (minerální beton) s rozprostřením a s hutněním, po zhutnění tl. 210 mm</t>
  </si>
  <si>
    <t>-1339195149</t>
  </si>
  <si>
    <t>MZK 0/45 tl. 210 mm</t>
  </si>
  <si>
    <t>564861011</t>
  </si>
  <si>
    <t>Podklad ze štěrkodrti ŠD s rozprostřením a zhutněním plochy jednotlivě do 100 m2, po zhutnění tl. 200 mm</t>
  </si>
  <si>
    <t>1537393384</t>
  </si>
  <si>
    <t>SKLADBA_5  betonová plocha vyztužená sítí</t>
  </si>
  <si>
    <t>581121112</t>
  </si>
  <si>
    <t>Kryt cementobetonový silničních komunikací skupiny CB I tl. 120 mm</t>
  </si>
  <si>
    <t>883204567</t>
  </si>
  <si>
    <t>cem_beton</t>
  </si>
  <si>
    <t>273362021</t>
  </si>
  <si>
    <t>Výztuž základů desek ze svařovaných sítí z drátů typu KARI</t>
  </si>
  <si>
    <t>-143618954</t>
  </si>
  <si>
    <t>Kari sítě vložit do betonu</t>
  </si>
  <si>
    <t>"Kari 8/100*100"   78*0,008*1,15</t>
  </si>
  <si>
    <t>591111111</t>
  </si>
  <si>
    <t>Kladení dlažby z kostek s provedením lože do tl. 50 mm, s vyplněním spár, s dvojím beraněním a se smetením přebytečného materiálu na krajnici velkých z kamene, do lože z kameniva těženého</t>
  </si>
  <si>
    <t>-1303284549</t>
  </si>
  <si>
    <t xml:space="preserve">SKLADBA_2 vozovky a střed </t>
  </si>
  <si>
    <t>"kladení dlažby z kostek žulových velkých"</t>
  </si>
  <si>
    <t>"vozovka"  65,0*5,5 +6,0*(10,4+10,8)/2 +7,8</t>
  </si>
  <si>
    <t>"konec vozovky ... menší kostky</t>
  </si>
  <si>
    <t>"parkování ... menší kostky</t>
  </si>
  <si>
    <t>58381420R</t>
  </si>
  <si>
    <t>kostka řezanná dlažební žula 10x16x10cm</t>
  </si>
  <si>
    <t>1630794962</t>
  </si>
  <si>
    <t xml:space="preserve">"kostka řezaná žula 10 x 16 cm (ověřit), pro vozovky" </t>
  </si>
  <si>
    <t>"shodný typ s nyní provedenou dlažbou"</t>
  </si>
  <si>
    <t xml:space="preserve">"výměna 20% "   672*0,20 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</si>
  <si>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</si>
  <si>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</si>
  <si>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1099789562</t>
  </si>
  <si>
    <t>SKLADBA_3 kostky menší (tři plochy)</t>
  </si>
  <si>
    <t>"přechod slepecká"  -8,6*0,4</t>
  </si>
  <si>
    <t>"přechod slepecká"  -6,05*0,4</t>
  </si>
  <si>
    <t>58381007</t>
  </si>
  <si>
    <t>kostka štípaná dlažební žula drobná 8/10</t>
  </si>
  <si>
    <t>-802655607</t>
  </si>
  <si>
    <t>"dlažba 10/10/8 cm žula štípaná světlá"</t>
  </si>
  <si>
    <t>"vzhled podle stávající"</t>
  </si>
  <si>
    <t xml:space="preserve">"výměna 20 %"   145,4*0,20 </t>
  </si>
  <si>
    <t>591412111</t>
  </si>
  <si>
    <t>Kladení dlažby z mozaiky komunikací pro pěší s vyplněním spár, s dvojím beraněním a se smetením přebytečného materiálu na vzdálenost do 3 m dvoubarevné a vícebarevné, s ložem tl. do 40 mm z kameniva</t>
  </si>
  <si>
    <t>-1754516580</t>
  </si>
  <si>
    <t>"mozaika 6/6/4 cm kámen přírodní štípaný"</t>
  </si>
  <si>
    <t>"92 % světlá, 8 % tmavá"</t>
  </si>
  <si>
    <t>"vzor kladení  -krátké řady tmavých umístit nepravidelně souběžně"</t>
  </si>
  <si>
    <t>"chodník sever"  2,9*2,0 +37,3*2,6 +15,5*3,2 +5,2*3,2*0,6</t>
  </si>
  <si>
    <t>"chodník okolo bludiště"  16,4*(19,2+17,1)/2 -11,2*(17,4+16,0)/2</t>
  </si>
  <si>
    <t>"chodník střední"  3,0*(15,4+15,1)/2 +15,1*2,6 +3,1*(8,5+8,1)</t>
  </si>
  <si>
    <t>"chodník jih široký"  59,2*5,0</t>
  </si>
  <si>
    <t>"chodník západ" (32,7+33,0)*(3,3+3,5)/2</t>
  </si>
  <si>
    <t>"roh západ"  3,14*4,2*4,0/4</t>
  </si>
  <si>
    <t>odpočty</t>
  </si>
  <si>
    <t>"chodníčky hladká"  -(6,6+2,2)*1,0 +(6,7+1,9)*1,0 +(7,0+1,9+6,0+0,9)*0,25 +(4,8+1,2+3,8+0,2+1,2+1,2)*0,25</t>
  </si>
  <si>
    <t>"chodníčky hmatná"  -((4,4+2,8+1,5)+(6,5+2,2)+(6,7+1,1) +(3,0+4,6+0,4+1,2))*0,8</t>
  </si>
  <si>
    <t>"příčně jih"  -5,0*0,12 -5,0*0,9</t>
  </si>
  <si>
    <t>58381004</t>
  </si>
  <si>
    <t>kostka štípaná dlažební mozaika žula 4/6 tř 1</t>
  </si>
  <si>
    <t>1327452208</t>
  </si>
  <si>
    <t>"mozaika 6/6/4 cm kámen přírodní štípaný, stejný vzhled"</t>
  </si>
  <si>
    <t>kostky výměna 20 %, mozaika světlá 92 %</t>
  </si>
  <si>
    <t>916,3*0,20*0,92</t>
  </si>
  <si>
    <t>168,599*1,02 'Přepočtené koeficientem množství</t>
  </si>
  <si>
    <t>58381005</t>
  </si>
  <si>
    <t>kostka štípaná dlažební mozaika žula 4/6 šedá</t>
  </si>
  <si>
    <t>1307318542</t>
  </si>
  <si>
    <t>"výměna 20 %, mozaika šedá tmavá 8%"</t>
  </si>
  <si>
    <t>916,3*0,20*0,08</t>
  </si>
  <si>
    <t>14,661*1,02 'Přepočtené koeficientem množství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</si>
  <si>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</si>
  <si>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</si>
  <si>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-1409225265</t>
  </si>
  <si>
    <t>"dlažba chodníková pro slepce hladká 250/300 až 250/400"</t>
  </si>
  <si>
    <t>"chodník sever" (3,0+3,0+3,8+0,2+4,8+1,2)*0,25</t>
  </si>
  <si>
    <t>"podél vozovky"  (37,5+2,7)*0,25</t>
  </si>
  <si>
    <t>"podél vozovky"  (17+2,7)*0,25</t>
  </si>
  <si>
    <t>"k labyrintu"  (7,0+5,7+1,9+1,9)*0,25</t>
  </si>
  <si>
    <t>"chodník široký"  (6,7+5,8+1,9+3,0)*0,25</t>
  </si>
  <si>
    <t>"chodník roh jižní"  (2,6+2,6+4,4+2,7+1,8+0,4)*0,25</t>
  </si>
  <si>
    <t>59248225R</t>
  </si>
  <si>
    <t>dlažba chodníková umělý kámen hladká 250x300mm až 250x400mm barevná</t>
  </si>
  <si>
    <t>1949081649</t>
  </si>
  <si>
    <t>"dlažba chodníková pro slepce hladká 250x300 až 250x400"</t>
  </si>
  <si>
    <t>"pro výměnu zajistit shodné typy"</t>
  </si>
  <si>
    <t xml:space="preserve">"výměna 20%"  31,1*0,20 </t>
  </si>
  <si>
    <t>596811220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</si>
  <si>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</si>
  <si>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688488324</t>
  </si>
  <si>
    <t>"dlažba chodníková pro slepce hmatná 400/400"</t>
  </si>
  <si>
    <t>"chodník sever" (3,0+4,6+0,4+1,2)*0,80</t>
  </si>
  <si>
    <t>"podél vozovky"  (37,5+2,7)*0,40</t>
  </si>
  <si>
    <t>"přechod"  8,9*0,40</t>
  </si>
  <si>
    <t>"podél vozovky"  (17+17,6+2,7)*0,40</t>
  </si>
  <si>
    <t>"k labyrintu"  (6,6+1,1)*0,80</t>
  </si>
  <si>
    <t>"chodník široký"  (6,5+2,2)*0,80</t>
  </si>
  <si>
    <t>"2x přechod"  6,0*0,40 +5,0*0,40</t>
  </si>
  <si>
    <t>"chodník roh jižní"  (2,3+1,9+4,3)*0,80</t>
  </si>
  <si>
    <t>592464040R</t>
  </si>
  <si>
    <t>dlažba chodníková umělý kámen hmatná formát 400x400mm bílá</t>
  </si>
  <si>
    <t>-1334480785</t>
  </si>
  <si>
    <t xml:space="preserve">"výměna 20%"  66,2*0,20 </t>
  </si>
  <si>
    <t>113201112</t>
  </si>
  <si>
    <t>Vytrhání obrub s vybouráním lože, s přemístěním hmot na skládku na vzdálenost do 3 m nebo s naložením na dopravní prostředek silničních ležatých</t>
  </si>
  <si>
    <t>1945844541</t>
  </si>
  <si>
    <t>obrubníky 250 x 200 na ležato</t>
  </si>
  <si>
    <t>"při bourání roztřídit, kruhové označit kam patří"</t>
  </si>
  <si>
    <t>"obrubníky"  obr_lež</t>
  </si>
  <si>
    <t>113202111</t>
  </si>
  <si>
    <t>Vytrhání obrub s vybouráním lože, s přemístěním hmot na skládku na vzdálenost do 3 m nebo s naložením na dopravní prostředek z krajníků nebo obrubníků stojatých</t>
  </si>
  <si>
    <t>-622623732</t>
  </si>
  <si>
    <t>obrubníky 120 x 250 na stojato</t>
  </si>
  <si>
    <t>"obrubníky"  obr_stoj</t>
  </si>
  <si>
    <t>916241113</t>
  </si>
  <si>
    <t>Osazení obrubníku kamenného se zřízením lože, s vyplněním a zatřením spár cementovou maltou ležatého s boční opěrou z betonu prostého, do lože z betonu prostého</t>
  </si>
  <si>
    <t>168667321</t>
  </si>
  <si>
    <t>osadit původní obrubníky ležaté 250x200 mm</t>
  </si>
  <si>
    <t>"různé výšky osazení, přímé i kruhové"</t>
  </si>
  <si>
    <t>"vozovka"  0,87+52,15+9,42+0,50</t>
  </si>
  <si>
    <t>"vozovka"  1,15+51,84+9,42+11,42+6,16</t>
  </si>
  <si>
    <t>"vozovka" 28,87</t>
  </si>
  <si>
    <t>"plocha střed" 17,60+15,4+17,74+17,66</t>
  </si>
  <si>
    <t>"parkování"  5,0+15,0+4,2+1,67</t>
  </si>
  <si>
    <t xml:space="preserve">"příčně"  5,5*2+8,3+12,0+6,0*2  </t>
  </si>
  <si>
    <t>"tráva"  6,15</t>
  </si>
  <si>
    <t>58380004</t>
  </si>
  <si>
    <t>obrubník kamenný žulový přímý 1000x250x200mm</t>
  </si>
  <si>
    <t>-606804982</t>
  </si>
  <si>
    <t xml:space="preserve">místo poškozených obrubníků dodat nové </t>
  </si>
  <si>
    <t>"výměna 20% "  315,5*0,20 -5</t>
  </si>
  <si>
    <t>58380444</t>
  </si>
  <si>
    <t>obrubník kamenný žulový obloukový R 5-10m 250x200mm</t>
  </si>
  <si>
    <t>307550477</t>
  </si>
  <si>
    <t>"výměna při poškození"  2+2</t>
  </si>
  <si>
    <t>58380424</t>
  </si>
  <si>
    <t>obrubník kamenný žulový obloukový R 1-3m 250x200mm</t>
  </si>
  <si>
    <t>805634202</t>
  </si>
  <si>
    <t>"výměna při poškození"   1</t>
  </si>
  <si>
    <t>916241213</t>
  </si>
  <si>
    <t>Osazení obrubníku kamenného se zřízením lože, s vyplněním a zatřením spár cementovou maltou stojatého s boční opěrou z betonu prostého, do lože z betonu prostého</t>
  </si>
  <si>
    <t>-1312256329</t>
  </si>
  <si>
    <t>P</t>
  </si>
  <si>
    <t>Poznámka k položce:_x000D_
obr_stpj</t>
  </si>
  <si>
    <t>obrubníky na stojato osadit původní 120x250 mm</t>
  </si>
  <si>
    <t>"sever"  2,0+55,0</t>
  </si>
  <si>
    <t>"střed, beton. plocha"  15,0+12,0+5,9+15,1+12,1</t>
  </si>
  <si>
    <t>"napravo (tráva)"  8,0</t>
  </si>
  <si>
    <t>58380374</t>
  </si>
  <si>
    <t>obrubník kamenný žulový přímý 1000x120x250mm</t>
  </si>
  <si>
    <t>1337807503</t>
  </si>
  <si>
    <t>"výměna 20% "  110*0,20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</si>
  <si>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</si>
  <si>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</si>
  <si>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290698166</t>
  </si>
  <si>
    <t>"očištění pro účel zpětného osazení"</t>
  </si>
  <si>
    <t>"obrubníky 250/200"   obr_lež</t>
  </si>
  <si>
    <t>"obrubníky 120/250"   obr_stoj</t>
  </si>
  <si>
    <t>979071111</t>
  </si>
  <si>
    <t>Očištění vybouraných dlažebních kostek od spojovacího materiálu, s uložením očištěných kostek na skládku, s odklizením odpadových hmot na hromady a s odklizením vybouraných kostek na vzdálenost do 3 m velkých, s původním vyplněním spár kamenivem těženým</t>
  </si>
  <si>
    <t>-1856944908</t>
  </si>
  <si>
    <t>"dlažby_velké"  kostky_velké</t>
  </si>
  <si>
    <t>979071121</t>
  </si>
  <si>
    <t>Očištění vybouraných dlažebních kostek od spojovacího materiálu, s uložením očištěných kostek na skládku, s odklizením odpadových hmot na hromady a s odklizením vybouraných kostek na vzdálenost do 3 m drobných, s původním vyplněním spár kamenivem těženým</t>
  </si>
  <si>
    <t>-1161051596</t>
  </si>
  <si>
    <t>979071131</t>
  </si>
  <si>
    <t>Očištění vybouraných dlažebních kostek od spojovacího materiálu, s uložením očištěných kostek na skládku, s odklizením odpadových hmot na hromady a s odklizením vybouraných kostek na vzdálenost do 3 m mozaikových, s původním vyplněním spár kamenivem těženým nebo cementovou maltou</t>
  </si>
  <si>
    <t>314319231</t>
  </si>
  <si>
    <t>979071132R</t>
  </si>
  <si>
    <t>1923877247</t>
  </si>
  <si>
    <t>dl_hladká + dl_hmatná</t>
  </si>
  <si>
    <t>Doprava suti a vybouraných hmot</t>
  </si>
  <si>
    <t>997231111</t>
  </si>
  <si>
    <t>Vodorovná doprava suti a vybouraných hmot s vyložením a hrubým urovnáním na vzdálenost do 1 km</t>
  </si>
  <si>
    <t>-597458248</t>
  </si>
  <si>
    <t>skládka / mezikládka dlažby do 10 km</t>
  </si>
  <si>
    <t>"mozaiky"  dl_mozaika *0,118</t>
  </si>
  <si>
    <t>"dlažby slepecké" (dl_hmatná + dl_hladká) *0,120</t>
  </si>
  <si>
    <t xml:space="preserve">"kostky 10"   dl_kostka_10 *0,222 </t>
  </si>
  <si>
    <t>"kostky velké"   kostky_velké *0,228</t>
  </si>
  <si>
    <t xml:space="preserve">"dlažby zpětná pokládka"    </t>
  </si>
  <si>
    <t>997231119</t>
  </si>
  <si>
    <t>Vodorovná doprava suti a vybouraných hmot s vyložením a hrubým urovnáním na vzdálenost Příplatek k cenám za každý další započatý 1 km</t>
  </si>
  <si>
    <t>-381971937</t>
  </si>
  <si>
    <t>"dlažby odvoz" dlažby_hmot</t>
  </si>
  <si>
    <t>"dlažby zpětná pokládka"  dlažby_hmot</t>
  </si>
  <si>
    <t>610,538*10 'Přepočtené koeficientem množství</t>
  </si>
  <si>
    <t>997231511</t>
  </si>
  <si>
    <t>Vodorovná doprava suti a vybouraných hmot s vyložením a hrubým urovnáním nakládání nebo překládání na dopravní prostředek při vodorovné dopravě suti a vybouraných hmot</t>
  </si>
  <si>
    <t>276910192</t>
  </si>
  <si>
    <t>997006007</t>
  </si>
  <si>
    <t>Úprava stavebního odpadu drcení s dopravou na vzdálenost do 100 m a naložením do drtícího zařízení ze zdiva železobetonového</t>
  </si>
  <si>
    <t>1858151731</t>
  </si>
  <si>
    <t>"vybouraná beton. plocha"  78*0,280</t>
  </si>
  <si>
    <t>997231511.2</t>
  </si>
  <si>
    <t>-2087372088</t>
  </si>
  <si>
    <t xml:space="preserve">"obrubníky"  </t>
  </si>
  <si>
    <t>"odvoz na meziskládku -naložení, složení"  obr_lež*0,125 + obr_stoj*0,082</t>
  </si>
  <si>
    <t>"zpětná doprava na stavbu  -naložení, složení"  obr_lež*0,125 + obr_stoj*0,082</t>
  </si>
  <si>
    <t>997231111.2</t>
  </si>
  <si>
    <t>-1454866346</t>
  </si>
  <si>
    <t>"oburníky odvoz"   obr_hmot</t>
  </si>
  <si>
    <t>"obrubníky zpět"  obr_hmot</t>
  </si>
  <si>
    <t>997231119.2</t>
  </si>
  <si>
    <t>-1194583545</t>
  </si>
  <si>
    <t>99,396*10 'Přepočtené koeficientem množství</t>
  </si>
  <si>
    <t>997231511.5</t>
  </si>
  <si>
    <t>264702549</t>
  </si>
  <si>
    <t>"beton z obrubníků"   obr_lež *(0,290-0,0125) + obr_stoj *(0,205-0,082)</t>
  </si>
  <si>
    <t xml:space="preserve">"betonová plocha"  </t>
  </si>
  <si>
    <t xml:space="preserve">"štěrkodtrti mají naložení v ceně bourání" </t>
  </si>
  <si>
    <t>997231111.5</t>
  </si>
  <si>
    <t>-311185999</t>
  </si>
  <si>
    <t>"suť celkem (výpočet) odvoz"  2077,5</t>
  </si>
  <si>
    <t>"odpočet dlažby ... odvoz jiná položka"  - dlažby_hmot</t>
  </si>
  <si>
    <t>"odpočet obrubníky ...odvoz jiná položka"  - obr_hmot</t>
  </si>
  <si>
    <t>997231119.5</t>
  </si>
  <si>
    <t>1841469520</t>
  </si>
  <si>
    <t>1722,533*10 'Přepočtené koeficientem množství</t>
  </si>
  <si>
    <t>997231511.7</t>
  </si>
  <si>
    <t>Vodorovná doprava hmot nakládání nebo překládání na dopravní prostředek při vodorovné dopravě hmot</t>
  </si>
  <si>
    <t>558113083</t>
  </si>
  <si>
    <t>zpevněné plochy včetně drenáží</t>
  </si>
  <si>
    <t>1517,62+39,674</t>
  </si>
  <si>
    <t>997231111.7</t>
  </si>
  <si>
    <t>Vodorovná doprava hmot s vyložením a hrubým urovnáním na vzdálenost do 1 km</t>
  </si>
  <si>
    <t>-1911830303</t>
  </si>
  <si>
    <t>997231119.7</t>
  </si>
  <si>
    <t>Vodorovná doprava hmot s vyložením a hrubým urovnáním na vzdálenost Příplatek k cenám za každý další započatý 1 km</t>
  </si>
  <si>
    <t>312281614</t>
  </si>
  <si>
    <t>1557,294*10 'Přepočtené koeficientem množství</t>
  </si>
  <si>
    <t>998223011</t>
  </si>
  <si>
    <t>Přesun hmot pro pozemní komunikace s krytem dlážděným dopravní vzdálenost do 200 m jakékoliv délky objektu</t>
  </si>
  <si>
    <t>-1931778356</t>
  </si>
  <si>
    <t>POPLATKY ZA SKLÁDKY</t>
  </si>
  <si>
    <t>-829984642</t>
  </si>
  <si>
    <t>"lože obrubníky"   obr_lež*0,183</t>
  </si>
  <si>
    <t>"lože obrubníky"   obr_stoj*0,152</t>
  </si>
  <si>
    <t>1981258282</t>
  </si>
  <si>
    <t>997013873</t>
  </si>
  <si>
    <t>-1143682495</t>
  </si>
  <si>
    <t xml:space="preserve">"suť kamenivo"  </t>
  </si>
  <si>
    <t>1506,7-320-27,8-1</t>
  </si>
  <si>
    <t>3,5+2,8*3+3,05</t>
  </si>
  <si>
    <t>SO 06.2 - Opěrné stěny</t>
  </si>
  <si>
    <t>-2081540442</t>
  </si>
  <si>
    <t>113106131</t>
  </si>
  <si>
    <t>Rozebrání dlažeb komunikací pro pěší s přemístěním hmot na skládku na vzdálenost do 3 m nebo s naložením na dopravní prostředek s ložem z kameniva nebo živice a s jakoukoliv výplní spár strojně plochy jednotlivě do 50 m2 z mozaiky</t>
  </si>
  <si>
    <t>-610369983</t>
  </si>
  <si>
    <t>-1127412905</t>
  </si>
  <si>
    <t>132251102</t>
  </si>
  <si>
    <t>Hloubení nezapažených rýh šířky do 800 mm strojně s urovnáním dna do předepsaného profilu a spádu v hornině třídy těžitelnosti I skupiny 3 přes 20 do 50 m3</t>
  </si>
  <si>
    <t>-1720699120</t>
  </si>
  <si>
    <t>výkop podsyp pod opěrné stěny</t>
  </si>
  <si>
    <t>(56+33)*0,8*(0,4+0,05)</t>
  </si>
  <si>
    <t>217032083</t>
  </si>
  <si>
    <t>213141131</t>
  </si>
  <si>
    <t>Zřízení vrstvy z geotextilie filtrační, separační, odvodňovací, ochranné, výztužné nebo protierozní ve sklonu přes 1:2 do 1:1, šířky do 3 m</t>
  </si>
  <si>
    <t>-374390708</t>
  </si>
  <si>
    <t>"ochrana stěny opěrné zdi"</t>
  </si>
  <si>
    <t>(55,3+32,6)*0,7</t>
  </si>
  <si>
    <t>-1649160251</t>
  </si>
  <si>
    <t>61,53*1,1845 'Přepočtené koeficientem množství</t>
  </si>
  <si>
    <t>876741138</t>
  </si>
  <si>
    <t xml:space="preserve">"podsyp pod opěrné stěny prefa" </t>
  </si>
  <si>
    <t xml:space="preserve">(56,0+33,0)*0,8*0,4 </t>
  </si>
  <si>
    <t>271572211</t>
  </si>
  <si>
    <t>Podsyp pod základové konstrukce se zhutněním a urovnáním povrchu ze štěrkopísku netříděného</t>
  </si>
  <si>
    <t>-663800605</t>
  </si>
  <si>
    <t xml:space="preserve">"kladecí vrstva pod opěrné stěny prefa" </t>
  </si>
  <si>
    <t>(56,0+33,0)*1,0*0,05</t>
  </si>
  <si>
    <t>273313411R</t>
  </si>
  <si>
    <t>2094906401</t>
  </si>
  <si>
    <t xml:space="preserve">"podkladní beton pod prefa sedáky" </t>
  </si>
  <si>
    <t>(6*4,0*0,6*0,1)</t>
  </si>
  <si>
    <t>334121111</t>
  </si>
  <si>
    <t>Osazení prefabrikovaných opěr a pilířů z betonu železového hmotnosti dílce jednotlivě přes 1 do 5 t</t>
  </si>
  <si>
    <t>-647667516</t>
  </si>
  <si>
    <t>"opěrné zdi kolem zpevněných ploch, původní prefa očistit a vrátit zpět"</t>
  </si>
  <si>
    <t>"osadit na pískové lože, autojeřáb"</t>
  </si>
  <si>
    <t>"prefa 3000/500/700 mm, rohové delší, kus"  18+11</t>
  </si>
  <si>
    <t>5961371.0</t>
  </si>
  <si>
    <t>Blok standart 3000/500/700 původní</t>
  </si>
  <si>
    <t>1436433520</t>
  </si>
  <si>
    <t>"dmtž opěrné zdi kolem budoucí RN JIH, původní vrátit zpět"</t>
  </si>
  <si>
    <t>"prefa 3000/500/700 mm, typické, kus"  20</t>
  </si>
  <si>
    <t>"naložení, odvoz, složení na meziskládce ... jiná položka"</t>
  </si>
  <si>
    <t>"naložení na meziskládce, dovoz na stavbu, složení ... jiná položka"</t>
  </si>
  <si>
    <t>5961371.1</t>
  </si>
  <si>
    <t>Blok koncový - atyp/500/700 původní</t>
  </si>
  <si>
    <t>-763879595</t>
  </si>
  <si>
    <t>"opěrné zdi kolem budoucí RN JIH, původní vrátit zpět"</t>
  </si>
  <si>
    <t>"prefa 3250/500/700 mm, 4560/500/700 mm, 3120/500/700 mm, atyp, kus"  3</t>
  </si>
  <si>
    <t>5961371.2</t>
  </si>
  <si>
    <t>Blok schodištový 3000/500/700 původní</t>
  </si>
  <si>
    <t>1585804985</t>
  </si>
  <si>
    <t>"prefa 3000/500/700 mm, schodišťové, kus"  6</t>
  </si>
  <si>
    <t>629995101</t>
  </si>
  <si>
    <t>Očištění vnějších ploch tlakovou vodou omytím tlakovou vodou</t>
  </si>
  <si>
    <t>-250406326</t>
  </si>
  <si>
    <t>"omytí ploch prefa bloků tlakovou vodou (dno netřeba)"</t>
  </si>
  <si>
    <t>"bloky standard" (20*3,0*1,9)</t>
  </si>
  <si>
    <t>"bloky schodišťové" (6*3,0*1,9)</t>
  </si>
  <si>
    <t>"bloky atypové"  (11*1,0*1,9)</t>
  </si>
  <si>
    <t>"konce bloků" 29*2*0,35</t>
  </si>
  <si>
    <t>629995201</t>
  </si>
  <si>
    <t>Očištění vnějších ploch tryskáním křemičitým pískem sušeným</t>
  </si>
  <si>
    <t>963580908</t>
  </si>
  <si>
    <t>"otryskání ploch prefa bloků, velké znečistění (sprejeři, cement apod.)"</t>
  </si>
  <si>
    <t>"bloky standard" (20*3,0*1,2)*1/4</t>
  </si>
  <si>
    <t>"bloky schodišťové" (6*3,0*1,2)*1,/4</t>
  </si>
  <si>
    <t>"bloky atypové"  (11*1,0*1,2)*1,4</t>
  </si>
  <si>
    <t>113311121</t>
  </si>
  <si>
    <t>Odstranění geosyntetik s uložením na vzdálenost do 20 m nebo naložením na dopravní prostředek geotextilie</t>
  </si>
  <si>
    <t>950023198</t>
  </si>
  <si>
    <t>139951121</t>
  </si>
  <si>
    <t>Bourání konstrukcí v hloubených vykopávkách strojně s přemístěním suti na hromady na vzdálenost do 20 m nebo s naložením na dopravní prostředek z betonu prostého neprokládaného</t>
  </si>
  <si>
    <t>1829213412</t>
  </si>
  <si>
    <t>964011115R</t>
  </si>
  <si>
    <t>Demontáž základových prefabrikovaných bloků z betonu železového hmotnosti jednotlivě do 3 t</t>
  </si>
  <si>
    <t>980047820</t>
  </si>
  <si>
    <t>"opatrná demontáž, aby se prefa díly nepoškodily"</t>
  </si>
  <si>
    <t>"autojeřáb, očíslovat kvůli zpětnému osazení"</t>
  </si>
  <si>
    <t>"jižní okraj zpevněných ploch"   18</t>
  </si>
  <si>
    <t>"podél ulice západ"  11</t>
  </si>
  <si>
    <t>"včetně očištění vodou na místě nebo na meziskládce"</t>
  </si>
  <si>
    <t>"včetně materiálu pro demontáž a dopravu (podklady, kleště, popruhy apod.)"</t>
  </si>
  <si>
    <t>985131290R</t>
  </si>
  <si>
    <t>Sanace poškozených hran prefa dílců</t>
  </si>
  <si>
    <t>1895683727</t>
  </si>
  <si>
    <t>rozsah a způsob repase projednat s TDI</t>
  </si>
  <si>
    <t>předběžně poškozené hrany koncových dílů: obrousit, doplnit</t>
  </si>
  <si>
    <t>4*0,7</t>
  </si>
  <si>
    <t>-264272808</t>
  </si>
  <si>
    <t>"opěrné zdi prefa"</t>
  </si>
  <si>
    <t>"odvoz na meziskládku"  20*2,52 +6*2,2 +3*3,0</t>
  </si>
  <si>
    <t>"odvoz zpět na stavbu"  20*2,52 +6*2,2 +3*3,0</t>
  </si>
  <si>
    <t>"ochrana při dopravě, podklady ... v ceně"</t>
  </si>
  <si>
    <t>-1132688498</t>
  </si>
  <si>
    <t>"podkladní beton" (56+33)*0,8*0,1*2,2</t>
  </si>
  <si>
    <t>-867268442</t>
  </si>
  <si>
    <t>"na meziskládku"  72,6</t>
  </si>
  <si>
    <t>"zpětné osazení na stavbě"  72,6</t>
  </si>
  <si>
    <t>145,2*10 'Přepočtené koeficientem množství</t>
  </si>
  <si>
    <t>1183942809</t>
  </si>
  <si>
    <t>15,664*10 'Přepočtené koeficientem množství</t>
  </si>
  <si>
    <t>626622286</t>
  </si>
  <si>
    <t>"odvoz na meziskládku -naložení, složení"  72,6*2</t>
  </si>
  <si>
    <t>"zpětná doprava na stavbu  -naložení, složení"  72,6*2</t>
  </si>
  <si>
    <t>998152111</t>
  </si>
  <si>
    <t>Přesun hmot pro zdi a valy samostatné montované z dílců železobetonových nebo z předpjatého betonu vodorovná dopravní vzdálenost do 50 m, pro zdi základní výšky do 12 m</t>
  </si>
  <si>
    <t>1599166850</t>
  </si>
  <si>
    <t>-239918415</t>
  </si>
  <si>
    <t>suť_beton</t>
  </si>
  <si>
    <t>"podkladní beton" (56+33)*0,8*(0,1*2,2)</t>
  </si>
  <si>
    <t>567952192</t>
  </si>
  <si>
    <t xml:space="preserve">"suť výkopek písek+ŠD"  </t>
  </si>
  <si>
    <t>(56+33)*0,8*(0,05*2,0+0,4*2,16)</t>
  </si>
  <si>
    <t>dl_bludiště</t>
  </si>
  <si>
    <t>dlažba betonové desky bludiště š. 400 mm, délky různé</t>
  </si>
  <si>
    <t>56,8</t>
  </si>
  <si>
    <t>pl_bludiště</t>
  </si>
  <si>
    <t>plocha bludiště mozaika a desky</t>
  </si>
  <si>
    <t>172,64</t>
  </si>
  <si>
    <t>SO 06.3 - Venkovní mobiliář a herní prvky</t>
  </si>
  <si>
    <t>-307872101</t>
  </si>
  <si>
    <t>"plocha pro bludiště"  11,2*(17,4+16,0)/2</t>
  </si>
  <si>
    <t>"odpočet sedáky"  -6*4,0*0,4</t>
  </si>
  <si>
    <t>"odpočet dlažby bludiště"  -dl_bludiště</t>
  </si>
  <si>
    <t>1060877159</t>
  </si>
  <si>
    <t>dlažby bludiště z prefa desek</t>
  </si>
  <si>
    <t>1473387988</t>
  </si>
  <si>
    <t>1178360656</t>
  </si>
  <si>
    <t>výkop podsyp pod prefa sedáky</t>
  </si>
  <si>
    <t>6*4,4*0,6*(0,4+0,05)</t>
  </si>
  <si>
    <t>-2125455949</t>
  </si>
  <si>
    <t>"odpočet podklad pod sedáky"  -6*4,0*0,6</t>
  </si>
  <si>
    <t>113107311</t>
  </si>
  <si>
    <t>Odstranění podkladů nebo krytů strojně plochy jednotlivě do 50 m2 s přemístěním hmot na skládku na vzdálenost do 3 m nebo s naložením na dopravní prostředek z kameniva těženého, o tl. vrstvy do 100 mm</t>
  </si>
  <si>
    <t>-724534960</t>
  </si>
  <si>
    <t>podklad písek pod sedáky prefa (kladecí vrstva)</t>
  </si>
  <si>
    <t>6*4,4*0,6</t>
  </si>
  <si>
    <t>1961787341</t>
  </si>
  <si>
    <t>podklad štěrkodrtě pod sedáky prefa</t>
  </si>
  <si>
    <t>6*4,4*0,6  "tl. 0,4"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</si>
  <si>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</si>
  <si>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</si>
  <si>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1780771932</t>
  </si>
  <si>
    <t>bourání základů sloupků ručně</t>
  </si>
  <si>
    <t>33*0,05</t>
  </si>
  <si>
    <t>1929815072</t>
  </si>
  <si>
    <t>-1096009619</t>
  </si>
  <si>
    <t>"plocha pro zřízení bludiště"  11,2*(17,4+16,0)/2</t>
  </si>
  <si>
    <t>"včetně ploch pro prefa sedáky (nižší niveleta)"</t>
  </si>
  <si>
    <t>-1456698131</t>
  </si>
  <si>
    <t xml:space="preserve">"podsyp pod sedací prvky prefa" </t>
  </si>
  <si>
    <t xml:space="preserve">6*(4,4*0,6*0,4) </t>
  </si>
  <si>
    <t>-139626979</t>
  </si>
  <si>
    <t xml:space="preserve">6*4,0*0,6*0,05 </t>
  </si>
  <si>
    <t>273311124R</t>
  </si>
  <si>
    <t>Základové konstrukce z betonu prostého desky ve výkopu C 8/10</t>
  </si>
  <si>
    <t>529435123</t>
  </si>
  <si>
    <t xml:space="preserve">"podkladní beton pod sedací prvky" </t>
  </si>
  <si>
    <t xml:space="preserve">6*4,0*0,6*0,1 </t>
  </si>
  <si>
    <t>-700124467</t>
  </si>
  <si>
    <t>"sedací prvky kolem bludiště, původní prefa vrátit zpět"</t>
  </si>
  <si>
    <t>"prefa 2000/400/700 mm, kus"  12</t>
  </si>
  <si>
    <t>59319009R</t>
  </si>
  <si>
    <t xml:space="preserve">Prefabrikát sedací prvek 2000/400/700 původní </t>
  </si>
  <si>
    <t>1809458771</t>
  </si>
  <si>
    <t>"odvoz, ochrana při dopravě, uložení na meziskládce ... jiná položka"</t>
  </si>
  <si>
    <t>"naložení na meziskládce, dovozu na stavbu ... jiná položka"</t>
  </si>
  <si>
    <t>338171113</t>
  </si>
  <si>
    <t>Montáž sloupků a vzpěr plotových ocelových trubkových nebo profilovaných výšky do 2 m se zabetonováním do 0,08 m3 do připravených jamek</t>
  </si>
  <si>
    <t>633382269</t>
  </si>
  <si>
    <t>"sloupky dělící kovové do betonu"  33</t>
  </si>
  <si>
    <t>sloupky zapustit do čerstvého betonu C 25/30 (v ceně)</t>
  </si>
  <si>
    <t>nahoře ponechat prostor pro dlažby</t>
  </si>
  <si>
    <t>55342266R</t>
  </si>
  <si>
    <t>sloupek kovový hranatý shora uzavřený, včetně povrchové úpravy, v. 1100 mm nad zemí</t>
  </si>
  <si>
    <t>676940468</t>
  </si>
  <si>
    <t>"sloupek kovový hranatý shora uzavřený, včetně povrchové úpravy, v. 1100 mm nad zemí"</t>
  </si>
  <si>
    <t xml:space="preserve">"výběr sloupků katalog mmCité, ocel, povrch komaxit černý, </t>
  </si>
  <si>
    <t>"návrh a provedení schvaluje TDI"</t>
  </si>
  <si>
    <t>"kus"  33</t>
  </si>
  <si>
    <t>"včetně dopravy na stavbu"</t>
  </si>
  <si>
    <t>564761111</t>
  </si>
  <si>
    <t>Podklad nebo kryt z kameniva hrubého drceného vel. 32-63 mm s rozprostřením a zhutněním plochy přes 100 m2, po zhutnění tl. 200 mm</t>
  </si>
  <si>
    <t>-797037879</t>
  </si>
  <si>
    <t xml:space="preserve">podklad ŠD pod dlažby tl. 200 </t>
  </si>
  <si>
    <t xml:space="preserve">"labyrint plocha"  11,2*(17,4+16,0)/2 </t>
  </si>
  <si>
    <t xml:space="preserve">"odpočet bloky sedací"  -6*4,0*0,6 </t>
  </si>
  <si>
    <t>564851111</t>
  </si>
  <si>
    <t>982312332</t>
  </si>
  <si>
    <t xml:space="preserve">podklad ŠD pod mozaiky a pod desky tl. 150 </t>
  </si>
  <si>
    <t>564211111</t>
  </si>
  <si>
    <t>Podklad nebo podsyp ze štěrkopísku ŠP s rozprostřením, vlhčením a zhutněním plochy přes 100 m2, po zhutnění tl. 50 mm</t>
  </si>
  <si>
    <t>-1700879722</t>
  </si>
  <si>
    <t xml:space="preserve">podklad ŠP pod mozaiky a pod desky tl. do 50 mm </t>
  </si>
  <si>
    <t>-490444013</t>
  </si>
  <si>
    <t>"bludiště mozaika"</t>
  </si>
  <si>
    <t>"plocha celkem"  pl_bludiště</t>
  </si>
  <si>
    <t>"desky bludiště"  -dl_bludiště</t>
  </si>
  <si>
    <t>-1731425742</t>
  </si>
  <si>
    <t>114,4*0,20*0,92</t>
  </si>
  <si>
    <t>21,05*1,02 'Přepočtené koeficientem množství</t>
  </si>
  <si>
    <t>-359305686</t>
  </si>
  <si>
    <t>114,4*0,20*0,08</t>
  </si>
  <si>
    <t>1,83*1,02 'Přepočtené koeficientem množství</t>
  </si>
  <si>
    <t>596811321</t>
  </si>
  <si>
    <t>Kladení velkoformátové dlažby pozemních komunikací a komunikací pro pěší s ložem z kameniva tl. 40 mm, s vyplněním spár, s hutněním, vibrováním a se smetením přebytečného materiálu tl. do 100 mm, velikosti dlaždic přes 0,5 m2, pro plochy do 300 m2</t>
  </si>
  <si>
    <t>-916632290</t>
  </si>
  <si>
    <t>"dlažba desky bludiště"</t>
  </si>
  <si>
    <t>"vod" 6,0+5,2+3,6+5,2+3,6+0,8+1,2</t>
  </si>
  <si>
    <t>4,8+4,8+4,0+1,6+6,0+5,2+2,4+6,05</t>
  </si>
  <si>
    <t>"svi"  4,4+5,6*3+2,4+3,2*2+5,2+4,4+2,0</t>
  </si>
  <si>
    <t>2,8+5,2+6,0+3,6+3,35+2,4+1,6+3,2+4,0+3,0+0,8+4,0</t>
  </si>
  <si>
    <t>142*0,40</t>
  </si>
  <si>
    <t>592464099R</t>
  </si>
  <si>
    <t xml:space="preserve">dlažba chodníková betonová hladká šířka 400mm, délka různá </t>
  </si>
  <si>
    <t>441636048</t>
  </si>
  <si>
    <t>"dlažba chodníková betonové desky šířka 400 délka různá"</t>
  </si>
  <si>
    <t xml:space="preserve">"pro výměnu zajistit shodné typy"   </t>
  </si>
  <si>
    <t>"výměna 20% "  56,8 *0,20</t>
  </si>
  <si>
    <t>596811911</t>
  </si>
  <si>
    <t>Kladení velkoformátové dlažby Příplatek k cenám za dlažbu z prvků různých tvarů</t>
  </si>
  <si>
    <t>-1273056939</t>
  </si>
  <si>
    <t xml:space="preserve">"příplatek za dlažbu labyrint (desky různé délky, mozaika)"  </t>
  </si>
  <si>
    <t>"skladba podle návrhu, včetně mozaiky mezi deskami"</t>
  </si>
  <si>
    <t xml:space="preserve">"labyrint plocha"  11,2*(17,4+16)/2  </t>
  </si>
  <si>
    <t>"sedací bloky"  -6*4,0*0,4</t>
  </si>
  <si>
    <t>460085370</t>
  </si>
  <si>
    <t>"prefa sedáky" (12*2,0*1,8)</t>
  </si>
  <si>
    <t>"konce bloků" 12*2*0,28</t>
  </si>
  <si>
    <t>102087599</t>
  </si>
  <si>
    <t>"prefa sedáky" (12*2,0*1,8)*1/2</t>
  </si>
  <si>
    <t>733118720</t>
  </si>
  <si>
    <t>6*(4,0*0,6*0,1)</t>
  </si>
  <si>
    <t>Demontáž prefabrikovaných sedacích bloků z ŽB hmotnosti do 3 t</t>
  </si>
  <si>
    <t>987749432</t>
  </si>
  <si>
    <t>"autojeřáb, doporučeno očíslovat"</t>
  </si>
  <si>
    <t>"kolem labyrintu"   6*2</t>
  </si>
  <si>
    <t>"včetně očištění na místě nebo na meziskládce"</t>
  </si>
  <si>
    <t>966006251</t>
  </si>
  <si>
    <t>Odstranění parkovací zábrany s odklizením materiálu na vzdálenost do 20 m nebo s naložením na dopravní prostředek sloupku zabetonovaného</t>
  </si>
  <si>
    <t>1266578640</t>
  </si>
  <si>
    <t>"sloupky kovové (mobiliář)"  33</t>
  </si>
  <si>
    <t>-2009380553</t>
  </si>
  <si>
    <t>"mozaiky a desky labyrintu"</t>
  </si>
  <si>
    <t>12*10</t>
  </si>
  <si>
    <t>691855856</t>
  </si>
  <si>
    <t>sanace projednat s TDI</t>
  </si>
  <si>
    <t>-732748639</t>
  </si>
  <si>
    <t>"sedací prvky prefa"</t>
  </si>
  <si>
    <t>"odvoz na meziskládku a zpět"  (12*1,345)+(12*1,345)</t>
  </si>
  <si>
    <t>"dlažby odvoz a zpět"  2*(56,8*0,140)</t>
  </si>
  <si>
    <t>"mozaika odvoz a zpět"  2*(115,84*0,118)</t>
  </si>
  <si>
    <t>"kovové sloupky odvoz"  0,330</t>
  </si>
  <si>
    <t>-1657385439</t>
  </si>
  <si>
    <t>1793106837</t>
  </si>
  <si>
    <t>75,852*10 'Přepočtené koeficientem množství</t>
  </si>
  <si>
    <t>579575602</t>
  </si>
  <si>
    <t>"suť celkem"  136,77</t>
  </si>
  <si>
    <t>"podklady sypké v ceně bourání"  -50,066-2,851-9,187</t>
  </si>
  <si>
    <t>"prefa sedáky"  -12*1,345</t>
  </si>
  <si>
    <t>"desky"  -56,8*0,14</t>
  </si>
  <si>
    <t>"mozaiky"  -115,84*0,118</t>
  </si>
  <si>
    <t>-475000256</t>
  </si>
  <si>
    <t>"odvoz na skládku"</t>
  </si>
  <si>
    <t>"podkladní beton" (6*4,0*0,6*0,1)*2,2</t>
  </si>
  <si>
    <t>-911053342</t>
  </si>
  <si>
    <t>3,168*10 'Přepočtené koeficientem množství</t>
  </si>
  <si>
    <t>-2074056226</t>
  </si>
  <si>
    <t>174,849+18,686</t>
  </si>
  <si>
    <t>-50629488</t>
  </si>
  <si>
    <t>dovoz na stavbu</t>
  </si>
  <si>
    <t>66,812+59,591+19,584</t>
  </si>
  <si>
    <t>19,349+2,534+0,220+4,930+1,59</t>
  </si>
  <si>
    <t>-2137026817</t>
  </si>
  <si>
    <t>174,61*10 'Přepočtené koeficientem množství</t>
  </si>
  <si>
    <t>-2102503954</t>
  </si>
  <si>
    <t>"opěrné zdi prefa"  18,489+22,241+0,688</t>
  </si>
  <si>
    <t>-2130126948</t>
  </si>
  <si>
    <t>"zpevněné plochy, podkladní vrstvy"  174,859</t>
  </si>
  <si>
    <t>-1606172147</t>
  </si>
  <si>
    <t>podkladní beton pod prefa sedáky</t>
  </si>
  <si>
    <t>(6*4,0*0,6*0,1)*2,2</t>
  </si>
  <si>
    <t>1782826330</t>
  </si>
  <si>
    <t xml:space="preserve">"suť výkopek"  </t>
  </si>
  <si>
    <t>(56+33)*0,8*0,55*2,054</t>
  </si>
  <si>
    <t>SO 06.4 - Kanalizační přípojky</t>
  </si>
  <si>
    <t>119001411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</si>
  <si>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do 200 mm</t>
  </si>
  <si>
    <t>-1212200454</t>
  </si>
  <si>
    <t>"podchycení konce stávající přípojky"  1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</si>
  <si>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</si>
  <si>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</si>
  <si>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1162666063</t>
  </si>
  <si>
    <t>"kolem UV"  3*0,6</t>
  </si>
  <si>
    <t xml:space="preserve">"přípojka kanalizace"  20,15*0,5 </t>
  </si>
  <si>
    <t xml:space="preserve">"přípojka kanalizace"  5,0*0,5 </t>
  </si>
  <si>
    <t>58337303</t>
  </si>
  <si>
    <t>štěrkopísek frakce 0/8</t>
  </si>
  <si>
    <t>1381525276</t>
  </si>
  <si>
    <t>14,375*2 'Přepočtené koeficientem množství</t>
  </si>
  <si>
    <t>-904678318</t>
  </si>
  <si>
    <t xml:space="preserve">"podsyp pod kanalizace -vyrovnávací" </t>
  </si>
  <si>
    <t xml:space="preserve">20,5*1,0*0,1 +5,0*1,0*0,1 </t>
  </si>
  <si>
    <t>359901211</t>
  </si>
  <si>
    <t>Monitoring stok (kamerový systém) jakékoli výšky nová kanalizace</t>
  </si>
  <si>
    <t>-1098259668</t>
  </si>
  <si>
    <t>"přípojky UV"  20,15 +5,0</t>
  </si>
  <si>
    <t>452312131</t>
  </si>
  <si>
    <t>Podkladní a zajišťovací konstrukce z betonu prostého v otevřeném výkopu bez zvýšených nároků na prostředí sedlové lože pod potrubí z betonu tř. C 12/15</t>
  </si>
  <si>
    <t>-810352179</t>
  </si>
  <si>
    <t>"pod přípojku kanalizace"</t>
  </si>
  <si>
    <t xml:space="preserve">20,5*0,25 +5,0*0,25  </t>
  </si>
  <si>
    <t>"pod uliční vpusti"  4*0,1</t>
  </si>
  <si>
    <t>831352121</t>
  </si>
  <si>
    <t>Montáž potrubí z trub kameninových hrdlových s integrovaným těsněním v otevřeném výkopu ve sklonu do 20 % DN 200</t>
  </si>
  <si>
    <t>-839622095</t>
  </si>
  <si>
    <t>"přípojka kanalizace"  15,65+3,5</t>
  </si>
  <si>
    <t>"přípojka kanalizace"  5,0</t>
  </si>
  <si>
    <t>"propojení dvojice UV"  1</t>
  </si>
  <si>
    <t>59710704</t>
  </si>
  <si>
    <t>trouba kameninová glazovaná DN 200 dl 2,50m spojovací systém C Třída 240</t>
  </si>
  <si>
    <t>-447791215</t>
  </si>
  <si>
    <t>25*1,015 'Přepočtené koeficientem množství</t>
  </si>
  <si>
    <t>59710633</t>
  </si>
  <si>
    <t>trouba kameninová glazovaná DN 200 dl 1,00m spojovací systém F</t>
  </si>
  <si>
    <t>506436345</t>
  </si>
  <si>
    <t>1*1,015 'Přepočtené koeficientem množství</t>
  </si>
  <si>
    <t>831352193</t>
  </si>
  <si>
    <t>Montáž potrubí z trub kameninových hrdlových s integrovaným těsněním Příplatek k cenám za napojení dvou dříků trub o stejném průměru (max. rozdíl 12 mm) pomocí převlečné manžety (manžeta zahrnuta v ceně) DN 200</t>
  </si>
  <si>
    <t>672042867</t>
  </si>
  <si>
    <t>"napojení potrubí kamenina DN 200"</t>
  </si>
  <si>
    <t>"včetně dodání převlečné spojky"    1</t>
  </si>
  <si>
    <t>"včetně očištění staré roury"</t>
  </si>
  <si>
    <t>837352221</t>
  </si>
  <si>
    <t>Montáž kameninových tvarovek na potrubí z trub kameninových v otevřeném výkopu s integrovaným těsněním jednoosých DN 200</t>
  </si>
  <si>
    <t>-1527647930</t>
  </si>
  <si>
    <t>"Nová přípojka kanalizace"</t>
  </si>
  <si>
    <t>"změna směru, koleno 15° nebo 30° "  2</t>
  </si>
  <si>
    <t>59710967</t>
  </si>
  <si>
    <t>koleno kameninové glazované DN 200 30° spojovací systém F tř. 240</t>
  </si>
  <si>
    <t>525636952</t>
  </si>
  <si>
    <t>2*1,015 'Přepočtené koeficientem množství</t>
  </si>
  <si>
    <t>837355125R</t>
  </si>
  <si>
    <t>Výsek na potrubí kameninovém DN 200</t>
  </si>
  <si>
    <t>-1068712118</t>
  </si>
  <si>
    <t>"výsek pro napojení původní a nové přípojky"   1</t>
  </si>
  <si>
    <t>892352121</t>
  </si>
  <si>
    <t>Tlakové zkoušky vzduchem těsnícími vaky ucpávkovými DN 200</t>
  </si>
  <si>
    <t>úsek</t>
  </si>
  <si>
    <t>-564367629</t>
  </si>
  <si>
    <t>895941301</t>
  </si>
  <si>
    <t>Osazení vpusti uliční z betonových dílců DN 450 dno s výtokem</t>
  </si>
  <si>
    <t>-441903148</t>
  </si>
  <si>
    <t>"2 vpusti vedle sebe"  2</t>
  </si>
  <si>
    <t>"2 vpusti samostatné"  2</t>
  </si>
  <si>
    <t>59224498</t>
  </si>
  <si>
    <t>vpusť uliční DN 450 kaliště s odtokem 200mm 450/250x50mm</t>
  </si>
  <si>
    <t>-137168827</t>
  </si>
  <si>
    <t>895941314</t>
  </si>
  <si>
    <t>Osazení vpusti uliční z betonových dílců DN 450 skruž horní 570 mm</t>
  </si>
  <si>
    <t>-1446656053</t>
  </si>
  <si>
    <t>59223322</t>
  </si>
  <si>
    <t>vpusť uliční DN 450 skruž horní betonová 450/570x50mm</t>
  </si>
  <si>
    <t>-938666786</t>
  </si>
  <si>
    <t>895941323</t>
  </si>
  <si>
    <t>Osazení vpusti uliční z betonových dílců DN 450 skruž středová 570 mm</t>
  </si>
  <si>
    <t>507708101</t>
  </si>
  <si>
    <t>59223325</t>
  </si>
  <si>
    <t>vpusť uliční DN 450 skruž průběžná betonová 450/570x50mm</t>
  </si>
  <si>
    <t>835503137</t>
  </si>
  <si>
    <t>899204112</t>
  </si>
  <si>
    <t>Osazení mříží litinových včetně rámů a košů na bahno pro třídu zatížení D400, E600</t>
  </si>
  <si>
    <t>1749337408</t>
  </si>
  <si>
    <t>59223260</t>
  </si>
  <si>
    <t>mříž vtoková litinová k uliční vpusti C250/D400 500x500mm</t>
  </si>
  <si>
    <t>450837739</t>
  </si>
  <si>
    <t>59223871</t>
  </si>
  <si>
    <t>koš vysoký pro uliční vpusti žárově Pz plech pro rám 500/500mm</t>
  </si>
  <si>
    <t>-256425377</t>
  </si>
  <si>
    <t>899722113</t>
  </si>
  <si>
    <t>Krytí potrubí z plastů výstražnou fólií z PVC šířky přes 25 do 34 cm</t>
  </si>
  <si>
    <t>-1241041840</t>
  </si>
  <si>
    <t>129951121</t>
  </si>
  <si>
    <t>Bourání konstrukcí v odkopávkách a prokopávkách strojně s přemístěním suti na hromady na vzdálenost do 20 m nebo s naložením na dopravní prostředek z betonu prostého neprokládaného</t>
  </si>
  <si>
    <t>-1929540938</t>
  </si>
  <si>
    <t>"bourání potrubí kamenina podbetonování"   20,5*0,3 +5,0*0,3</t>
  </si>
  <si>
    <t>"beton podklad pod vpusti"  4*0,1</t>
  </si>
  <si>
    <t>830361811</t>
  </si>
  <si>
    <t>Bourání stávajícího potrubí z kameninových trub v otevřeném výkopu DN přes 150 do 250</t>
  </si>
  <si>
    <t>2097973557</t>
  </si>
  <si>
    <t>"bourání potrubí kamenina DN 200"  20,15 +5,0</t>
  </si>
  <si>
    <t>810451811R</t>
  </si>
  <si>
    <t>Bourání uliční vpusti prefa DN do 500</t>
  </si>
  <si>
    <t>1660806535</t>
  </si>
  <si>
    <t>899201211</t>
  </si>
  <si>
    <t>Demontáž mříží litinových včetně rámů, hmotnosti jednotlivě do 50 kg</t>
  </si>
  <si>
    <t>253230015</t>
  </si>
  <si>
    <t>997006006</t>
  </si>
  <si>
    <t>Úprava stavebního odpadu drcení s dopravou na vzdálenost do 100 m a naložením do drtícího zařízení ze zdiva betonového</t>
  </si>
  <si>
    <t>-152355643</t>
  </si>
  <si>
    <t>"UV prefa díly"  0,6*4</t>
  </si>
  <si>
    <t>"potrubí podbetonování"  17,71</t>
  </si>
  <si>
    <t>-2027193933</t>
  </si>
  <si>
    <t>757723510</t>
  </si>
  <si>
    <t>21,945*10 'Přepočtené koeficientem množství</t>
  </si>
  <si>
    <t>-507871574</t>
  </si>
  <si>
    <t>998275101</t>
  </si>
  <si>
    <t>Přesun hmot pro trubní vedení hloubené z trub kameninových pro kanalizace v otevřeném výkopu dopravní vzdálenost do 15 m</t>
  </si>
  <si>
    <t>1142560878</t>
  </si>
  <si>
    <t>-1145184932</t>
  </si>
  <si>
    <t>"beton z bourání"  17,71 +2,4</t>
  </si>
  <si>
    <t>997013867</t>
  </si>
  <si>
    <t>Poplatek za uložení stavebního odpadu na recyklační skládce (skládkovné) z tašek a keramických výrobků zatříděného do Katalogu odpadů pod kódem 17 01 03</t>
  </si>
  <si>
    <t>-1595457689</t>
  </si>
  <si>
    <t>"roury kameninové"  1,635</t>
  </si>
  <si>
    <t>SO 06.5 - Veřejné osvětlení</t>
  </si>
  <si>
    <t>HSV - HSV</t>
  </si>
  <si>
    <t xml:space="preserve">    741 - Elektroinstalace - silnoproud</t>
  </si>
  <si>
    <t xml:space="preserve">    783 - Dokončovací práce - nátěry</t>
  </si>
  <si>
    <t>M - Práce a dodávky M</t>
  </si>
  <si>
    <t xml:space="preserve">    21-M - Elektromontáže</t>
  </si>
  <si>
    <t xml:space="preserve">    46-M - Zemní práce při exter.mont.pracích</t>
  </si>
  <si>
    <t>997013152</t>
  </si>
  <si>
    <t>Vnitrostaveništní doprava suti a vybouraných hmot vodorovně do 50 m s naložením s omezením mechanizace pro budovy a haly výšky přes 6 do 9 m</t>
  </si>
  <si>
    <t>2018440017</t>
  </si>
  <si>
    <t>"kov suť hmotnost celkem"  0,020</t>
  </si>
  <si>
    <t>"kabely vybourané"  0,120</t>
  </si>
  <si>
    <t>"FeZn zemnící páska" 0,178</t>
  </si>
  <si>
    <t>469972111</t>
  </si>
  <si>
    <t>Odvoz suti a vybouraných hmot odvoz suti a vybouraných hmot do 1 km</t>
  </si>
  <si>
    <t>-1558009618</t>
  </si>
  <si>
    <t>"demontáže stávajícího el. zařízení a odvoz demontovaného materiálu na určené místo</t>
  </si>
  <si>
    <t>"ke skládkování, při respektování ekologických předpisů</t>
  </si>
  <si>
    <t>"demontáž stávající kabeláž</t>
  </si>
  <si>
    <t>469972121</t>
  </si>
  <si>
    <t>Odvoz suti a vybouraných hmot odvoz suti a vybouraných hmot Příplatek k ceně za každý další i započatý 1 km</t>
  </si>
  <si>
    <t>-339988438</t>
  </si>
  <si>
    <t>0,318*9 'Přepočtené koeficientem množství</t>
  </si>
  <si>
    <t>981288307</t>
  </si>
  <si>
    <t>"vybouraný beton základy"  1,152</t>
  </si>
  <si>
    <t>1291246256</t>
  </si>
  <si>
    <t>1,152*9 'Přepočtené koeficientem množství</t>
  </si>
  <si>
    <t>741</t>
  </si>
  <si>
    <t>Elektroinstalace - silnoproud</t>
  </si>
  <si>
    <t>741110303</t>
  </si>
  <si>
    <t>Montáž trubek ochranných s nasunutím nebo našroubováním do krabic plastových tuhých, uložených pevně, vnitřní Ø přes 90 do 133 mm</t>
  </si>
  <si>
    <t>-446569220</t>
  </si>
  <si>
    <t xml:space="preserve">"SO 06 Obnova VO PPO Karlín </t>
  </si>
  <si>
    <t xml:space="preserve">"Výkaz výměr - zpevněné plochy </t>
  </si>
  <si>
    <t>"Chránička kopoflex D=110mm</t>
  </si>
  <si>
    <t>34571365</t>
  </si>
  <si>
    <t>trubka elektroinstalační HDPE tuhá dvouplášťová korugovaná D 94/110mm</t>
  </si>
  <si>
    <t>1993576918</t>
  </si>
  <si>
    <t>11*1,05 'Přepočtené koeficientem množství</t>
  </si>
  <si>
    <t>741122611</t>
  </si>
  <si>
    <t>Montáž kabelů měděných bez ukončení uložených pevně plných kulatých nebo bezhalogenových (např. CYKY) počtu a průřezu žil 3x1,5 až 6 mm2</t>
  </si>
  <si>
    <t>-911863353</t>
  </si>
  <si>
    <t>"Kabel CYKY-J 3x1,5</t>
  </si>
  <si>
    <t>34111030</t>
  </si>
  <si>
    <t>kabel instalační jádro Cu plné izolace PVC plášť PVC 450/750V (CYKY) 3x1,5mm2</t>
  </si>
  <si>
    <t>-1362973524</t>
  </si>
  <si>
    <t>Poznámka k položce:_x000D_
CYKY, průměr kabelu 8,6mm</t>
  </si>
  <si>
    <t>24*1,15 'Přepočtené koeficientem množství</t>
  </si>
  <si>
    <t>741122623</t>
  </si>
  <si>
    <t>Montáž kabelů měděných bez ukončení uložených pevně plných kulatých nebo bezhalogenových (např. CYKY) počtu a průřezu žil 4x10 mm2</t>
  </si>
  <si>
    <t>613557051</t>
  </si>
  <si>
    <t>"Kabel CYKY-J 4x10</t>
  </si>
  <si>
    <t>34111076</t>
  </si>
  <si>
    <t>kabel instalační jádro Cu plné izolace PVC plášť PVC 450/750V (CYKY) 4x10mm2</t>
  </si>
  <si>
    <t>-1875269783</t>
  </si>
  <si>
    <t>Poznámka k položce:_x000D_
CYKY, průměr kabelu 16,1mm</t>
  </si>
  <si>
    <t>155*1,15 'Přepočtené koeficientem množství</t>
  </si>
  <si>
    <t>741123811</t>
  </si>
  <si>
    <t>Demontáž kabelů měděných uložených pevně plných kulatých počtu a průřezu žil 2x1,5 až 6 mm2, 3x1,5 až 10 mm2, 4x1,5 až 10 mm2, 5x1,5 až 6 mm2, 7x1,5 až 4 mm2, 12x1,5 mm2</t>
  </si>
  <si>
    <t>-595229342</t>
  </si>
  <si>
    <t>"demontáž elektrostavební část</t>
  </si>
  <si>
    <t>"200,00m demontáž stávající kabeláž do 4x10 mm2</t>
  </si>
  <si>
    <t>200,00</t>
  </si>
  <si>
    <t>741128002</t>
  </si>
  <si>
    <t>Ostatní práce při montáži vodičů a kabelů úpravy vodičů a kabelů označování dalším štítkem</t>
  </si>
  <si>
    <t>1900897885</t>
  </si>
  <si>
    <t>"MONTÁŽ STAVEBNÍ ELEKTROINSTALACE</t>
  </si>
  <si>
    <t>"200x kabelový štítek vč. strojového popisu</t>
  </si>
  <si>
    <t>35442114</t>
  </si>
  <si>
    <t>štítek plastový - bez označení</t>
  </si>
  <si>
    <t>-797645490</t>
  </si>
  <si>
    <t>741128021</t>
  </si>
  <si>
    <t>Ostatní práce při montáži vodičů a kabelů Příplatek k cenám montáže vodičů a kabelů za zatahování vodičů a kabelů do tvárnicových tras s komorami nebo do kolektorů, hmotnosti do 0,75 kg</t>
  </si>
  <si>
    <t>-1006571451</t>
  </si>
  <si>
    <t>741130144</t>
  </si>
  <si>
    <t>Ukončení šnůř se zapojením počtu a průřezu žil 5x0,5 až 4 mm2</t>
  </si>
  <si>
    <t>-331089490</t>
  </si>
  <si>
    <t>"10x ukončení kabelu do 5x2,5</t>
  </si>
  <si>
    <t>741810003</t>
  </si>
  <si>
    <t>Zkoušky a prohlídky elektrických rozvodů a zařízení celková prohlídka a vyhotovení revizní zprávy pro objem montážních prací přes 500 do 1000 tis. Kč</t>
  </si>
  <si>
    <t>1308193851</t>
  </si>
  <si>
    <t>"1x výchozí revize elektrického zařízení</t>
  </si>
  <si>
    <t>1,00</t>
  </si>
  <si>
    <t>741990063R</t>
  </si>
  <si>
    <t>Ostatní doplňkové práce elektromontážní dokončovací práce (čistění a konzervace) utěsnění skříňových rozváděčů a řídících skříní</t>
  </si>
  <si>
    <t>R- položka</t>
  </si>
  <si>
    <t>-32522967</t>
  </si>
  <si>
    <t>"1x pomocný materiál (rozvodnicové krabice, atd.)</t>
  </si>
  <si>
    <t>"- materiál, který nelze určit při zpracování technologického postupu</t>
  </si>
  <si>
    <t>"- podružný a pomocný instalační materiál, např.:</t>
  </si>
  <si>
    <t>"prodrátování v rozvaděči, spojovací a upevňovací materiál v rozvaděči, DIN lišty</t>
  </si>
  <si>
    <t>741990064R</t>
  </si>
  <si>
    <t>-24515237</t>
  </si>
  <si>
    <t>"Zednické výpomoci pro elektromontážní práce</t>
  </si>
  <si>
    <t>"- vysekání, vyvrtání a vynechání rýh, kapes, prostupů pro rozvody a upevňovací prvky</t>
  </si>
  <si>
    <t>998741101</t>
  </si>
  <si>
    <t>Přesun hmot pro silnoproud stanovený z hmotnosti přesunovaného materiálu vodorovná dopravní vzdálenost do 50 m v objektech výšky do 6 m</t>
  </si>
  <si>
    <t>-850664787</t>
  </si>
  <si>
    <t>783</t>
  </si>
  <si>
    <t>Dokončovací práce - nátěry</t>
  </si>
  <si>
    <t>783647551R</t>
  </si>
  <si>
    <t>Krycí nátěr (email) armatur a kovových potrubí armatur přes DN 200 do DN 300 mm dvojnásobný polyuretanový</t>
  </si>
  <si>
    <t>570561029</t>
  </si>
  <si>
    <t>"Polyuretanová hmota</t>
  </si>
  <si>
    <t>Práce a dodávky M</t>
  </si>
  <si>
    <t>21-M</t>
  </si>
  <si>
    <t>Elektromontáže</t>
  </si>
  <si>
    <t>210220022</t>
  </si>
  <si>
    <t>Montáž uzemňovacího vedení s upevněním, propojením a připojením pomocí svorek v zemi s izolací spojů vodičů FeZn drátem nebo lanem průměru do 10 mm v městské zástavbě</t>
  </si>
  <si>
    <t>31061073</t>
  </si>
  <si>
    <t xml:space="preserve">"Drát FeZn D=10mm + příslušenství </t>
  </si>
  <si>
    <t>35441073</t>
  </si>
  <si>
    <t>drát D 10mm FeZn</t>
  </si>
  <si>
    <t>1999802533</t>
  </si>
  <si>
    <t>218040011R</t>
  </si>
  <si>
    <t>Demontáž sloupů a stožárů venkovního vedení nn bez výstroje ocelových včetně oddělení stožáru od základu, položení a rozebrání dříku na jednotlivé díly, uříznutí základového dílu, manipulace dílů na staveništi a naložení, bez bourání betonového základu trubkových jednoduchých do 12 m</t>
  </si>
  <si>
    <t>-1293259194</t>
  </si>
  <si>
    <t>Poznámka k položce:_x000D_
Ekologická likvidace světelných zdrojů a ostatního demontovaného materiálu, vč. skládkování suti z betonových základů</t>
  </si>
  <si>
    <t xml:space="preserve">"Stožár VO - osvětlovací stožár (6m výška svítidla) se svítidlem Schréder YOA MIDI / 16LED / WW730 / 400mA / 21W, stožárovou svorkovnicí, </t>
  </si>
  <si>
    <t xml:space="preserve"> "včetně pojistky, štítku</t>
  </si>
  <si>
    <t>4,00</t>
  </si>
  <si>
    <t>218204103R</t>
  </si>
  <si>
    <t>Demontáž, uskladnění a opětovná montáž výložníků osvětlení jednoramenných sloupových hmotnosti do 35 kg</t>
  </si>
  <si>
    <t>2095145283</t>
  </si>
  <si>
    <t>218204201R</t>
  </si>
  <si>
    <t>Demontáž, uskladnění a opětovná montáž elektrovýzbroje stožárů osvětlení 1 okruh</t>
  </si>
  <si>
    <t>-1335274956</t>
  </si>
  <si>
    <t>218220001R</t>
  </si>
  <si>
    <t>Demontáž uzemňovacího vedení připojeného pomocí svorek na povrchu vodičů FeZn páskou průřezu do 120 mm2</t>
  </si>
  <si>
    <t>22684335</t>
  </si>
  <si>
    <t>"155m demontáž uzemňovacího vedení vodičů FeZn</t>
  </si>
  <si>
    <t>741372833</t>
  </si>
  <si>
    <t>Demontáž svítidel bez zachování funkčnosti (do suti) průmyslových výbojkových venkovních na stožáru přes 3 m</t>
  </si>
  <si>
    <t>-1731104165</t>
  </si>
  <si>
    <t>46-M</t>
  </si>
  <si>
    <t>Zemní práce při exter.mont.pracích</t>
  </si>
  <si>
    <t>460030011</t>
  </si>
  <si>
    <t>Přípravné terénní práce sejmutí drnu včetně nařezání a uložení na hromady na vzdálenost do 50 m nebo naložení na dopravní prostředek jakékoliv tloušťky</t>
  </si>
  <si>
    <t>1244391348</t>
  </si>
  <si>
    <t>"Výkop kabelové rýhy 50x60cm, zemina tř.3</t>
  </si>
  <si>
    <t>124*0,35</t>
  </si>
  <si>
    <t>"Výkop kabelové rýhy 50x120cm, zemina tř.3</t>
  </si>
  <si>
    <t>13*0,5</t>
  </si>
  <si>
    <t>"Výkop základu pro novou patku VO, do 2m2</t>
  </si>
  <si>
    <t>4*(0,6*0,6)</t>
  </si>
  <si>
    <t>460141113</t>
  </si>
  <si>
    <t>Hloubení jam strojně včetně urovnáním dna s přemístěním výkopku do vzdálenosti 3 m od okraje jámy nebo s naložením na dopravní prostředek v hornině třídy těžitelnosti II skupiny 4</t>
  </si>
  <si>
    <t>988278900</t>
  </si>
  <si>
    <t>4*(0,6*0,6*0,8)</t>
  </si>
  <si>
    <t>460171253</t>
  </si>
  <si>
    <t>Hloubení kabelových rýh strojně včetně urovnání dna s přemístěním výkopku do vzdálenosti 3 m od okraje jámy nebo s naložením na dopravní prostředek šířky 50 cm hloubky 60 cm v hornině třídy těžitelnosti II skupiny 4</t>
  </si>
  <si>
    <t>-2022716627</t>
  </si>
  <si>
    <t>460171323</t>
  </si>
  <si>
    <t>Hloubení kabelových rýh strojně včetně urovnání dna s přemístěním výkopku do vzdálenosti 3 m od okraje jámy nebo s naložením na dopravní prostředek šířky 50 cm hloubky 120 cm v hornině třídy těžitelnosti II skupiny 4</t>
  </si>
  <si>
    <t>-1429972429</t>
  </si>
  <si>
    <t>460281111</t>
  </si>
  <si>
    <t>Pažení výkopů příložné plné rýh kabelových, hloubky do 2 m</t>
  </si>
  <si>
    <t>-320915284</t>
  </si>
  <si>
    <t>124*2</t>
  </si>
  <si>
    <t>460281121</t>
  </si>
  <si>
    <t>Pažení výkopů odstranění pažení příložného plného rýh kabelových, hloubky do 2 m</t>
  </si>
  <si>
    <t>1888603328</t>
  </si>
  <si>
    <t>460341113</t>
  </si>
  <si>
    <t>Vodorovné přemístění (odvoz) horniny dopravními prostředky včetně složení, bez naložení a rozprostření jakékoliv třídy, na vzdálenost přes 500 do 1000 m</t>
  </si>
  <si>
    <t>37798624</t>
  </si>
  <si>
    <t>"135m hloubení kabelové rýhy š. 50x hl. 60cm</t>
  </si>
  <si>
    <t>135*0,50*0,20</t>
  </si>
  <si>
    <t>"13,00m hloubení kabelové rýhy š. 50x hl. 120cm</t>
  </si>
  <si>
    <t>13,00*0,50*0,10</t>
  </si>
  <si>
    <t>460341121</t>
  </si>
  <si>
    <t>Vodorovné přemístění (odvoz) horniny dopravními prostředky včetně složení, bez naložení a rozprostření jakékoliv třídy, na vzdálenost Příplatek k ceně -1113 za každých dalších i započatých 1000 m</t>
  </si>
  <si>
    <t>1810100837</t>
  </si>
  <si>
    <t>15,302*9 'Přepočtené koeficientem množství</t>
  </si>
  <si>
    <t>460451263</t>
  </si>
  <si>
    <t>Zásyp kabelových rýh strojně s přemístěním sypaniny ze vzdálenosti do 10 m, s uložením výkopku ve vrstvách včetně zhutnění a urovnání povrchu šířky 50 cm hloubky 60 cm z horniny třídy těžitelnosti II skupiny 4</t>
  </si>
  <si>
    <t>687746043</t>
  </si>
  <si>
    <t>460451333</t>
  </si>
  <si>
    <t>Zásyp kabelových rýh strojně s přemístěním sypaniny ze vzdálenosti do 10 m, s uložením výkopku ve vrstvách včetně zhutnění a urovnání povrchu šířky 50 cm hloubky 120 cm z horniny třídy těžitelnosti II skupiny 4</t>
  </si>
  <si>
    <t>4157102</t>
  </si>
  <si>
    <t>460581111</t>
  </si>
  <si>
    <t>Úprava terénu položení drnu, včetně zalití vodou na rovině</t>
  </si>
  <si>
    <t>-1460716305</t>
  </si>
  <si>
    <t>460581121</t>
  </si>
  <si>
    <t>Úprava terénu zatravnění, včetně dodání osiva a zalití vodou na rovině</t>
  </si>
  <si>
    <t>-200581141</t>
  </si>
  <si>
    <t>460641112</t>
  </si>
  <si>
    <t>Základové konstrukce základ bez bednění do rostlé zeminy z monolitického betonu tř. C 12/15</t>
  </si>
  <si>
    <t>-13272498</t>
  </si>
  <si>
    <t>"Montáž nové betonové patky - 600x600x800mm včetně límce pro stožár,0,3m3 betonu</t>
  </si>
  <si>
    <t>"Beton C12/15 - obetonování chráničky, včetně dopravy</t>
  </si>
  <si>
    <t>460641411</t>
  </si>
  <si>
    <t>Základové konstrukce bednění s případnými vzpěrami nezabudované zřízení</t>
  </si>
  <si>
    <t>-2139638130</t>
  </si>
  <si>
    <t>4*(0,6*0,8)</t>
  </si>
  <si>
    <t>460641412</t>
  </si>
  <si>
    <t>Základové konstrukce bednění s případnými vzpěrami nezabudované odstranění</t>
  </si>
  <si>
    <t>1944177140</t>
  </si>
  <si>
    <t>460661512</t>
  </si>
  <si>
    <t>Kabelové lože z písku včetně podsypu, zhutnění a urovnání povrchu pro kabely nn zakryté plastovou fólií, šířky přes 25 do 50 cm</t>
  </si>
  <si>
    <t>-2063629782</t>
  </si>
  <si>
    <t>460671112</t>
  </si>
  <si>
    <t>Výstražné prvky pro krytí kabelů včetně vyrovnání povrchu rýhy, rozvinutí a uložení fólie, šířky přes 20 do 25 cm</t>
  </si>
  <si>
    <t>-476698053</t>
  </si>
  <si>
    <t>69311309</t>
  </si>
  <si>
    <t>pás varovný plný do výkopu š 220mm s potiskem</t>
  </si>
  <si>
    <t>247050531</t>
  </si>
  <si>
    <t>Poznámka k položce:_x000D_
žlutá - plyn, modrá - voda, červená - elektro</t>
  </si>
  <si>
    <t>468051121</t>
  </si>
  <si>
    <t>Bourání základu betonového</t>
  </si>
  <si>
    <t>-64987859</t>
  </si>
  <si>
    <t>"Demontáž betonové patky - 600x600x800mm včetně límce pro stožár,0,3m3 betonu</t>
  </si>
  <si>
    <t>469973124</t>
  </si>
  <si>
    <t>Poplatek za uložení stavebního odpadu (skládkovné) na recyklační skládce směsného stavebního a demoličního zatříděného do Katalogu odpadů pod kódem 17 09 04</t>
  </si>
  <si>
    <t>262144</t>
  </si>
  <si>
    <t>1898202567</t>
  </si>
  <si>
    <t>4*(0,6*0,6*0,8)*2,2</t>
  </si>
  <si>
    <t>469973126R</t>
  </si>
  <si>
    <t xml:space="preserve">Odvoz a likvidace vybouraných svítidel </t>
  </si>
  <si>
    <t>-1663292994</t>
  </si>
  <si>
    <t>"svítidlo průmyslové výbnojkové stožárové"</t>
  </si>
  <si>
    <t>"odvoz a likvidace"    4</t>
  </si>
  <si>
    <t>nájezd</t>
  </si>
  <si>
    <t>výkop nájezd pro techniku do jámy pro RN nepažený</t>
  </si>
  <si>
    <t>ornice_1</t>
  </si>
  <si>
    <t xml:space="preserve">ornice malé plochy </t>
  </si>
  <si>
    <t>ornice_2</t>
  </si>
  <si>
    <t>orniece mimo RN jih plocha</t>
  </si>
  <si>
    <t>1440</t>
  </si>
  <si>
    <t>SO 06.6 - Terénní úpravy</t>
  </si>
  <si>
    <t>121151103</t>
  </si>
  <si>
    <t>Sejmutí ornice strojně při souvislé ploše do 100 m2, tl. vrstvy do 200 mm</t>
  </si>
  <si>
    <t>-1084134008</t>
  </si>
  <si>
    <t>"trávník plocha mezi dlažbami"  70</t>
  </si>
  <si>
    <t xml:space="preserve">"trávník pruh vedle zpevněných ploch"  (2+55+2)*0,5+29*0,5 </t>
  </si>
  <si>
    <t>689548774</t>
  </si>
  <si>
    <t>"sejmutí ornice nad RN jih ... viz jiný rozpočet"</t>
  </si>
  <si>
    <t>"sejmutí ornice jinde"</t>
  </si>
  <si>
    <t>"prostor pro stavbu"  1200</t>
  </si>
  <si>
    <t>"nájezd techniky do jámy výkopu pro RN jih -ornice"  240</t>
  </si>
  <si>
    <t>1485140768</t>
  </si>
  <si>
    <t>šikmý nájezd pro techniku do jámy pro RN JIH nepažený (mimo jámu)</t>
  </si>
  <si>
    <t>výkop současně s jámou pro RN JIh</t>
  </si>
  <si>
    <t>"nájezd"   150</t>
  </si>
  <si>
    <t>-2036375941</t>
  </si>
  <si>
    <t>"šikmý nájezd pro techniku zásyp"  nájezd</t>
  </si>
  <si>
    <t>"ornice malé plochy odvoz + zpět"  2* ornice_1 *0,2</t>
  </si>
  <si>
    <t>"ornice větší plochy odvoz + zpět"  2* ornice_2  *0,2</t>
  </si>
  <si>
    <t>"ornice nad RD jih zpět"  3450 *0,2</t>
  </si>
  <si>
    <t>46343852</t>
  </si>
  <si>
    <t>167151101</t>
  </si>
  <si>
    <t>Nakládání, skládání a překládání neulehlého výkopku nebo sypaniny strojně nakládání, množství do 100 m3, z horniny třídy těžitelnosti I, skupiny 1 až 3</t>
  </si>
  <si>
    <t>-1266148220</t>
  </si>
  <si>
    <t>"ornice malé plochy odvoz"  ornice_1 *0,2</t>
  </si>
  <si>
    <t>"ornice malé plochy zpět"  ornice_1*0,2</t>
  </si>
  <si>
    <t>-451572238</t>
  </si>
  <si>
    <t>"ornice větší plochy odvoz"  ornice_2 *0,2</t>
  </si>
  <si>
    <t>"ornice větší plochy zpět"  ornice_2 *0,2</t>
  </si>
  <si>
    <t>"ornice zpět nad RN jih"  3450*0,2</t>
  </si>
  <si>
    <t>111151122</t>
  </si>
  <si>
    <t>Pokosení trávníku při souvislé ploše do 1000 m2 parkového na svahu přes 1:5 do 1:2</t>
  </si>
  <si>
    <t>-1393909748</t>
  </si>
  <si>
    <t>"RN JIH svah -tráva nová"   50</t>
  </si>
  <si>
    <t>111151221</t>
  </si>
  <si>
    <t>Pokosení trávníku při souvislé ploše přes 1000 do 10000 m2 parkového v rovině nebo svahu do 1:5</t>
  </si>
  <si>
    <t>739943902</t>
  </si>
  <si>
    <t>"plocha nad RN JIH - tráva nová"  3400   "rovina"</t>
  </si>
  <si>
    <t>"plochy mimo RN jih -tráva nová"   ornice_1 + ornice_2</t>
  </si>
  <si>
    <t>-20523672</t>
  </si>
  <si>
    <t xml:space="preserve">"výkop" nájezd </t>
  </si>
  <si>
    <t>-691065871</t>
  </si>
  <si>
    <t>zásyp vhodná hornina recyklát ... schvaluje TDI</t>
  </si>
  <si>
    <t>nájezd *1,8  "koeficient t/m3"</t>
  </si>
  <si>
    <t>181151311</t>
  </si>
  <si>
    <t>Plošná úprava terénu v zemině skupiny 1 až 4 s urovnáním povrchu bez doplnění ornice souvislé plochy přes 500 m2 při nerovnostech terénu přes 50 do 100 mm v rovině nebo na svahu do 1:5</t>
  </si>
  <si>
    <t>-646083084</t>
  </si>
  <si>
    <t>"RN JIH ornice roviny"  3400</t>
  </si>
  <si>
    <t>"RN jih svah u ulice"  50</t>
  </si>
  <si>
    <t>"plocha pro stavbu nad RN SEVER ornice"   1200</t>
  </si>
  <si>
    <t>"nájezd pro techniku"  240</t>
  </si>
  <si>
    <t>"</t>
  </si>
  <si>
    <t>181151312</t>
  </si>
  <si>
    <t>Plošná úprava terénu v zemině skupiny 1 až 4 s urovnáním povrchu bez doplnění ornice souvislé plochy přes 500 m2 při nerovnostech terénu přes 50 do 100 mm na svahu přes 1:5 do 1:2</t>
  </si>
  <si>
    <t>997342088</t>
  </si>
  <si>
    <t>"plocha vedle RN JIH svah u ulice"  50</t>
  </si>
  <si>
    <t>181351003</t>
  </si>
  <si>
    <t>Rozprostření a urovnání ornice v rovině nebo ve svahu sklonu do 1:5 strojně při souvislé ploše do 100 m2, tl. vrstvy do 200 mm</t>
  </si>
  <si>
    <t>-612504564</t>
  </si>
  <si>
    <t>malé plochy</t>
  </si>
  <si>
    <t>182351023</t>
  </si>
  <si>
    <t>Rozprostření a urovnání ornice ve svahu sklonu přes 1:5 strojně při souvislé ploše do 100 m2, tl. vrstvy do 200 mm</t>
  </si>
  <si>
    <t>-1370854566</t>
  </si>
  <si>
    <t>181351113</t>
  </si>
  <si>
    <t>Rozprostření a urovnání ornice v rovině nebo ve svahu sklonu do 1:5 strojně při souvislé ploše přes 500 m2, tl. vrstvy do 200 mm</t>
  </si>
  <si>
    <t>152598298</t>
  </si>
  <si>
    <t xml:space="preserve">"RN jih ornice roviny"  3400 </t>
  </si>
  <si>
    <t>"RN jih svah u ulice ... jiná položka</t>
  </si>
  <si>
    <t>"malé plochy"  70+44</t>
  </si>
  <si>
    <t>10364101</t>
  </si>
  <si>
    <t>zemina pro terénní úpravy - ornice</t>
  </si>
  <si>
    <t>615387571</t>
  </si>
  <si>
    <t>"RN JIH ornice"   3450*0,2*1,8</t>
  </si>
  <si>
    <t>"RN sever a vedle"   (1200+240+70+44)*0,2*1,8</t>
  </si>
  <si>
    <t>183405211</t>
  </si>
  <si>
    <t>Výsev trávníku hydroosevem na ornici</t>
  </si>
  <si>
    <t>2054740030</t>
  </si>
  <si>
    <t>tráva_jih</t>
  </si>
  <si>
    <t>"plocha nad RN JIH - tráva roviny"  3400</t>
  </si>
  <si>
    <t>tráva_sever</t>
  </si>
  <si>
    <t>"plochy nad RN SEVER a okolo - tráva"   (1200+240+70+44)</t>
  </si>
  <si>
    <t>181411132</t>
  </si>
  <si>
    <t>Založení trávníku na půdě předem připravené plochy do 1000 m2 výsevem včetně utažení parkového na svahu přes 1:5 do 1:2</t>
  </si>
  <si>
    <t>-422212836</t>
  </si>
  <si>
    <t>tráva_svah</t>
  </si>
  <si>
    <t>00572410</t>
  </si>
  <si>
    <t>osivo směs travní parková</t>
  </si>
  <si>
    <t>178139527</t>
  </si>
  <si>
    <t>"směs travní parková  90%"</t>
  </si>
  <si>
    <t>"tráva osivo"  5004*0,02*0,90</t>
  </si>
  <si>
    <t>00572420</t>
  </si>
  <si>
    <t>osivo směs travní parková okrasná</t>
  </si>
  <si>
    <t>-2095835921</t>
  </si>
  <si>
    <t>"směs travní parková okrasná 10% ... smíchat před vysetím"</t>
  </si>
  <si>
    <t>"tráva osivo"  5004*0,02*0,10</t>
  </si>
  <si>
    <t>185802113</t>
  </si>
  <si>
    <t>Hnojení půdy nebo trávníku v rovině nebo na svahu do 1:5 umělým hnojivem na široko</t>
  </si>
  <si>
    <t>-195958836</t>
  </si>
  <si>
    <t>"hnojivo pro trávník  0,03 kg/m2"</t>
  </si>
  <si>
    <t>5004*0,03*0,001</t>
  </si>
  <si>
    <t>25191155</t>
  </si>
  <si>
    <t>hnojivo průmyslové</t>
  </si>
  <si>
    <t>1347321611</t>
  </si>
  <si>
    <t>5004*0,03</t>
  </si>
  <si>
    <t>185803111</t>
  </si>
  <si>
    <t>Ošetření trávníku jednorázové v rovině nebo na svahu do 1:5</t>
  </si>
  <si>
    <t>2036832375</t>
  </si>
  <si>
    <t>"Posečení trávníku a pohrabání -tráva vysoká"</t>
  </si>
  <si>
    <t>4954</t>
  </si>
  <si>
    <t>185803112</t>
  </si>
  <si>
    <t>Ošetření trávníku jednorázové na svahu přes 1:5 do 1:2</t>
  </si>
  <si>
    <t>-251630706</t>
  </si>
  <si>
    <t>"Posečení trávníku a pohrabání svah -tráva vysoká"</t>
  </si>
  <si>
    <t>185851121</t>
  </si>
  <si>
    <t>Dovoz vody pro zálivku rostlin na vzdálenost do 1000 m</t>
  </si>
  <si>
    <t>-1429420052</t>
  </si>
  <si>
    <t>"zalití trávníku 4x, práce, stroje, hadice"</t>
  </si>
  <si>
    <t>"počet zalití podle vývoje počasí"</t>
  </si>
  <si>
    <t>"dodávka vody nákladem PVS"</t>
  </si>
  <si>
    <t>5004*0,004*4</t>
  </si>
  <si>
    <t>998231311</t>
  </si>
  <si>
    <t>Přesun hmot pro sadovnické a krajinářské úpravy strojně dopravní vzdálenost do 5000 m</t>
  </si>
  <si>
    <t>-932221697</t>
  </si>
  <si>
    <t>-684942093</t>
  </si>
  <si>
    <t>"výkopy ...  1,8  koeficient přepočet m3 na tuny"</t>
  </si>
  <si>
    <t>nájezd *1,8</t>
  </si>
  <si>
    <t>PS 01 - Strojně technologická část</t>
  </si>
  <si>
    <t xml:space="preserve">    D1 - Hlavní stroje PS01</t>
  </si>
  <si>
    <t xml:space="preserve">    D2 - Armatury a potrubní větvě PS01</t>
  </si>
  <si>
    <t>D1</t>
  </si>
  <si>
    <t>Hlavní stroje PS01</t>
  </si>
  <si>
    <t>02.04</t>
  </si>
  <si>
    <t>Elektrický řetězový kladkostroj s ručním pojezdem, nosnost 1 t</t>
  </si>
  <si>
    <t>1978703879</t>
  </si>
  <si>
    <t xml:space="preserve">"kladkostroj řetězový elektrický"   2 </t>
  </si>
  <si>
    <t>"viz dokumentace D.2.1"</t>
  </si>
  <si>
    <t>02.12</t>
  </si>
  <si>
    <t>Vyplachovací klapka pro retenční nádrž nerez</t>
  </si>
  <si>
    <t>607629951</t>
  </si>
  <si>
    <t>"Vyplachovací klapka pro retenční nádrž, nerez"   8</t>
  </si>
  <si>
    <t>D2</t>
  </si>
  <si>
    <t>Armatury a potrubní větvě PS01</t>
  </si>
  <si>
    <t>01.21</t>
  </si>
  <si>
    <t>Doplnění elektropohonu u stávajícího ručního stavidla 1.21 (nátok do RN sever)</t>
  </si>
  <si>
    <t>-462522350</t>
  </si>
  <si>
    <t>"Doplnění elektropohonu u stávajícího ručního stavidla"  1</t>
  </si>
  <si>
    <t>02.21</t>
  </si>
  <si>
    <t>Kanálové stavítko pro nátok do retenční nádrže jih</t>
  </si>
  <si>
    <t>1289530766</t>
  </si>
  <si>
    <t>"Kanálové stavítko"  1</t>
  </si>
  <si>
    <t>02.22</t>
  </si>
  <si>
    <t>Nástěnné šoupátko pro odtok z retenční nádrže do čerpací stanice s elektropohonem</t>
  </si>
  <si>
    <t>-1128954273</t>
  </si>
  <si>
    <t>"Nástěnné šoupátko s elektropohonem"    2</t>
  </si>
  <si>
    <t xml:space="preserve">"pro odtok z retenční nádrže do čerpací stanice" </t>
  </si>
  <si>
    <t>02.23</t>
  </si>
  <si>
    <t>Uzavírací mezipřírubové nožové šoupátko DN125, PN10 s elektropohonem</t>
  </si>
  <si>
    <t>-1065255889</t>
  </si>
  <si>
    <t>"mezipřírubové nožové šoupátko DN 125, PN10 s elektropohonem"  2</t>
  </si>
  <si>
    <t>02.24</t>
  </si>
  <si>
    <t>Hradící desky z hliníku</t>
  </si>
  <si>
    <t>-100331602</t>
  </si>
  <si>
    <t>"Hradící desky z hliníku ... kpl"  2</t>
  </si>
  <si>
    <t>02.25</t>
  </si>
  <si>
    <t>Uzavírací mezipřírubové nožové šoupátko DN80, PN10 s elektropohonem</t>
  </si>
  <si>
    <t>1694195369</t>
  </si>
  <si>
    <t>"mezipřírubové nožové šoupátko DN 80, PN10 s elektropohonem"  4</t>
  </si>
  <si>
    <t>02.56</t>
  </si>
  <si>
    <t>Potrubí rozvodu provozní vody nerez</t>
  </si>
  <si>
    <t>-2010554027</t>
  </si>
  <si>
    <t>"Potrubí rozvodu provozní vody nerezové ... kpl"   1</t>
  </si>
  <si>
    <t xml:space="preserve">"potrubí nerezové včetně tvarovek nebo svarů v lomech" </t>
  </si>
  <si>
    <t>"včetně závěsných konstrukcí, včetně prostupů"</t>
  </si>
  <si>
    <t xml:space="preserve">PS 02 - Elektrotechnologie </t>
  </si>
  <si>
    <t xml:space="preserve">    SKL - Skládkovné</t>
  </si>
  <si>
    <t>469971111</t>
  </si>
  <si>
    <t>Odvoz suti a vybouraných hmot svislá doprava suti a vybouraných hmot za první podlaží</t>
  </si>
  <si>
    <t>1125833166</t>
  </si>
  <si>
    <t xml:space="preserve">"Drobné demontáže, vysekávání zdiva, další předběžně nespecifikovaná tvorba suti </t>
  </si>
  <si>
    <t>0,05</t>
  </si>
  <si>
    <t>-83472300</t>
  </si>
  <si>
    <t>-1713312427</t>
  </si>
  <si>
    <t>0,05*14 'Přepočtené koeficientem množství</t>
  </si>
  <si>
    <t>512338842</t>
  </si>
  <si>
    <t>Skládkovné</t>
  </si>
  <si>
    <t>1072181976</t>
  </si>
  <si>
    <t>"beton, drobné demontáže, vrtání, vysekávání</t>
  </si>
  <si>
    <t>"STAVEBNÍ hmotnost celkem 0,05</t>
  </si>
  <si>
    <t>460791211</t>
  </si>
  <si>
    <t>Montáž trubek ochranných uložených volně do rýhy plastových ohebných, vnitřního průměru do 32 mm</t>
  </si>
  <si>
    <t>-843424051</t>
  </si>
  <si>
    <t xml:space="preserve">"Podklady k rozpočtu </t>
  </si>
  <si>
    <t>"Trubka ochranná PVC ohebná EN4032, vč. upevňovacího materiálu</t>
  </si>
  <si>
    <t>250</t>
  </si>
  <si>
    <t>34571064</t>
  </si>
  <si>
    <t>trubka elektroinstalační ohebná z PVC bílá d 29mm</t>
  </si>
  <si>
    <t>-745102087</t>
  </si>
  <si>
    <t>Poznámka k položce:_x000D_
(ČSN) 2329</t>
  </si>
  <si>
    <t>741110311</t>
  </si>
  <si>
    <t>Montáž trubek ochranných s nasunutím nebo našroubováním do krabic plastových tuhých, uložených volně, vnitřní Ø do 40 mm</t>
  </si>
  <si>
    <t>-1485896687</t>
  </si>
  <si>
    <t>"Trubka ochranná PVC tuhá D25  EN4040, vč. upevňovacího materiálu</t>
  </si>
  <si>
    <t>34571094</t>
  </si>
  <si>
    <t>trubka elektroinstalační tuhá z PVC D 28,6/32 mm, délka 3m</t>
  </si>
  <si>
    <t>861161477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</si>
  <si>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</si>
  <si>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</si>
  <si>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-671946602</t>
  </si>
  <si>
    <t>"400m Uzemňovací vodič Cu 16 mm2</t>
  </si>
  <si>
    <t>400</t>
  </si>
  <si>
    <t>"600m Vodič  CYA 6 mm2 zž</t>
  </si>
  <si>
    <t>600</t>
  </si>
  <si>
    <t>34141027</t>
  </si>
  <si>
    <t>vodič propojovací flexibilní jádro Cu lanované izolace PVC 450/750V (H07V-K) 1x6mm2</t>
  </si>
  <si>
    <t>157758506</t>
  </si>
  <si>
    <t>Poznámka k položce:_x000D_
H07V-K CYA, průměr vodiče 5,3mm</t>
  </si>
  <si>
    <t>34141142</t>
  </si>
  <si>
    <t>vodič propojovací jádro Cu lanované izolace PVC 450/750V (H07V-R) 1x16mm2</t>
  </si>
  <si>
    <t>-380508828</t>
  </si>
  <si>
    <t>Poznámka k položce:_x000D_
H07V-R, průměr vodiče 6,9mm</t>
  </si>
  <si>
    <t>741122621</t>
  </si>
  <si>
    <t>Montáž kabelů měděných bez ukončení uložených pevně plných kulatých nebo bezhalogenových (např. CYKY) počtu a průřezu žil 4x1,5 až 4 mm2</t>
  </si>
  <si>
    <t>-1646288142</t>
  </si>
  <si>
    <t>"2560m kabel CYKY 4x1,5mm2</t>
  </si>
  <si>
    <t>2560</t>
  </si>
  <si>
    <t>34111060</t>
  </si>
  <si>
    <t>kabel instalační jádro Cu plné izolace PVC plášť PVC 450/750V (CYKY) 4x1,5mm2</t>
  </si>
  <si>
    <t>1452548627</t>
  </si>
  <si>
    <t>Poznámka k položce:_x000D_
CYKY, průměr kabelu 9,3mm</t>
  </si>
  <si>
    <t>741122641</t>
  </si>
  <si>
    <t>Montáž kabelů měděných bez ukončení uložených pevně plných kulatých nebo bezhalogenových (např. CYKY) počtu a průřezu žil 5x1,5 až 2,5 mm2</t>
  </si>
  <si>
    <t>1190933621</t>
  </si>
  <si>
    <t>"360,00m  napájecí kabel CYKY 5x2,5mm2, pevně uložený</t>
  </si>
  <si>
    <t>360</t>
  </si>
  <si>
    <t>34111094</t>
  </si>
  <si>
    <t>kabel instalační jádro Cu plné izolace PVC plášť PVC 450/750V (CYKY) 5x2,5mm2</t>
  </si>
  <si>
    <t>887401770</t>
  </si>
  <si>
    <t>360*1,15 'Přepočtené koeficientem množství</t>
  </si>
  <si>
    <t>741122654</t>
  </si>
  <si>
    <t>Montáž kabelů měděných bez ukončení uložených pevně plných kulatých nebo bezhalogenových (např. CYKY) počtu a průřezu žil 19x1,5 až 2,5 mm2</t>
  </si>
  <si>
    <t>-135294568</t>
  </si>
  <si>
    <t xml:space="preserve">"4880m kabely CYKY 19x1,5mm2, pevně uložený </t>
  </si>
  <si>
    <t>4880</t>
  </si>
  <si>
    <t>34111150</t>
  </si>
  <si>
    <t>kabel instalační jádro Cu plné izolace PVC plášť PVC 450/750V (CYKY) 19x1,5mm2</t>
  </si>
  <si>
    <t>-1672721042</t>
  </si>
  <si>
    <t>Poznámka k položce:_x000D_
CYKY, průměr kabelu 18mm</t>
  </si>
  <si>
    <t>741124911R</t>
  </si>
  <si>
    <t xml:space="preserve">Drobné demontáže, vysekávání zdiva, další předběžně nespecifikovaná tvorba suti </t>
  </si>
  <si>
    <t>-1779048894</t>
  </si>
  <si>
    <t>741136321R</t>
  </si>
  <si>
    <t>Připojení kladkostroje od svorkové skříně včetně závěsu kabelu</t>
  </si>
  <si>
    <t>-276597087</t>
  </si>
  <si>
    <t>"2x připojení kladkostroje od svorkové skříně včetně závěsu kabelu</t>
  </si>
  <si>
    <t>741210122</t>
  </si>
  <si>
    <t>Montáž rozváděčů litinových, hliníkových nebo plastových bez zapojení vodičů skříněk hmotnosti do 20 kg</t>
  </si>
  <si>
    <t>1292778449</t>
  </si>
  <si>
    <t xml:space="preserve">"16x deblokační skřín MS - ovládání servopohonu, osazená: </t>
  </si>
  <si>
    <t xml:space="preserve">"- přepínač Ruč-O-AUT, 3 tlačítka, 2 signálky, svorkovnice RS2,5 -36ks </t>
  </si>
  <si>
    <t>16,00</t>
  </si>
  <si>
    <t>35711873R</t>
  </si>
  <si>
    <t>deblokační skřín MS</t>
  </si>
  <si>
    <t>-953936004</t>
  </si>
  <si>
    <t>741210124</t>
  </si>
  <si>
    <t>Montáž rozváděčů litinových, hliníkových nebo plastových bez zapojení vodičů skříněk hmotnosti do 50 kg</t>
  </si>
  <si>
    <t>154468700</t>
  </si>
  <si>
    <t>"2x svorková skříň s vypínačem pro připojení kladkostroje IP65</t>
  </si>
  <si>
    <t>2,00</t>
  </si>
  <si>
    <t>35711871R</t>
  </si>
  <si>
    <t>propojovací skříň</t>
  </si>
  <si>
    <t>-450039289</t>
  </si>
  <si>
    <t>741210201</t>
  </si>
  <si>
    <t>Montáž rozváděčů skříňových nebo panelových bez zapojení vodičů dělitelných, hmotnosti jednoho pole do 200 kg</t>
  </si>
  <si>
    <t>-1832419622</t>
  </si>
  <si>
    <t>"1x skříňový rozvaděč RM1 oceloplechový, o 2 polích o rozměrech 1600x2100x400</t>
  </si>
  <si>
    <t>"krytí IP 54/20, In= 25A, přívody i vývody spodem, ochrana automatickým</t>
  </si>
  <si>
    <t>"odpojením dle ČSN332000-4-41 ed.3</t>
  </si>
  <si>
    <t>35713850R</t>
  </si>
  <si>
    <t>rozvodnice elektroměrové s jedním 1 fázovým místem bez požární úpravy</t>
  </si>
  <si>
    <t>427686696</t>
  </si>
  <si>
    <t>741240022</t>
  </si>
  <si>
    <t>Montáž ostatního příslušenství rozvoden tabulek výstražných a označovacích pro přístroje lepením</t>
  </si>
  <si>
    <t>841549738</t>
  </si>
  <si>
    <t>35442240</t>
  </si>
  <si>
    <t>bezpečnostní tabulka samolepící (A4)</t>
  </si>
  <si>
    <t>255168089</t>
  </si>
  <si>
    <t>741420914R</t>
  </si>
  <si>
    <t>Nátěry hromosvodů nátěry částí hromosvodných zařízení (odrezivění, očistění, základní a vrchní nátěr) svodových vodičů včetně podpěr a svorek</t>
  </si>
  <si>
    <t>1815688366</t>
  </si>
  <si>
    <t xml:space="preserve">"Protikorozivní nátěry ocelových konstrukcí </t>
  </si>
  <si>
    <t>24626705</t>
  </si>
  <si>
    <t>barva syntetická základní rychleschnoucí S2060 0100</t>
  </si>
  <si>
    <t>litr</t>
  </si>
  <si>
    <t>726276341</t>
  </si>
  <si>
    <t>"3kg zákl. barvy na kov</t>
  </si>
  <si>
    <t>3,00</t>
  </si>
  <si>
    <t>3*0,8 'Přepočtené koeficientem množství</t>
  </si>
  <si>
    <t>655051833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</si>
  <si>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</si>
  <si>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</si>
  <si>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-1987862002</t>
  </si>
  <si>
    <t>741811011</t>
  </si>
  <si>
    <t>Zkoušky a prohlídky rozvodných zařízení kontrola rozváděčů nn, (1 pole) silových, hmotnosti do 200 kg</t>
  </si>
  <si>
    <t>572266276</t>
  </si>
  <si>
    <t>741811022</t>
  </si>
  <si>
    <t>Zkoušky a prohlídky rozvodných zařízení oživení jednoho pole rozváděče zhotoveného subdodavatelem v podmínkách externí montáže s velmi složitou výstrojí</t>
  </si>
  <si>
    <t>402076130</t>
  </si>
  <si>
    <t>"1x skříňový rozvaděč RM08 oceloplechový, o 2 polích o rozměrech 1600x2000x500</t>
  </si>
  <si>
    <t>"krytí IP 43/00, In= 50A, přívody i vývody spodem, ochrana automatickým</t>
  </si>
  <si>
    <t>741910412</t>
  </si>
  <si>
    <t>Montáž žlabů bez stojiny a výložníků kovových s podpěrkami a příslušenstvím bez víka, šířky do 100 mm</t>
  </si>
  <si>
    <t>-232406296</t>
  </si>
  <si>
    <t xml:space="preserve">"200m nosné kabelové konstrukce pro uložení kabeláže  i pro kabelové vedení SŘTP – kabelové drátěné žlaby v nekorozivním provedení o šířce 250mm, </t>
  </si>
  <si>
    <t xml:space="preserve">"180m nosné kabelové konstrukce pro uložení kabeláže  i pro kabelové vedení SŘTP – kabelové drátěné žlaby v nekorozivním provedení o šířce 100mm, </t>
  </si>
  <si>
    <t xml:space="preserve">"150m nosné kabelové konstrukce pro uložení kabeláže  i pro kabelové vedení SŘTP – kabelové drátěné žlaby v nekorozivním provedení o šířce 50mm, </t>
  </si>
  <si>
    <t>34575503R</t>
  </si>
  <si>
    <t>žlab kabelový pozinkovaný 2m/ks 100x100</t>
  </si>
  <si>
    <t>1823365934</t>
  </si>
  <si>
    <t>34575506R</t>
  </si>
  <si>
    <t>-323079857</t>
  </si>
  <si>
    <t>34575507R</t>
  </si>
  <si>
    <t>-559347765</t>
  </si>
  <si>
    <t>Ostatní doplňkové práce elektromontážní - doplňkový elektromateriál</t>
  </si>
  <si>
    <t>102964074</t>
  </si>
  <si>
    <t>"DODÁVKA A MONTÁŽ STAVEBNÍ ELEKTROINSTALACE</t>
  </si>
  <si>
    <t>Ostatní doplňkové práce elektromontážní - stavební přípomoci</t>
  </si>
  <si>
    <t>-1460032767</t>
  </si>
  <si>
    <t>"- zaplnění, zazdění nebo zabetonování rýh, kapes, prostupů</t>
  </si>
  <si>
    <t>741990066R</t>
  </si>
  <si>
    <t>1260016878</t>
  </si>
  <si>
    <t>"Provizoria při realizaci výstavby</t>
  </si>
  <si>
    <t>"Umístění rozvaděče do prefabrikovaného betonového sloupku</t>
  </si>
  <si>
    <t>"Jeho napojení a zřízení kabelové trasy pro provizorní napájení zařízení technologie</t>
  </si>
  <si>
    <t xml:space="preserve">"Kabelové chráničky provizorní kabelové trasy </t>
  </si>
  <si>
    <t xml:space="preserve">"Provizorní úchytové, montážní a ochranné prvky </t>
  </si>
  <si>
    <t>742190003</t>
  </si>
  <si>
    <t>Ostatní práce pro trasy vyvazování kabeláže ve žlabech</t>
  </si>
  <si>
    <t>2005467174</t>
  </si>
  <si>
    <t>"Nosné a ochr. konstrukce kabelových tras pro podružné kabelové trasy</t>
  </si>
  <si>
    <t>"stahovací páska pro stažení kabelů, spojení a uchycení kabelů cca 2,00m</t>
  </si>
  <si>
    <t>"dodávka a montáž 530m kabelových lávek</t>
  </si>
  <si>
    <t>530/2</t>
  </si>
  <si>
    <t>34572307</t>
  </si>
  <si>
    <t>páska stahovací kabelová 3,6x140mm</t>
  </si>
  <si>
    <t>100 kus</t>
  </si>
  <si>
    <t>59161723</t>
  </si>
  <si>
    <t>(530/2)/100</t>
  </si>
  <si>
    <t>742190004</t>
  </si>
  <si>
    <t>Ostatní práce pro trasy požárně těsnící materiál do prostupu</t>
  </si>
  <si>
    <t>-401353307</t>
  </si>
  <si>
    <t>"Protipožární těsnění kabelových prostupů</t>
  </si>
  <si>
    <t>"6x pěna pistolová PUR nízkoexpanzní celoroční, kabelový prostup provedení dle PBŘ</t>
  </si>
  <si>
    <t>"v souladu se stanovenou požární odolností EI dle ČSN EN 13501-2</t>
  </si>
  <si>
    <t>"3x oprava požárních ucpávek E30 dle PBŘ</t>
  </si>
  <si>
    <t>23170004</t>
  </si>
  <si>
    <t>pěna montážní PUR protipožární jednosložková teplotní odolnost -40°C až +90°C</t>
  </si>
  <si>
    <t>1614574828</t>
  </si>
  <si>
    <t>9*0,325 'Přepočtené koeficientem množství</t>
  </si>
  <si>
    <t>742210501R</t>
  </si>
  <si>
    <t>Zkoušky a revize EPS zkoušky TIČR</t>
  </si>
  <si>
    <t>1013199277</t>
  </si>
  <si>
    <t>"1x výchozí revize elektrického zařízení TIČR</t>
  </si>
  <si>
    <t>941111111R</t>
  </si>
  <si>
    <t>Lešení řadové trubkové lehké pracovní s podlahami s provozním zatížením tř. 3 do 200 kg/m2 šířky tř. W06 od 0,6 do 0,9 m výšky do 10 m montáž</t>
  </si>
  <si>
    <t>1696345495</t>
  </si>
  <si>
    <t>941111112R</t>
  </si>
  <si>
    <t>-282525197</t>
  </si>
  <si>
    <t>Přesun hmot pro silnoproud stanovený z hmotnosti přesunovaného materiálu vodorovná dopravní vzdálenost do 50 m základní v objektech výšky do 6 m</t>
  </si>
  <si>
    <t>4685856</t>
  </si>
  <si>
    <t>PS 02.1a - Stavební elektroinstalace</t>
  </si>
  <si>
    <t>1442963296</t>
  </si>
  <si>
    <t>0,248</t>
  </si>
  <si>
    <t>-599056952</t>
  </si>
  <si>
    <t>834453797</t>
  </si>
  <si>
    <t>0,247</t>
  </si>
  <si>
    <t>0,247*14 'Přepočtené koeficientem množství</t>
  </si>
  <si>
    <t>-1246149328</t>
  </si>
  <si>
    <t>-548334592</t>
  </si>
  <si>
    <t>"STAVEBNÍ hmotnost celkem 0,003</t>
  </si>
  <si>
    <t>0,003</t>
  </si>
  <si>
    <t>1379383157</t>
  </si>
  <si>
    <t>576724728</t>
  </si>
  <si>
    <t>100*1,1 'Přepočtené koeficientem množství</t>
  </si>
  <si>
    <t>741110301</t>
  </si>
  <si>
    <t>Montáž trubek ochranných s nasunutím nebo našroubováním do krabic plastových tuhých, uložených pevně, vnitřní Ø do 40 mm</t>
  </si>
  <si>
    <t>194746409</t>
  </si>
  <si>
    <t>"100m tuhá elektroinstalační trubka PVC -  EN 4032</t>
  </si>
  <si>
    <t>"50m tuhá elektroinstalační trubka PVC -  EN 4040</t>
  </si>
  <si>
    <t>34571095</t>
  </si>
  <si>
    <t>trubka elektroinstalační tuhá z PVC D 36,6/40 mm, délka 3m</t>
  </si>
  <si>
    <t>-539852203</t>
  </si>
  <si>
    <t>572029834</t>
  </si>
  <si>
    <t>741112302</t>
  </si>
  <si>
    <t>Montáž krabic pancéřových bez napojení na trubky a lišty a demontáže a montáže víčka rozvodek se zapojením vodičů na svorkovnici plastových čtyřhranných, vel. 167x167 mm</t>
  </si>
  <si>
    <t>-1033450591</t>
  </si>
  <si>
    <t>"150x stalační krabice, pevná, elastické membránové těsnící průchodky se svorkami/bez svorek pro měděné vodiče do D16mm2,</t>
  </si>
  <si>
    <t>"ÚV odolná, barva šedá RAL 7035, montáž na stěnu / žlab</t>
  </si>
  <si>
    <t>34571563R</t>
  </si>
  <si>
    <t>krabice přechodová s víčkem a svorkovnicí</t>
  </si>
  <si>
    <t>829413130</t>
  </si>
  <si>
    <t>"150x instalační krabice, pevná, elastické membránové těsnící průchodky se svorkami/bez svorek pro měděné vodiče do D16mm2,</t>
  </si>
  <si>
    <t>150,00</t>
  </si>
  <si>
    <t>156216472</t>
  </si>
  <si>
    <t>-853485795</t>
  </si>
  <si>
    <t>400*1,15 'Přepočtené koeficientem množství</t>
  </si>
  <si>
    <t>-746632917</t>
  </si>
  <si>
    <t>600*1,15 'Přepočtené koeficientem množství</t>
  </si>
  <si>
    <t>-87601505</t>
  </si>
  <si>
    <t>"1300,00m napájecí kabel CYKY 3x1,5mm2, vč. ukončení a zapojení na svorkách, pevné uložení</t>
  </si>
  <si>
    <t>1300,00</t>
  </si>
  <si>
    <t>-854190046</t>
  </si>
  <si>
    <t>1300*1,15 'Přepočtené koeficientem množství</t>
  </si>
  <si>
    <t>-1924025026</t>
  </si>
  <si>
    <t>"320m kabel CYKY  4x2,5mm2, vč. uložení</t>
  </si>
  <si>
    <t>320</t>
  </si>
  <si>
    <t>34111064</t>
  </si>
  <si>
    <t>kabel instalační jádro Cu plné izolace PVC plášť PVC 450/750V (CYKY) 4x2,5mm2</t>
  </si>
  <si>
    <t>-96954577</t>
  </si>
  <si>
    <t>Poznámka k položce:_x000D_
CYKY, průměr kabelu 10,3mm</t>
  </si>
  <si>
    <t>320*1,15 'Přepočtené koeficientem množství</t>
  </si>
  <si>
    <t>-1821186386</t>
  </si>
  <si>
    <t>"600,00m napájecí kabel CYKY 5x1,5 mm2, vč. ukončení a zapojení na svorkách, pevné uložení</t>
  </si>
  <si>
    <t>600,00</t>
  </si>
  <si>
    <t>34111090</t>
  </si>
  <si>
    <t>kabel instalační jádro Cu plné izolace PVC plášť PVC 450/750V (CYKY) 5x1,5mm2</t>
  </si>
  <si>
    <t>-576236212</t>
  </si>
  <si>
    <t>741123815</t>
  </si>
  <si>
    <t>Demontáž kabelů měděných uložených pevně plných kulatých počtu a průřezu žil 3x25 až 35 mm2, 4x16 až 25 mm2, 5x16 mm2, 24x2,5 mm2, 37x1,5 mm2, 48x1,5 mm2</t>
  </si>
  <si>
    <t>1689840116</t>
  </si>
  <si>
    <t>Poznámka k položce:_x000D_
Demontáže stávajícího el. zařízení a odvoz demontovaného materiálu na určené místo ke skládkování, při respektování ekologických předpisů, likvidace světlených zdrojů dle platných norem a předpisů</t>
  </si>
  <si>
    <t>"DEMONTÁŽ ELEKTROSTAVEBNÍ INSTALACE</t>
  </si>
  <si>
    <t>"200m demontáž stávající kabel. vedení CYKY - AYKY do 25mm</t>
  </si>
  <si>
    <t>741123816R</t>
  </si>
  <si>
    <t>Demontáže jističů</t>
  </si>
  <si>
    <t>-1152089460</t>
  </si>
  <si>
    <t>Poznámka k položce:_x000D_
Demontáže jističů</t>
  </si>
  <si>
    <t>"2ks demontáže jističů</t>
  </si>
  <si>
    <t>741123817R</t>
  </si>
  <si>
    <t>Odpojení ventilátoru ze svorkovnice</t>
  </si>
  <si>
    <t>1691306234</t>
  </si>
  <si>
    <t>Poznámka k položce:_x000D_
Odpojení ventilátoru ze svorkovnice</t>
  </si>
  <si>
    <t>"2ks odpojení venitlátoru ze svorkovnice</t>
  </si>
  <si>
    <t>741124703</t>
  </si>
  <si>
    <t>Montáž kabelů měděných ovládacích bez ukončení uložených volně stíněných ovládacích s plným jádrem (např. JYTY) počtu a průměru žil 2 až 19x1 mm2</t>
  </si>
  <si>
    <t>726838200</t>
  </si>
  <si>
    <t>"440m kabel JYTY 2x1mm2, vč. uložení a zapojení vodiče</t>
  </si>
  <si>
    <t>440</t>
  </si>
  <si>
    <t>34113148</t>
  </si>
  <si>
    <t>kabel ovládací průmyslový stíněný laminovanou Al fólií s příložným Cu drátem jádro Cu plné izolace PVC plášť PVC 250V (JYTY) 2x1,00mm2</t>
  </si>
  <si>
    <t>1650260129</t>
  </si>
  <si>
    <t>Poznámka k položce:_x000D_
JYTY, průměr kabelu 6,5mm</t>
  </si>
  <si>
    <t>741210101</t>
  </si>
  <si>
    <t>Montáž rozvaděčů litinových, hliníkových nebo plastových sestava do 50 kg</t>
  </si>
  <si>
    <t>956516376</t>
  </si>
  <si>
    <t>"1x nástěnný rozvaděč, plastový, IP54/20, 500x600x150 vč. výzbroje, vypínač do 20A/3, jistič 10A/1/B, 16A/1/B</t>
  </si>
  <si>
    <t>35711872R</t>
  </si>
  <si>
    <t>rozváděč RSO</t>
  </si>
  <si>
    <t>447481887</t>
  </si>
  <si>
    <t>-844565888</t>
  </si>
  <si>
    <t>"1x Deblokační skříň SB, plast, IP55, ovládání VZT, 2 tlačítka</t>
  </si>
  <si>
    <t>"nástěnná montáž</t>
  </si>
  <si>
    <t>35712107R</t>
  </si>
  <si>
    <t>Deblokační skříň SB</t>
  </si>
  <si>
    <t>-102256817</t>
  </si>
  <si>
    <t>-1118818696</t>
  </si>
  <si>
    <t>150907849</t>
  </si>
  <si>
    <t>741310011</t>
  </si>
  <si>
    <t>Montáž spínačů jedno nebo dvoupólových nástěnných se zapojením vodičů, pro prostředí normální ovladačů, řazení 1/0-tlačítkových zapínacích</t>
  </si>
  <si>
    <t>-1038661122</t>
  </si>
  <si>
    <t>"4x impulsní spínač, nástěnný, průmyslové provedení, řazení 1/0, 230V AC, 10A, IP55,</t>
  </si>
  <si>
    <t>"přisazená montáž na stěnu</t>
  </si>
  <si>
    <t>34535023R</t>
  </si>
  <si>
    <t>ovládač nástěnný impulzní, řazení 1/0, IP55</t>
  </si>
  <si>
    <t>-601505435</t>
  </si>
  <si>
    <t>741310233</t>
  </si>
  <si>
    <t>Montáž spínačů jedno nebo dvoupólových polozapuštěných nebo zapuštěných se zapojením vodičů šroubové připojení, pro prostředí normální přepínačů, řazení 6-střídavých</t>
  </si>
  <si>
    <t>719029321</t>
  </si>
  <si>
    <t>"2x vypínač střídavý nástěnný, ř.6, 250/10A, IP44, přisazená montáž</t>
  </si>
  <si>
    <t>34539003</t>
  </si>
  <si>
    <t>přístroj přepínače střídavého, řazení 6, 6So šroubové svorky</t>
  </si>
  <si>
    <t>-1455974048</t>
  </si>
  <si>
    <t>741370034</t>
  </si>
  <si>
    <t>Montáž svítidel LED se zapojením vodičů bytových nebo společenských místností nástěnných přisazených 2 zdroje nouzové</t>
  </si>
  <si>
    <t>910651241</t>
  </si>
  <si>
    <t xml:space="preserve">"5x LED svítidlo nouzové prachotěsné, s ochranou proti stříkající vodě, IP65, doba svícení min. 1hod, 5W, polykarbonátové těleso, přisazené </t>
  </si>
  <si>
    <t>5,00</t>
  </si>
  <si>
    <t>34838100R</t>
  </si>
  <si>
    <t>svítidlo dočasné nouzové osvětlení, IP66 1x11W, 1h</t>
  </si>
  <si>
    <t>1313031953</t>
  </si>
  <si>
    <t>741372051</t>
  </si>
  <si>
    <t>Montáž svítidel s integrovaným zdrojem LED se zapojením vodičů interiérových přisazených stropních</t>
  </si>
  <si>
    <t>804675136</t>
  </si>
  <si>
    <t xml:space="preserve">"20x osvětlovací LED těleso, stropní/nástěnné, opálový kryt, IP65, 4000K, 7200lm, plast, šedé, výměnný světelný zdroj </t>
  </si>
  <si>
    <t>"montáž strop a stěny</t>
  </si>
  <si>
    <t>20,00</t>
  </si>
  <si>
    <t>34835001R</t>
  </si>
  <si>
    <t>svítidlo průmyslové přisazené podlouhlé kryt z PH 3000-4500lm</t>
  </si>
  <si>
    <t>-486718515</t>
  </si>
  <si>
    <t>189710525</t>
  </si>
  <si>
    <t>-1212015269</t>
  </si>
  <si>
    <t>-863685591</t>
  </si>
  <si>
    <t>895038310</t>
  </si>
  <si>
    <t>1487158656</t>
  </si>
  <si>
    <t>741811012R</t>
  </si>
  <si>
    <t>Zapojení a zprovoznění servopohonu</t>
  </si>
  <si>
    <t>-2021985862</t>
  </si>
  <si>
    <t>"12x Zapojení a zprovoznění servopohonu</t>
  </si>
  <si>
    <t>12,00</t>
  </si>
  <si>
    <t>741811013R</t>
  </si>
  <si>
    <t>Zapojení a zprovoznění ventilátoru</t>
  </si>
  <si>
    <t>1322586844</t>
  </si>
  <si>
    <t>"5x Zapojení a zprovoznění servopohonu</t>
  </si>
  <si>
    <t>-1910015303</t>
  </si>
  <si>
    <t xml:space="preserve">"120m nosné kabelové konstrukce pro uložení kabeláže – kabelové drátěné žlaby v nekorozivním provedení o šířce 50mm, </t>
  </si>
  <si>
    <t>975010945</t>
  </si>
  <si>
    <t>-676020263</t>
  </si>
  <si>
    <t>474946406</t>
  </si>
  <si>
    <t>-1661601014</t>
  </si>
  <si>
    <t>"dodávka a montáž 120m kabelových lávek</t>
  </si>
  <si>
    <t>120/2</t>
  </si>
  <si>
    <t>1806723386</t>
  </si>
  <si>
    <t>(120/2)/100</t>
  </si>
  <si>
    <t>-497604349</t>
  </si>
  <si>
    <t>1686166494</t>
  </si>
  <si>
    <t>673432316</t>
  </si>
  <si>
    <t>977142111R</t>
  </si>
  <si>
    <t>Vyvrtání otvorů pro elektroinstalační krabice ve stěnách z betonu, hloubky do 60 mm</t>
  </si>
  <si>
    <t>1561217649</t>
  </si>
  <si>
    <t>"4ks pomocné práce zhotovení průrazu do beton. zdi tl 45 prům do 20x10cm</t>
  </si>
  <si>
    <t>646111211</t>
  </si>
  <si>
    <t>PS 03 - MaR</t>
  </si>
  <si>
    <t xml:space="preserve">    742 - Elektroinstalace - slaboproud</t>
  </si>
  <si>
    <t xml:space="preserve">    23-M - Montáže potrubí</t>
  </si>
  <si>
    <t xml:space="preserve">    36-M - Montáž prov.,měř. a regul. zařízení</t>
  </si>
  <si>
    <t>741110043</t>
  </si>
  <si>
    <t>Montáž trubek elektroinstalačních s nasunutím nebo našroubováním do krabic plastových ohebných, uložených pevně, vnější Ø přes 35 mm</t>
  </si>
  <si>
    <t>-1412619091</t>
  </si>
  <si>
    <t>"Nosné a ochranné konstrukce kabelových tras v bezúdržbovém provedení</t>
  </si>
  <si>
    <t>"HDPE chránička … 90 m</t>
  </si>
  <si>
    <t>34571350</t>
  </si>
  <si>
    <t>trubka elektroinstalační ohebná dvouplášťová korugovaná HDPE (chránička) D 32/40mm</t>
  </si>
  <si>
    <t>-612399699</t>
  </si>
  <si>
    <t>90*1,15 'Přepočtené koeficientem množství</t>
  </si>
  <si>
    <t>1991325020</t>
  </si>
  <si>
    <t>"95m Kabely CYKY 3x1,5mm2</t>
  </si>
  <si>
    <t>"včetně pevného uložení a ukončení</t>
  </si>
  <si>
    <t>"20m Kabely CYKY 3x4mm2</t>
  </si>
  <si>
    <t>1848643444</t>
  </si>
  <si>
    <t>95*1,15 'Přepočtené koeficientem množství</t>
  </si>
  <si>
    <t>34111042</t>
  </si>
  <si>
    <t>kabel instalační jádro Cu plné izolace PVC plášť PVC 450/750V (CYKY) 3x4mm2</t>
  </si>
  <si>
    <t>1661909659</t>
  </si>
  <si>
    <t>Poznámka k položce:_x000D_
CYKY, průměr kabelu 11,2mm</t>
  </si>
  <si>
    <t>310550729</t>
  </si>
  <si>
    <t>" 395m JYTY 2x1 stíněné kabely pro měření a signalizaci</t>
  </si>
  <si>
    <t>395</t>
  </si>
  <si>
    <t>-428785477</t>
  </si>
  <si>
    <t>395*1,15 'Přepočtené koeficientem množství</t>
  </si>
  <si>
    <t>741124731</t>
  </si>
  <si>
    <t>Montáž kabelů měděných ovládacích bez ukončení uložených pevně stíněných ovládacích s plným jádrem (např. JYTY) počtu a průměru žil 2 až 19x0,8 mm2</t>
  </si>
  <si>
    <t>-1121024044</t>
  </si>
  <si>
    <t>"100m Cu kabely JYSTY 16x2x0,8</t>
  </si>
  <si>
    <t>34113143R</t>
  </si>
  <si>
    <t>kabel ovládací průmyslový stíněný laminovanou Al fólií s příložným Cu drátem jádro Cu plné izolace PVC plášť PVC 225V (JE-Y(St)Y...Bd) 12x2x0,80mm2</t>
  </si>
  <si>
    <t>897438169</t>
  </si>
  <si>
    <t>Poznámka k položce:_x000D_
JE-Y(St)Y Bd, průměr kabelu 14mm</t>
  </si>
  <si>
    <t>100*1,15 'Přepočtené koeficientem množství</t>
  </si>
  <si>
    <t>741124733</t>
  </si>
  <si>
    <t>Montáž kabelů měděných ovládacích bez ukončení uložených pevně stíněných ovládacích s plným jádrem (např. JYTY) počtu a průměru žil 2 až 19x1 mm2</t>
  </si>
  <si>
    <t>-1762782637</t>
  </si>
  <si>
    <t>"150m JYTY 19x1 stíněné kabely pro měření a signalizaci</t>
  </si>
  <si>
    <t>34113153</t>
  </si>
  <si>
    <t>kabel ovládací průmyslový stíněný laminovanou Al fólií s příložným Cu drátem jádro Cu plné izolace PVC plášť PVC 250V (JYTY) 19x1,00mm2</t>
  </si>
  <si>
    <t>136829561</t>
  </si>
  <si>
    <t>Poznámka k položce:_x000D_
JYTY, průměr kabelu 13,5mm</t>
  </si>
  <si>
    <t>150*1,15 'Přepočtené koeficientem množství</t>
  </si>
  <si>
    <t>742124003</t>
  </si>
  <si>
    <t>Montáž kabelů datových FTP, UTP, STP pro vnitřní rozvody pevně</t>
  </si>
  <si>
    <t>-557732182</t>
  </si>
  <si>
    <t>"90m Komunikační kabely typu Ethernet CAT 7 FTP</t>
  </si>
  <si>
    <t>34121271</t>
  </si>
  <si>
    <t>kabel datový bezhalogenový celkově stíněný opletením se stíněnými páry Al fólií třída reakce na oheň B2cas1d1a1 jádro Cu plné (S/FTP) kategorie 7</t>
  </si>
  <si>
    <t>-1597922516</t>
  </si>
  <si>
    <t>Poznámka k položce:_x000D_
S/FTP, průměr kabelu 7,6mm</t>
  </si>
  <si>
    <t>741210002</t>
  </si>
  <si>
    <t>Montáž rozvodnic oceloplechových nebo plastových bez zapojení vodičů běžných, hmotnosti do 50 kg</t>
  </si>
  <si>
    <t>-1200361273</t>
  </si>
  <si>
    <t>"Svorkovnicová skříňka MX1 180x250x90 mm</t>
  </si>
  <si>
    <t xml:space="preserve">"Včetně svorek a vývodek </t>
  </si>
  <si>
    <t>"pozice: MX2</t>
  </si>
  <si>
    <t>34571544R</t>
  </si>
  <si>
    <t>skříň rozvodná, 205x255mm, hloubka 66mm</t>
  </si>
  <si>
    <t>788358442</t>
  </si>
  <si>
    <t xml:space="preserve">"Svorkovnicová skříňka </t>
  </si>
  <si>
    <t xml:space="preserve">"V provedení, které je vhodné do EX prostředí. </t>
  </si>
  <si>
    <t>703651654</t>
  </si>
  <si>
    <t>"Oceloplechový skříňový rozvaděč (stávající)</t>
  </si>
  <si>
    <t>"rozměry: š800 x v2000 x h500 mm</t>
  </si>
  <si>
    <t>"podstava: 100 mm</t>
  </si>
  <si>
    <t>"krytí: IP55/00</t>
  </si>
  <si>
    <t>"přívod/vývod: spodem</t>
  </si>
  <si>
    <t>"počet polí: 1</t>
  </si>
  <si>
    <t>"obsahující:</t>
  </si>
  <si>
    <t>"1 ks procesní stanici, viz pol. PS1</t>
  </si>
  <si>
    <t>"2 ks zdroj 24 V DC 120W</t>
  </si>
  <si>
    <t>"1 ks zdroj 13,8 V DC</t>
  </si>
  <si>
    <t>"2 ks baterie 12V/7,2Ah</t>
  </si>
  <si>
    <t>"1 ks Switch 4 TX</t>
  </si>
  <si>
    <t>"2 ks převodník RS485/RS232</t>
  </si>
  <si>
    <t>"1ks operační panel 15“ vč. vizualizačního SW</t>
  </si>
  <si>
    <t>"1 ks řídicí modul pro baterie</t>
  </si>
  <si>
    <t>"1 sada elektrotechnický materiál, svorkovnice, relé, jisticí prvky, svodiče přepětí s vf filtrem atd.</t>
  </si>
  <si>
    <t>"1 sada převodníky a ochranné prvky</t>
  </si>
  <si>
    <t>"včetně zásuvky, osvětlení a temperace</t>
  </si>
  <si>
    <t>"včetně příslušenství rozvaděčové skříně</t>
  </si>
  <si>
    <t>"včetně demontáže zadní desky rozvaděče a zpětné montáže s už nainstalovanou procesní stanicí</t>
  </si>
  <si>
    <t>"pozice: DT1.2</t>
  </si>
  <si>
    <t>-1182070761</t>
  </si>
  <si>
    <t>7412106112R</t>
  </si>
  <si>
    <t>Montáž ovládacího pultu</t>
  </si>
  <si>
    <t>681663515</t>
  </si>
  <si>
    <t xml:space="preserve">"Procesní stanice </t>
  </si>
  <si>
    <t>"procesní stanice v modulárním provedení</t>
  </si>
  <si>
    <t>"napájení: 9-36 V DC</t>
  </si>
  <si>
    <t>"1× procesorová jednotka s komunikačním rozhraním 1× RS232 a 2× RJ45 (servis a přenos dat)</t>
  </si>
  <si>
    <t>"1× karta AI 4-20 mA, 8 vstupů / modul</t>
  </si>
  <si>
    <t>"1× karta AO 4-20 mA, 4 vstupů / modul</t>
  </si>
  <si>
    <t>"7× karta DI 24 V DC, 16 vstupů / modul</t>
  </si>
  <si>
    <t>"7× karta DO 24 V DC, 8 výstupů / modul</t>
  </si>
  <si>
    <t>"montáž na DIN lištu</t>
  </si>
  <si>
    <t>"umístění v rozvaděči DT1.2</t>
  </si>
  <si>
    <t>"vč. zabezpečeného napájení s následným bezpečným uzavřením spouštěného SW</t>
  </si>
  <si>
    <t>"vč. automatického restartu</t>
  </si>
  <si>
    <t>"krytí: min. IP54</t>
  </si>
  <si>
    <t>"pozice: PS1.2</t>
  </si>
  <si>
    <t>741210623R</t>
  </si>
  <si>
    <t>PLC</t>
  </si>
  <si>
    <t>-2117163512</t>
  </si>
  <si>
    <t>-1291185634</t>
  </si>
  <si>
    <t>768783197</t>
  </si>
  <si>
    <t>368427412</t>
  </si>
  <si>
    <t>408524811</t>
  </si>
  <si>
    <t>741811023R</t>
  </si>
  <si>
    <t>1304512718</t>
  </si>
  <si>
    <t>"Oživení procesní stanice ASŘ</t>
  </si>
  <si>
    <t>"včetně odladění programového vybavení řídicích programů a komunikačních programů na stavbě</t>
  </si>
  <si>
    <t>1715550543</t>
  </si>
  <si>
    <t>"Pomocný elektromontážní materiál</t>
  </si>
  <si>
    <t>"např. svorkovnicové skříňky a krabice, přepěťové ochrany, kabelové chráničky atd.</t>
  </si>
  <si>
    <t xml:space="preserve">"Přechodové skříňky umístěné v prostoru oplachových klapek musí být v provedení do Ex prostředí. </t>
  </si>
  <si>
    <t>-1899878741</t>
  </si>
  <si>
    <t>741990065R</t>
  </si>
  <si>
    <t>-947954429</t>
  </si>
  <si>
    <t>"Práce a služby pro zajištění postupu rekonstrukce</t>
  </si>
  <si>
    <t>"Všechny práce a služby týkající se zařízení SŘTP (stávajících i nových) pro zabezpečení</t>
  </si>
  <si>
    <t>"funkčnosti vdj při realizaci provizorních nebo nestandardních stavebně technologických</t>
  </si>
  <si>
    <t>"opatření v průběhu rekonstrukce podle harmonogramu výstavby</t>
  </si>
  <si>
    <t>"pozice PS1</t>
  </si>
  <si>
    <t>-583068125</t>
  </si>
  <si>
    <t>"pozice PROV1</t>
  </si>
  <si>
    <t>1992030821</t>
  </si>
  <si>
    <t>742</t>
  </si>
  <si>
    <t>Elektroinstalace - slaboproud</t>
  </si>
  <si>
    <t>742110103R</t>
  </si>
  <si>
    <t>Montáž kabelového žlabu drátěného 150/100 mm</t>
  </si>
  <si>
    <t>1321009237</t>
  </si>
  <si>
    <t>"130,00m drátěné kabelové žlaby 100/50</t>
  </si>
  <si>
    <t>"délka 2,00m/kus, provedení žárově zinkované</t>
  </si>
  <si>
    <t>221120R</t>
  </si>
  <si>
    <t>Žlab 100/50 "ŽZ" - vzdálenost podpěr cca 1,9 m</t>
  </si>
  <si>
    <t>1065751444</t>
  </si>
  <si>
    <t>130,00</t>
  </si>
  <si>
    <t>34210106R</t>
  </si>
  <si>
    <t>spojovací materiál pro montáž kabelových žlabů</t>
  </si>
  <si>
    <t>-119767497</t>
  </si>
  <si>
    <t>"130m drátěné kabelové žlaby 100/650</t>
  </si>
  <si>
    <t>"šrouby vratové vč. matice</t>
  </si>
  <si>
    <t xml:space="preserve">"šrouby se šestihrannou hlavou </t>
  </si>
  <si>
    <t>"spojky pro upevnění žlabu</t>
  </si>
  <si>
    <t>"1x spojovací materiál, provedení žárově zinkované</t>
  </si>
  <si>
    <t>-1649929952</t>
  </si>
  <si>
    <t>"1x pěna pistolová PUR nízkoexpanzní celoroční</t>
  </si>
  <si>
    <t>"další požadavky jsou uvedeny v příloze projektové dokumentace</t>
  </si>
  <si>
    <t>-1940403620</t>
  </si>
  <si>
    <t>1*0,325 'Přepočtené koeficientem množství</t>
  </si>
  <si>
    <t>742360401R</t>
  </si>
  <si>
    <t>Montáž systému pacient-sestra nastavení a oživení systému instalace SW pacient-sestra</t>
  </si>
  <si>
    <t>1484765579</t>
  </si>
  <si>
    <t>"Uživatelské a aplikační programové vybavení SW1</t>
  </si>
  <si>
    <t>"pro procesní stanici PS1.2 včetně SW analýzy a zadání pro SW, rozvaděč DT1</t>
  </si>
  <si>
    <t>"pozice: SW1</t>
  </si>
  <si>
    <t>Součet1</t>
  </si>
  <si>
    <t>742360402R</t>
  </si>
  <si>
    <t>1600430473</t>
  </si>
  <si>
    <t>"Doplnění programového vybavení CD PVK Flora</t>
  </si>
  <si>
    <t>"začlenění vizualizace vodojemu do SCADA CD PVK Flora</t>
  </si>
  <si>
    <t xml:space="preserve">"zprovoznění dálkového přenosu dat ve stávající rádiové datové síti v pásmu 425 MHz </t>
  </si>
  <si>
    <t>"úpravy programů komunikační centrály, úprava konfigurace sítě vč. retranslací</t>
  </si>
  <si>
    <t>"pozice: SW2</t>
  </si>
  <si>
    <t>742360403R</t>
  </si>
  <si>
    <t>1598387365</t>
  </si>
  <si>
    <t>"Doplnění a úprava programového vybavení HMI</t>
  </si>
  <si>
    <t>"Upravení vizualizace operačního panelu umístěného v čerpací stanici</t>
  </si>
  <si>
    <t>"pozice: SW3</t>
  </si>
  <si>
    <t>7423604211R</t>
  </si>
  <si>
    <t>Seřízení, oživení a uvedení do provozu</t>
  </si>
  <si>
    <t>1815342133</t>
  </si>
  <si>
    <t>"Seřízení, oživení a uvedení do provozu</t>
  </si>
  <si>
    <t>23-M</t>
  </si>
  <si>
    <t>Montáže potrubí</t>
  </si>
  <si>
    <t>2302500387R</t>
  </si>
  <si>
    <t>Montáž ultrazvukového snímače hladiny</t>
  </si>
  <si>
    <t>-570796222</t>
  </si>
  <si>
    <t>"Hladina v retenční nádrži č.1</t>
  </si>
  <si>
    <t>"Hladina v retenční nádrži č.2</t>
  </si>
  <si>
    <t xml:space="preserve">"Ultrazvukový snímač úrovně hladiny kapalin </t>
  </si>
  <si>
    <t xml:space="preserve">"rozsah 0 - 6 m, vyzařovací úhel max. 6° </t>
  </si>
  <si>
    <t xml:space="preserve">"přesnost 0,5 % z rozsahu </t>
  </si>
  <si>
    <t xml:space="preserve">"krytí IP68, nevýbušné provedení Ex </t>
  </si>
  <si>
    <t xml:space="preserve">"vestavěná kompenzace teploty </t>
  </si>
  <si>
    <t xml:space="preserve">"provedení pro tlak min. 0,03 - 0,3 MPa abs. </t>
  </si>
  <si>
    <t xml:space="preserve">"integrovaný kabel 10 m </t>
  </si>
  <si>
    <t xml:space="preserve">"výstupní signál 4 - 20 mA, aktivní, HART </t>
  </si>
  <si>
    <t xml:space="preserve">"indikace chyby výstupním proudem </t>
  </si>
  <si>
    <t xml:space="preserve">"napájení 10,5 - 40 VDC </t>
  </si>
  <si>
    <t xml:space="preserve">"včetně konzoly, upevňovací tyče a příslušenství </t>
  </si>
  <si>
    <t>"umístění na přírubě DN150 nad retenční nádrží</t>
  </si>
  <si>
    <t>"počet: 2ks</t>
  </si>
  <si>
    <t>"pozice: LIA01, LIA02</t>
  </si>
  <si>
    <t>405114106R</t>
  </si>
  <si>
    <t xml:space="preserve">ultrazvukový snímač hladiny </t>
  </si>
  <si>
    <t>-2096961409</t>
  </si>
  <si>
    <t>2302500388R</t>
  </si>
  <si>
    <t>-740426538</t>
  </si>
  <si>
    <t>"Měření průtoku odpadní vody vypouštěné do vltavy</t>
  </si>
  <si>
    <t>"Vyhodnocovací a zobrazovací jednotka</t>
  </si>
  <si>
    <t>"Vyhodnocovací jednotka k rychlostní KDO sondě, interní GSM/GPRS modul, napájení 230V, skříň IP66</t>
  </si>
  <si>
    <t>"Včetně SIM karty</t>
  </si>
  <si>
    <t xml:space="preserve">"Včetně proměření síly telefonního signálu </t>
  </si>
  <si>
    <t>"Externí modul:</t>
  </si>
  <si>
    <t>"externí modul pro 6 analogových vstupů 4-20 mA</t>
  </si>
  <si>
    <t xml:space="preserve">"výstup RS485-FINET/Modbus RTU, galvanické oddělení </t>
  </si>
  <si>
    <t>"výstupní napětí 15 VDC pro napájení čidel</t>
  </si>
  <si>
    <t>"Umístěný ve stávající nástěnné skříňce MX LIA22</t>
  </si>
  <si>
    <t>"1x stokový KDO snímač a 1x rychlostní snímač:</t>
  </si>
  <si>
    <t>"Včetně kabelu 30m</t>
  </si>
  <si>
    <t>"Včetně kotevního systému pro uchycení čidla</t>
  </si>
  <si>
    <t>"Včetně kalibrace čidla</t>
  </si>
  <si>
    <t>"pozice: FIQ04</t>
  </si>
  <si>
    <t>4051141067R</t>
  </si>
  <si>
    <t>1042751827</t>
  </si>
  <si>
    <t>36-M</t>
  </si>
  <si>
    <t>Montáž prov.,měř. a regul. zařízení</t>
  </si>
  <si>
    <t>3614102312R</t>
  </si>
  <si>
    <t>Montáž plovákového snímače hladiny</t>
  </si>
  <si>
    <t>-883132451</t>
  </si>
  <si>
    <t>"Hladina v čerpací stanici</t>
  </si>
  <si>
    <t xml:space="preserve">"Radarový snímač úrovně hladiny kapalin </t>
  </si>
  <si>
    <t>"rozsah 0 - 6 m</t>
  </si>
  <si>
    <t>"umístění na přírubě DN150 nad čerpací stanicí</t>
  </si>
  <si>
    <t>"pozice: LIA03</t>
  </si>
  <si>
    <t>405114110R</t>
  </si>
  <si>
    <t xml:space="preserve">plovákový snímač k měření výšky hladiny </t>
  </si>
  <si>
    <t>120074060</t>
  </si>
  <si>
    <t xml:space="preserve">VRN - Vedlejší rozpočtové náklady </t>
  </si>
  <si>
    <t>VRN - Vedlejší rozpočtové náklady</t>
  </si>
  <si>
    <t xml:space="preserve">    NUS - Náklady s umístěním stavby</t>
  </si>
  <si>
    <t xml:space="preserve">    VRN6 - Územní vlivy</t>
  </si>
  <si>
    <t xml:space="preserve">    VRN7 - Provozní vlivy</t>
  </si>
  <si>
    <t>Vedlejší rozpočtové náklady</t>
  </si>
  <si>
    <t>NUS</t>
  </si>
  <si>
    <t>Náklady s umístěním stavby</t>
  </si>
  <si>
    <t>01</t>
  </si>
  <si>
    <t>1024</t>
  </si>
  <si>
    <t>-1591084671</t>
  </si>
  <si>
    <t>VRN6</t>
  </si>
  <si>
    <t>Územní vlivy</t>
  </si>
  <si>
    <t>02</t>
  </si>
  <si>
    <t>2022646060</t>
  </si>
  <si>
    <t>VRN7</t>
  </si>
  <si>
    <t>Provozní vlivy</t>
  </si>
  <si>
    <t>03</t>
  </si>
  <si>
    <t>2139001661</t>
  </si>
  <si>
    <t xml:space="preserve">ON - Ostatní náklady </t>
  </si>
  <si>
    <t>OST - Ostatní náklady</t>
  </si>
  <si>
    <t>OST</t>
  </si>
  <si>
    <t>Ostatní náklady</t>
  </si>
  <si>
    <t>Zajištění DIRu (dopravně inženýrského rozhodnutí + případné prodloužení Výkopového povolení + případné prodloužení Smlouvy o výpůjčce)</t>
  </si>
  <si>
    <t>-141766045</t>
  </si>
  <si>
    <t>Vytyčení sítí</t>
  </si>
  <si>
    <t>-2099057098</t>
  </si>
  <si>
    <t>DSPS včetně geodetického zaměření</t>
  </si>
  <si>
    <t>1590426224</t>
  </si>
  <si>
    <t>04</t>
  </si>
  <si>
    <t>Náklady na poskytnutí záruky</t>
  </si>
  <si>
    <t>-1246634332</t>
  </si>
  <si>
    <t>05</t>
  </si>
  <si>
    <t>Náklady na dopracování detailů RPD</t>
  </si>
  <si>
    <t>-2114325807</t>
  </si>
  <si>
    <t>06</t>
  </si>
  <si>
    <t>Součinnost s provozovatelem (PVK) - deště, uzavírání, čerpání</t>
  </si>
  <si>
    <t>-1353411850</t>
  </si>
  <si>
    <t>07</t>
  </si>
  <si>
    <t>Technický průzkum stávajících sítí pro napojení (zaměření, ověření trasy, funkčnosti a technického stavu)</t>
  </si>
  <si>
    <t>738517230</t>
  </si>
  <si>
    <t>SEZNAM FIGUR</t>
  </si>
  <si>
    <t>Výměra</t>
  </si>
  <si>
    <t>RN beton C 30/37 nádrž</t>
  </si>
  <si>
    <t>RN_mazanina</t>
  </si>
  <si>
    <t>RN mazanina na dně nádrže</t>
  </si>
  <si>
    <t>zásyp</t>
  </si>
  <si>
    <t>zásypy</t>
  </si>
  <si>
    <t>SO 02.1/ SO 02.1a</t>
  </si>
  <si>
    <t xml:space="preserve">asflatový nátěr vodorovně na strop RN </t>
  </si>
  <si>
    <t>asflatové nátěry vodorvné</t>
  </si>
  <si>
    <t>asfaltové pásy přitavené vodorovně</t>
  </si>
  <si>
    <t>Použití figury:</t>
  </si>
  <si>
    <t>Provedení izolace proti zemní vlhkosti pásy přitavením svislé NAIP</t>
  </si>
  <si>
    <t>Provedení izolace proti zemní vlhkosti svislé za studena nátěrem penetračním</t>
  </si>
  <si>
    <t>Penetrační epoxidový nátěr podlahy na suchý a vyzrálý podklad</t>
  </si>
  <si>
    <t>Krycí epoxidový chemicky odolný nátěr podlahy</t>
  </si>
  <si>
    <t>Penetrační epoxidový nátěr podlahy plněný pískem</t>
  </si>
  <si>
    <t>nátěr epoxy schody protiskluzový</t>
  </si>
  <si>
    <t>lešení pomocné pracovní</t>
  </si>
  <si>
    <t>Montáž lešení prostorového rámového těžkého s podlahami zatížení do 300 kg/m2 v do 10 m</t>
  </si>
  <si>
    <t>Příplatek k lešení prostorovému rámovému těžkému s podlahami do 300 kg/m2 v 10 m za každý den použití</t>
  </si>
  <si>
    <t>Montáž lešení řadového trubkového lehkého s podlahami zatížení do 200 kg/m2 š od 0,9 do 1,2 m v do 10 m</t>
  </si>
  <si>
    <t>Příplatek k lešení řadovému trubkovému lehkému s podlahami do 200 kg/m2 š od 0,9 do 1,2 m v 10 m za každý den použití</t>
  </si>
  <si>
    <t>podkladní deska betonová</t>
  </si>
  <si>
    <t>Kompletní konstrukce ČOV, nádrží, vodojemů, žlabů ze ŽB pro konstrukce bílých van tř. C 30/37 tl přes 150 do 300 mm</t>
  </si>
  <si>
    <t>Výztuž kompletních konstrukcí ČOV, nádrží nebo vodojemů z betonářské oceli 10 505</t>
  </si>
  <si>
    <t>Kompletní konstrukce ČOV, nádrží, vodojemů, žlabů ze ŽB pro konstrukce bílých van tř. C 30/37 tl přes 300 mm</t>
  </si>
  <si>
    <t>Vodorovné doprava suti s naložením a složením na skládku přes 100 m do 1 km</t>
  </si>
  <si>
    <t>Poplatek za uložení stavebního odpadu na recyklační skládce (skládkovné) z prostého betonu kód odpadu 17 01 01</t>
  </si>
  <si>
    <t>Poplatek za uložení stavebního odpadu na recyklační skládce (skládkovné) cihelného kód odpadu 17 01 02</t>
  </si>
  <si>
    <t>Poplatek za uložení stavebního odpadu na recyklační skládce (skládkovné) z armovaného betonu kód odpadu 17 01 01</t>
  </si>
  <si>
    <t>Zásyp jam, šachet rýh nebo kolem objektů sypaninou se zhutněním</t>
  </si>
  <si>
    <t>Vodorovné přemístění přes 9 000 do 10000 m výkopku/sypaniny z horniny třídy těžitelnosti I skupiny 1 až 3</t>
  </si>
  <si>
    <t>Nakládání výkopku z hornin třídy těžitelnosti I skupiny 1 až 3 přes 100 m3</t>
  </si>
  <si>
    <t>Hloubení jam nezapažených v hornině třídy těžitelnosti I skupiny 3 objem 5000 m3 strojně</t>
  </si>
  <si>
    <t>Svislé přemístění výkopku z horniny třídy těžitelnosti I skupiny 1 až 3 hl výkopu přes 12 do 16 m</t>
  </si>
  <si>
    <t>Vodorovné přemístění přes 500 do 1000 m výkopku/sypaniny z horniny třídy těžitelnosti I skupiny 1 až 3</t>
  </si>
  <si>
    <t>Poplatek za uložení na recyklační skládce (skládkovné) stavebního odpadu zeminy a kamení zatříděného do Katalogu odpadů pod kódem 17 05 04</t>
  </si>
  <si>
    <t>Hloubení jam zapažených v hornině třídy těžitelnosti I skupiny 3 objem přes 5000 m3 strojně</t>
  </si>
  <si>
    <t>Hloubení jam zapažených v hornině třídy těžitelnosti II skupiny 4 objem přes 5000 m3 strojně</t>
  </si>
  <si>
    <t>Svislé přemístění výkopku z horniny třídy těžitelnosti II skupiny 4 a 5 hl výkopu přes 12 do 16 m</t>
  </si>
  <si>
    <t>Vodorovné přemístění přes 500 do 1000 m výkopku/sypaniny z hornin třídy těžitelnosti II skupiny 4 a 5</t>
  </si>
  <si>
    <t>Hloubení jam zapažených v hornině třídy těžitelnosti II skupiny 5 objem přes 5000 m3 strojně</t>
  </si>
  <si>
    <t>Nakládání výkopku z hornin třídy těžitelnosti II skupiny 4 a 5 přes 100 m3</t>
  </si>
  <si>
    <t>Vodorovné přemístění suti a vybouraných hmot bez naložení ale se složením a urovnáním do 1 km</t>
  </si>
  <si>
    <t>Příplatek ZKD 1 km přemístění suti a vybouraných hmot</t>
  </si>
  <si>
    <t>Nakládání suti a vybouraných hmot</t>
  </si>
  <si>
    <t>Vodicí zídky výšky 1 m ze ŽB tř. C 20/25 pro zřízení podzemních stěn</t>
  </si>
  <si>
    <t>Bourání vodicích zídek ze ŽB v přes 1 do 1,5 m</t>
  </si>
  <si>
    <t>SO 06/ SO 06.1</t>
  </si>
  <si>
    <t>plocha cementobetonová s výztuží</t>
  </si>
  <si>
    <t>Kladení betonové dlažby komunikací pro pěší do lože z kameniva velikosti do 0,09 m2 pl do 50 m2</t>
  </si>
  <si>
    <t>Příplatek za třídění desek</t>
  </si>
  <si>
    <t>Úprava pláně pro silnice a dálnice na násypech se zhutněním</t>
  </si>
  <si>
    <t>Očištění dlažebních desek pro nevidomé</t>
  </si>
  <si>
    <t>Vodorovná doprava suti a vybouraných hmot do 1 km</t>
  </si>
  <si>
    <t>Kladení betonové dlažby komunikací pro pěší do lože z kameniva velikosti přes 0,09 do 0,25 m2 pl do 50 m2</t>
  </si>
  <si>
    <t>Kladení dlažby z kostek drobných z kamene do lože z kameniva těženého tl 50 mm</t>
  </si>
  <si>
    <t>Rozebrání dlažeb vozovek z velkých kostek s ložem z kameniva strojně pl do 50 m2</t>
  </si>
  <si>
    <t>Očištění dlažebních kostek drobných s původním spárováním kamenivem těženým</t>
  </si>
  <si>
    <t>Kladení dlažby z mozaiky dvou a vícebarevné komunikací pro pěší lože z kameniva</t>
  </si>
  <si>
    <t>Rozebrání dlažeb z mozaiky komunikací pro pěší ručně</t>
  </si>
  <si>
    <t>Rozebrání dlažeb z mozaiky komunikací pro pěší strojně pl přes 50 m2</t>
  </si>
  <si>
    <t>Očištění dlažebních kostek mozaikových kamenivem těženým nebo MV</t>
  </si>
  <si>
    <t>Kladení dlažby z kostek velkých z kamene do lože z kameniva těženého tl 50 mm</t>
  </si>
  <si>
    <t>Příplatek ZKD 1 km vodorovné dopravy suti a vybouraných hmot</t>
  </si>
  <si>
    <t>Nakládání, překládání nebo manipulace se sutí a vybouranými hmotami</t>
  </si>
  <si>
    <t>Odstranění podkladu z kameniva drceného tl přes 100 do 200 mm strojně pl přes 200 m2</t>
  </si>
  <si>
    <t>Podklad ze štěrkodrtě ŠD plochy přes 100 m2 tl 150 mm</t>
  </si>
  <si>
    <t>Očištění dlažebních kostek velkých s původním spárováním kamenivem těženým</t>
  </si>
  <si>
    <t>Osazení obrubníku kamenného ležatého s boční opěrou do lože z betonu prostého</t>
  </si>
  <si>
    <t>Vytrhání obrub silničních ležatých</t>
  </si>
  <si>
    <t>Očištění vybouraných obrubníků a krajníků silničních</t>
  </si>
  <si>
    <t>Osazení obrubníku kamenného stojatého s boční opěrou do lože z betonu prostého</t>
  </si>
  <si>
    <t>Vytrhání obrub krajníků obrubníků stojatých</t>
  </si>
  <si>
    <t>SKL_3</t>
  </si>
  <si>
    <t>ŠD 16/32 tl. 150 mm ... SKLADBA_3</t>
  </si>
  <si>
    <t>SO 06/ SO 06.2</t>
  </si>
  <si>
    <t>jáma_3n</t>
  </si>
  <si>
    <t>jáma_3p</t>
  </si>
  <si>
    <t>jáma_4p</t>
  </si>
  <si>
    <t>jáma_5p</t>
  </si>
  <si>
    <t>odvoz_13</t>
  </si>
  <si>
    <t>rýhy_3ps</t>
  </si>
  <si>
    <t>rýhy pro podz. stěny tř. 3</t>
  </si>
  <si>
    <t>rýhy_4ps</t>
  </si>
  <si>
    <t>rýhy pro podzemní stěny tř.4</t>
  </si>
  <si>
    <t>rýhy_5ps</t>
  </si>
  <si>
    <t>rýhy úpro podzemní stěny tř.5</t>
  </si>
  <si>
    <t>skládka_horn</t>
  </si>
  <si>
    <t>zásyp_RN</t>
  </si>
  <si>
    <t>objem zásypů</t>
  </si>
  <si>
    <t>SO 06/ SO 06.3</t>
  </si>
  <si>
    <t>Kladení velkoformátové betonové dlažby tl přes 50 do 100 mm velikosti přes 0,5 m2 pl do 300 m2</t>
  </si>
  <si>
    <t>Podklad z kameniva hrubého drceného vel. 32-63 mm plochy přes 100 m2 tl 200 mm</t>
  </si>
  <si>
    <t>velké_dl</t>
  </si>
  <si>
    <t>velké dlažby bourání a obnova</t>
  </si>
  <si>
    <t>SO 06/ SO 06.5</t>
  </si>
  <si>
    <t>SO 06/ SO 06.6</t>
  </si>
  <si>
    <t>Hloubení jam nezapažených v hornině třídy těžitelnosti I skupiny 3 objem přes 5000 m3 strojně</t>
  </si>
  <si>
    <t>Sejmutí ornice plochy do 100 m2 tl vrstvy do 200 mm strojně</t>
  </si>
  <si>
    <t>Pokosení trávníku parkového pl do 10000 m2 s odvozem do 20 km v rovině a svahu do 1:5</t>
  </si>
  <si>
    <t>Nakládání výkopku z hornin třídy těžitelnosti I skupiny 1 až 3 do 100 m3</t>
  </si>
  <si>
    <t>Sejmutí ornice plochy přes 500 m2 tl vrstvy do 200 mm strojně</t>
  </si>
  <si>
    <t>trávník nad RN jih</t>
  </si>
  <si>
    <t>tráva nad RN sever a okolo</t>
  </si>
  <si>
    <t>tráva svažitý terén</t>
  </si>
  <si>
    <t>R E K A P I T U L A C E    N Á K L A D Ů</t>
  </si>
  <si>
    <t>Název stavby:</t>
  </si>
  <si>
    <t>Číslo stavby:</t>
  </si>
  <si>
    <t>CPV:</t>
  </si>
  <si>
    <t>CZ - CPA:</t>
  </si>
  <si>
    <t xml:space="preserve">CZ - NUTS: </t>
  </si>
  <si>
    <t>CZ010</t>
  </si>
  <si>
    <t>číslo</t>
  </si>
  <si>
    <t>Název SO</t>
  </si>
  <si>
    <t>ZRN</t>
  </si>
  <si>
    <t>popl.skládka</t>
  </si>
  <si>
    <t>Celkem</t>
  </si>
  <si>
    <t>Stavební objekty (SO)</t>
  </si>
  <si>
    <t>Stavební práce SO  celkem bez DPH</t>
  </si>
  <si>
    <t>Provozní soubory (PS)</t>
  </si>
  <si>
    <t>Provozní soubory PS  celkem bez DPH</t>
  </si>
  <si>
    <t>Stavební práce SO a provozní soubory celkem bez DPH</t>
  </si>
  <si>
    <t>Celkem ostatní náklady bez DPH</t>
  </si>
  <si>
    <t>Celkem náklady bez DPH</t>
  </si>
  <si>
    <t>Datum: 08.2025</t>
  </si>
  <si>
    <t>Poznámka: Je-li v názvu položky v kontrolním rozpočtu nebo v soupisu prací uvedena v kolonce „Popis“ obchodní značka jakéhokoliv materiálu, výrobku nebo technologie, má tento název pouze informativní charakter. Pro ocenění a následně pro realizaci je možné použít i jiný materiál, výrobek nebo technologii, se srovnatelnými nebo lepšími užitnými vlastnostmi, které odpovídají požadavkům dokumentace.</t>
  </si>
  <si>
    <t xml:space="preserve">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</si>
</sst>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D9D9D9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25" xfId="0" applyFont="1" applyBorder="1" applyAlignment="1">
      <alignment horizontal="center"/>
    </xf>
    <xf numFmtId="0" fontId="46" fillId="0" borderId="26" xfId="0" applyFont="1" applyBorder="1" applyAlignment="1">
      <alignment horizontal="center"/>
    </xf>
    <xf numFmtId="0" fontId="46" fillId="0" borderId="27" xfId="0" applyFont="1" applyBorder="1" applyAlignment="1">
      <alignment horizontal="center"/>
    </xf>
    <xf numFmtId="0" fontId="46" fillId="0" borderId="27" xfId="0" applyFont="1" applyBorder="1" applyAlignment="1">
      <alignment horizontal="left"/>
    </xf>
    <xf numFmtId="0" fontId="46" fillId="0" borderId="28" xfId="0" applyFont="1" applyBorder="1" applyAlignment="1">
      <alignment horizontal="center"/>
    </xf>
    <xf numFmtId="0" fontId="46" fillId="0" borderId="23" xfId="0" applyFont="1" applyBorder="1" applyAlignment="1">
      <alignment horizontal="center"/>
    </xf>
    <xf numFmtId="0" fontId="47" fillId="5" borderId="29" xfId="0" applyFont="1" applyFill="1" applyBorder="1" applyAlignment="1">
      <alignment horizontal="center"/>
    </xf>
    <xf numFmtId="0" fontId="47" fillId="5" borderId="30" xfId="0" applyFont="1" applyFill="1" applyBorder="1" applyAlignment="1">
      <alignment horizontal="left"/>
    </xf>
    <xf numFmtId="0" fontId="47" fillId="5" borderId="31" xfId="0" applyFont="1" applyFill="1" applyBorder="1" applyAlignment="1">
      <alignment horizontal="center"/>
    </xf>
    <xf numFmtId="0" fontId="47" fillId="5" borderId="32" xfId="0" applyFont="1" applyFill="1" applyBorder="1" applyAlignment="1">
      <alignment horizontal="center"/>
    </xf>
    <xf numFmtId="0" fontId="47" fillId="5" borderId="33" xfId="0" applyFont="1" applyFill="1" applyBorder="1" applyAlignment="1">
      <alignment horizontal="center"/>
    </xf>
    <xf numFmtId="0" fontId="47" fillId="5" borderId="34" xfId="0" applyFont="1" applyFill="1" applyBorder="1" applyAlignment="1">
      <alignment horizontal="center"/>
    </xf>
    <xf numFmtId="0" fontId="47" fillId="5" borderId="35" xfId="0" applyFont="1" applyFill="1" applyBorder="1" applyAlignment="1">
      <alignment horizontal="left"/>
    </xf>
    <xf numFmtId="0" fontId="47" fillId="0" borderId="37" xfId="0" applyFont="1" applyBorder="1" applyAlignment="1">
      <alignment horizontal="center"/>
    </xf>
    <xf numFmtId="0" fontId="47" fillId="5" borderId="38" xfId="0" applyFont="1" applyFill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3" fillId="0" borderId="41" xfId="0" applyFont="1" applyBorder="1"/>
    <xf numFmtId="0" fontId="43" fillId="0" borderId="42" xfId="0" applyFont="1" applyBorder="1"/>
    <xf numFmtId="0" fontId="43" fillId="0" borderId="43" xfId="0" applyFont="1" applyBorder="1"/>
    <xf numFmtId="0" fontId="43" fillId="0" borderId="44" xfId="0" applyFont="1" applyBorder="1"/>
    <xf numFmtId="0" fontId="43" fillId="0" borderId="45" xfId="0" applyFont="1" applyBorder="1"/>
    <xf numFmtId="0" fontId="43" fillId="0" borderId="37" xfId="0" applyFont="1" applyBorder="1"/>
    <xf numFmtId="0" fontId="43" fillId="0" borderId="35" xfId="0" applyFont="1" applyBorder="1" applyAlignment="1">
      <alignment horizontal="left"/>
    </xf>
    <xf numFmtId="0" fontId="43" fillId="0" borderId="38" xfId="0" applyFont="1" applyBorder="1"/>
    <xf numFmtId="0" fontId="43" fillId="0" borderId="39" xfId="0" applyFont="1" applyBorder="1"/>
    <xf numFmtId="0" fontId="43" fillId="0" borderId="40" xfId="0" applyFont="1" applyBorder="1"/>
    <xf numFmtId="4" fontId="43" fillId="0" borderId="37" xfId="0" applyNumberFormat="1" applyFont="1" applyBorder="1" applyAlignment="1">
      <alignment horizontal="right"/>
    </xf>
    <xf numFmtId="4" fontId="43" fillId="0" borderId="39" xfId="0" applyNumberFormat="1" applyFont="1" applyBorder="1" applyAlignment="1">
      <alignment horizontal="right"/>
    </xf>
    <xf numFmtId="4" fontId="43" fillId="0" borderId="40" xfId="0" applyNumberFormat="1" applyFont="1" applyBorder="1" applyAlignment="1">
      <alignment horizontal="right"/>
    </xf>
    <xf numFmtId="4" fontId="47" fillId="5" borderId="37" xfId="0" applyNumberFormat="1" applyFont="1" applyFill="1" applyBorder="1" applyAlignment="1">
      <alignment horizontal="right"/>
    </xf>
    <xf numFmtId="4" fontId="47" fillId="5" borderId="39" xfId="0" applyNumberFormat="1" applyFont="1" applyFill="1" applyBorder="1" applyAlignment="1">
      <alignment horizontal="right"/>
    </xf>
    <xf numFmtId="4" fontId="47" fillId="5" borderId="40" xfId="0" applyNumberFormat="1" applyFont="1" applyFill="1" applyBorder="1" applyAlignment="1">
      <alignment horizontal="right"/>
    </xf>
    <xf numFmtId="0" fontId="43" fillId="0" borderId="35" xfId="0" applyFont="1" applyBorder="1"/>
    <xf numFmtId="0" fontId="43" fillId="0" borderId="36" xfId="0" applyFont="1" applyBorder="1"/>
    <xf numFmtId="0" fontId="43" fillId="0" borderId="46" xfId="0" applyFont="1" applyBorder="1"/>
    <xf numFmtId="0" fontId="47" fillId="5" borderId="25" xfId="0" applyFont="1" applyFill="1" applyBorder="1" applyAlignment="1">
      <alignment horizontal="center"/>
    </xf>
    <xf numFmtId="4" fontId="47" fillId="5" borderId="25" xfId="0" applyNumberFormat="1" applyFont="1" applyFill="1" applyBorder="1" applyAlignment="1">
      <alignment horizontal="right"/>
    </xf>
    <xf numFmtId="0" fontId="47" fillId="5" borderId="24" xfId="0" applyFont="1" applyFill="1" applyBorder="1" applyAlignment="1">
      <alignment horizontal="left"/>
    </xf>
    <xf numFmtId="0" fontId="47" fillId="5" borderId="26" xfId="0" applyFont="1" applyFill="1" applyBorder="1" applyAlignment="1">
      <alignment horizontal="center"/>
    </xf>
    <xf numFmtId="4" fontId="47" fillId="5" borderId="27" xfId="0" applyNumberFormat="1" applyFont="1" applyFill="1" applyBorder="1" applyAlignment="1">
      <alignment horizontal="right"/>
    </xf>
    <xf numFmtId="4" fontId="47" fillId="5" borderId="28" xfId="0" applyNumberFormat="1" applyFont="1" applyFill="1" applyBorder="1" applyAlignment="1">
      <alignment horizontal="right"/>
    </xf>
    <xf numFmtId="4" fontId="47" fillId="5" borderId="23" xfId="0" applyNumberFormat="1" applyFont="1" applyFill="1" applyBorder="1" applyAlignment="1">
      <alignment horizontal="right"/>
    </xf>
    <xf numFmtId="0" fontId="43" fillId="0" borderId="25" xfId="0" applyFont="1" applyBorder="1"/>
    <xf numFmtId="0" fontId="43" fillId="0" borderId="24" xfId="0" applyFont="1" applyBorder="1"/>
    <xf numFmtId="0" fontId="43" fillId="0" borderId="26" xfId="0" applyFont="1" applyBorder="1"/>
    <xf numFmtId="4" fontId="43" fillId="0" borderId="42" xfId="0" applyNumberFormat="1" applyFont="1" applyBorder="1" applyAlignment="1">
      <alignment horizontal="right"/>
    </xf>
    <xf numFmtId="4" fontId="43" fillId="0" borderId="44" xfId="0" applyNumberFormat="1" applyFont="1" applyBorder="1" applyAlignment="1">
      <alignment horizontal="right"/>
    </xf>
    <xf numFmtId="4" fontId="43" fillId="0" borderId="45" xfId="0" applyNumberFormat="1" applyFont="1" applyBorder="1" applyAlignment="1">
      <alignment horizontal="right"/>
    </xf>
    <xf numFmtId="4" fontId="47" fillId="5" borderId="26" xfId="0" applyNumberFormat="1" applyFont="1" applyFill="1" applyBorder="1" applyAlignment="1">
      <alignment horizontal="right"/>
    </xf>
    <xf numFmtId="4" fontId="43" fillId="0" borderId="34" xfId="0" applyNumberFormat="1" applyFont="1" applyBorder="1"/>
    <xf numFmtId="4" fontId="43" fillId="0" borderId="40" xfId="0" applyNumberFormat="1" applyFont="1" applyBorder="1"/>
    <xf numFmtId="4" fontId="43" fillId="0" borderId="45" xfId="0" applyNumberFormat="1" applyFont="1" applyBorder="1"/>
    <xf numFmtId="0" fontId="48" fillId="0" borderId="0" xfId="0" applyFont="1"/>
    <xf numFmtId="0" fontId="43" fillId="0" borderId="0" xfId="0" applyFont="1" applyAlignment="1">
      <alignment wrapText="1"/>
    </xf>
    <xf numFmtId="0" fontId="43" fillId="0" borderId="30" xfId="0" applyFont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31" xfId="0" applyBorder="1" applyAlignment="1">
      <alignment wrapText="1"/>
    </xf>
    <xf numFmtId="0" fontId="31" fillId="0" borderId="0" xfId="0" applyFont="1" applyAlignment="1">
      <alignment horizontal="left" vertical="center" wrapText="1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28" fillId="0" borderId="0" xfId="0" applyNumberFormat="1" applyFont="1" applyAlignment="1">
      <alignment horizontal="right" vertical="center"/>
    </xf>
    <xf numFmtId="0" fontId="23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4" borderId="8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5B1F8-2797-4349-85E3-E9E8CB90BD5B}">
  <sheetPr>
    <pageSetUpPr fitToPage="1"/>
  </sheetPr>
  <dimension ref="A1:F111"/>
  <sheetViews>
    <sheetView tabSelected="1" topLeftCell="A44" workbookViewId="0">
      <selection activeCell="A84" sqref="A84"/>
    </sheetView>
  </sheetViews>
  <sheetFormatPr defaultRowHeight="11.25"/>
  <cols>
    <col min="1" max="1" width="5.1640625" customWidth="1"/>
    <col min="2" max="2" width="10.6640625" customWidth="1"/>
    <col min="3" max="3" width="50.83203125" customWidth="1"/>
    <col min="4" max="4" width="16.6640625" customWidth="1"/>
    <col min="5" max="5" width="15.83203125" customWidth="1"/>
    <col min="6" max="6" width="16.6640625" customWidth="1"/>
  </cols>
  <sheetData>
    <row r="1" spans="1:6" s="209" customFormat="1" ht="19.5" customHeight="1">
      <c r="A1" s="210" t="s">
        <v>4148</v>
      </c>
    </row>
    <row r="2" spans="1:6" s="209" customFormat="1" ht="18" customHeight="1">
      <c r="A2" s="209" t="s">
        <v>4149</v>
      </c>
      <c r="C2" s="209" t="s">
        <v>17</v>
      </c>
    </row>
    <row r="3" spans="1:6" s="209" customFormat="1" ht="18" customHeight="1">
      <c r="A3" s="209" t="s">
        <v>4150</v>
      </c>
      <c r="C3" s="209" t="s">
        <v>14</v>
      </c>
    </row>
    <row r="4" spans="1:6" s="209" customFormat="1" ht="18" customHeight="1">
      <c r="A4" s="209" t="s">
        <v>4151</v>
      </c>
      <c r="C4" s="209" t="s">
        <v>27</v>
      </c>
    </row>
    <row r="5" spans="1:6" s="209" customFormat="1" ht="18" customHeight="1">
      <c r="A5" s="209" t="s">
        <v>4152</v>
      </c>
      <c r="C5" s="209" t="s">
        <v>29</v>
      </c>
    </row>
    <row r="6" spans="1:6" s="209" customFormat="1" ht="18" customHeight="1">
      <c r="A6" s="209" t="s">
        <v>4153</v>
      </c>
      <c r="C6" s="209" t="s">
        <v>4154</v>
      </c>
    </row>
    <row r="7" spans="1:6" s="208" customFormat="1" ht="15.75" customHeight="1" thickBot="1"/>
    <row r="8" spans="1:6" s="208" customFormat="1" ht="18" customHeight="1" thickBot="1">
      <c r="A8" s="214" t="s">
        <v>4155</v>
      </c>
      <c r="B8" s="211" t="s">
        <v>4156</v>
      </c>
      <c r="C8" s="212"/>
      <c r="D8" s="213" t="s">
        <v>4157</v>
      </c>
      <c r="E8" s="215" t="s">
        <v>4158</v>
      </c>
      <c r="F8" s="216" t="s">
        <v>4159</v>
      </c>
    </row>
    <row r="9" spans="1:6" s="208" customFormat="1" ht="18" customHeight="1">
      <c r="A9" s="218" t="s">
        <v>4160</v>
      </c>
      <c r="B9" s="217"/>
      <c r="C9" s="219"/>
      <c r="D9" s="220"/>
      <c r="E9" s="221"/>
      <c r="F9" s="222"/>
    </row>
    <row r="10" spans="1:6" s="208" customFormat="1" ht="18" customHeight="1">
      <c r="A10" s="224"/>
      <c r="B10" s="223" t="s">
        <v>176</v>
      </c>
      <c r="C10" s="225"/>
      <c r="D10" s="224"/>
      <c r="E10" s="226"/>
      <c r="F10" s="227"/>
    </row>
    <row r="11" spans="1:6" s="208" customFormat="1" ht="15.75" customHeight="1">
      <c r="A11" s="233">
        <v>1</v>
      </c>
      <c r="B11" s="234" t="s">
        <v>185</v>
      </c>
      <c r="C11" s="235"/>
      <c r="D11" s="238">
        <f>F11-E11</f>
        <v>0</v>
      </c>
      <c r="E11" s="239">
        <f>'SO 02.1a - RETENČNÍ NÁDRŽ...'!J115</f>
        <v>0</v>
      </c>
      <c r="F11" s="240">
        <f>'SO 02.1a - RETENČNÍ NÁDRŽ...'!J32</f>
        <v>0</v>
      </c>
    </row>
    <row r="12" spans="1:6" s="208" customFormat="1" ht="15.75" customHeight="1">
      <c r="A12" s="233">
        <v>2</v>
      </c>
      <c r="B12" s="234" t="s">
        <v>1611</v>
      </c>
      <c r="C12" s="235"/>
      <c r="D12" s="238">
        <f>F12-E12</f>
        <v>0</v>
      </c>
      <c r="E12" s="239">
        <v>0</v>
      </c>
      <c r="F12" s="240">
        <f>'SO 02.1b - RETENČNÍ NÁDRŽ...'!J32</f>
        <v>0</v>
      </c>
    </row>
    <row r="13" spans="1:6" s="208" customFormat="1" ht="15.75" customHeight="1">
      <c r="A13" s="233">
        <v>3</v>
      </c>
      <c r="B13" s="234" t="s">
        <v>1632</v>
      </c>
      <c r="C13" s="235"/>
      <c r="D13" s="238">
        <f>F13-E13</f>
        <v>0</v>
      </c>
      <c r="E13" s="239">
        <v>0</v>
      </c>
      <c r="F13" s="240">
        <f>'SO 02.1c - RETENČNÍ NÁDŽ ...'!J32</f>
        <v>0</v>
      </c>
    </row>
    <row r="14" spans="1:6" s="208" customFormat="1" ht="15.75" customHeight="1">
      <c r="A14" s="233">
        <v>4</v>
      </c>
      <c r="B14" s="234" t="s">
        <v>1783</v>
      </c>
      <c r="C14" s="235"/>
      <c r="D14" s="238">
        <f>F14-E14</f>
        <v>0</v>
      </c>
      <c r="E14" s="239">
        <v>0</v>
      </c>
      <c r="F14" s="240">
        <f>'SO 02.1d - RETENČNÍ NÁDŽ ...'!J32</f>
        <v>0</v>
      </c>
    </row>
    <row r="15" spans="1:6" s="208" customFormat="1" ht="15.75" hidden="1" customHeight="1">
      <c r="A15" s="233">
        <v>5</v>
      </c>
      <c r="B15" s="234"/>
      <c r="C15" s="235"/>
      <c r="D15" s="238"/>
      <c r="E15" s="239"/>
      <c r="F15" s="240"/>
    </row>
    <row r="16" spans="1:6" s="208" customFormat="1" ht="15.75" hidden="1" customHeight="1">
      <c r="A16" s="233">
        <v>6</v>
      </c>
      <c r="B16" s="234"/>
      <c r="C16" s="235"/>
      <c r="D16" s="238"/>
      <c r="E16" s="239"/>
      <c r="F16" s="240"/>
    </row>
    <row r="17" spans="1:6" s="208" customFormat="1" ht="15.75" hidden="1" customHeight="1">
      <c r="A17" s="233">
        <v>7</v>
      </c>
      <c r="B17" s="234"/>
      <c r="C17" s="235"/>
      <c r="D17" s="238"/>
      <c r="E17" s="239"/>
      <c r="F17" s="240"/>
    </row>
    <row r="18" spans="1:6" s="208" customFormat="1" ht="15.75" hidden="1" customHeight="1">
      <c r="A18" s="233">
        <v>8</v>
      </c>
      <c r="B18" s="234"/>
      <c r="C18" s="235"/>
      <c r="D18" s="238"/>
      <c r="E18" s="239"/>
      <c r="F18" s="240"/>
    </row>
    <row r="19" spans="1:6" s="208" customFormat="1" ht="15.75" hidden="1" customHeight="1">
      <c r="A19" s="233">
        <v>9</v>
      </c>
      <c r="B19" s="234"/>
      <c r="C19" s="235"/>
      <c r="D19" s="238"/>
      <c r="E19" s="239"/>
      <c r="F19" s="240"/>
    </row>
    <row r="20" spans="1:6" s="208" customFormat="1" ht="18" customHeight="1">
      <c r="A20" s="224"/>
      <c r="B20" s="223" t="str">
        <f>"celkem " &amp; B10</f>
        <v xml:space="preserve">celkem SO 02.1 - RETENČNÍ NÁDRŽ JIH </v>
      </c>
      <c r="C20" s="225"/>
      <c r="D20" s="241">
        <f>SUM(D11:D19)</f>
        <v>0</v>
      </c>
      <c r="E20" s="242">
        <f>SUM(E11:E19)</f>
        <v>0</v>
      </c>
      <c r="F20" s="243">
        <f>SUM(F11:F19)</f>
        <v>0</v>
      </c>
    </row>
    <row r="21" spans="1:6" s="208" customFormat="1" ht="6" customHeight="1">
      <c r="A21" s="233"/>
      <c r="B21" s="244"/>
      <c r="C21" s="235"/>
      <c r="D21" s="233"/>
      <c r="E21" s="236"/>
      <c r="F21" s="237"/>
    </row>
    <row r="22" spans="1:6" s="208" customFormat="1" ht="18" customHeight="1">
      <c r="A22" s="224"/>
      <c r="B22" s="223" t="s">
        <v>1858</v>
      </c>
      <c r="C22" s="225"/>
      <c r="D22" s="224"/>
      <c r="E22" s="226"/>
      <c r="F22" s="227"/>
    </row>
    <row r="23" spans="1:6" s="208" customFormat="1" ht="15.75" customHeight="1">
      <c r="A23" s="233">
        <v>1</v>
      </c>
      <c r="B23" s="234" t="s">
        <v>1858</v>
      </c>
      <c r="C23" s="235"/>
      <c r="D23" s="238">
        <f>F23-E23</f>
        <v>0</v>
      </c>
      <c r="E23" s="239">
        <f>'SO 02.2 - RN JIH - STAVEB...'!J105</f>
        <v>0</v>
      </c>
      <c r="F23" s="240">
        <f>'SO 02.2 - RN JIH - STAVEB...'!J30</f>
        <v>0</v>
      </c>
    </row>
    <row r="24" spans="1:6" s="208" customFormat="1" ht="15.75" hidden="1" customHeight="1">
      <c r="A24" s="233">
        <v>2</v>
      </c>
      <c r="B24" s="234"/>
      <c r="C24" s="235"/>
      <c r="D24" s="238"/>
      <c r="E24" s="239"/>
      <c r="F24" s="240"/>
    </row>
    <row r="25" spans="1:6" s="208" customFormat="1" ht="15.75" hidden="1" customHeight="1">
      <c r="A25" s="233">
        <v>3</v>
      </c>
      <c r="B25" s="234"/>
      <c r="C25" s="235"/>
      <c r="D25" s="238"/>
      <c r="E25" s="239"/>
      <c r="F25" s="240"/>
    </row>
    <row r="26" spans="1:6" s="208" customFormat="1" ht="15.75" hidden="1" customHeight="1">
      <c r="A26" s="233">
        <v>4</v>
      </c>
      <c r="B26" s="234"/>
      <c r="C26" s="235"/>
      <c r="D26" s="238"/>
      <c r="E26" s="239"/>
      <c r="F26" s="240"/>
    </row>
    <row r="27" spans="1:6" s="208" customFormat="1" ht="15.75" hidden="1" customHeight="1">
      <c r="A27" s="233">
        <v>5</v>
      </c>
      <c r="B27" s="234"/>
      <c r="C27" s="235"/>
      <c r="D27" s="238"/>
      <c r="E27" s="239"/>
      <c r="F27" s="240"/>
    </row>
    <row r="28" spans="1:6" s="208" customFormat="1" ht="15.75" hidden="1" customHeight="1">
      <c r="A28" s="233">
        <v>6</v>
      </c>
      <c r="B28" s="234"/>
      <c r="C28" s="235"/>
      <c r="D28" s="238"/>
      <c r="E28" s="239"/>
      <c r="F28" s="240"/>
    </row>
    <row r="29" spans="1:6" s="208" customFormat="1" ht="15.75" hidden="1" customHeight="1">
      <c r="A29" s="233">
        <v>7</v>
      </c>
      <c r="B29" s="234"/>
      <c r="C29" s="235"/>
      <c r="D29" s="238"/>
      <c r="E29" s="239"/>
      <c r="F29" s="240"/>
    </row>
    <row r="30" spans="1:6" s="208" customFormat="1" ht="15.75" hidden="1" customHeight="1">
      <c r="A30" s="233">
        <v>8</v>
      </c>
      <c r="B30" s="234"/>
      <c r="C30" s="235"/>
      <c r="D30" s="238"/>
      <c r="E30" s="239"/>
      <c r="F30" s="240"/>
    </row>
    <row r="31" spans="1:6" s="208" customFormat="1" ht="15.75" hidden="1" customHeight="1">
      <c r="A31" s="233">
        <v>9</v>
      </c>
      <c r="B31" s="234"/>
      <c r="C31" s="235"/>
      <c r="D31" s="238"/>
      <c r="E31" s="239"/>
      <c r="F31" s="240"/>
    </row>
    <row r="32" spans="1:6" s="208" customFormat="1" ht="18" customHeight="1">
      <c r="A32" s="224"/>
      <c r="B32" s="223" t="str">
        <f>"celkem " &amp; B22</f>
        <v xml:space="preserve">celkem SO 02.2 - RN JIH - STAVEBNÍ JÁMA </v>
      </c>
      <c r="C32" s="225"/>
      <c r="D32" s="241">
        <f>SUM(D23:D31)</f>
        <v>0</v>
      </c>
      <c r="E32" s="242">
        <f>SUM(E23:E31)</f>
        <v>0</v>
      </c>
      <c r="F32" s="243">
        <f>SUM(F23:F31)</f>
        <v>0</v>
      </c>
    </row>
    <row r="33" spans="1:6" s="208" customFormat="1" ht="6" customHeight="1">
      <c r="A33" s="233"/>
      <c r="B33" s="244"/>
      <c r="C33" s="235"/>
      <c r="D33" s="233"/>
      <c r="E33" s="236"/>
      <c r="F33" s="237"/>
    </row>
    <row r="34" spans="1:6" s="208" customFormat="1" ht="18" customHeight="1">
      <c r="A34" s="224"/>
      <c r="B34" s="223" t="s">
        <v>2218</v>
      </c>
      <c r="C34" s="225"/>
      <c r="D34" s="224"/>
      <c r="E34" s="226"/>
      <c r="F34" s="227"/>
    </row>
    <row r="35" spans="1:6" s="208" customFormat="1" ht="15.75" customHeight="1">
      <c r="A35" s="233">
        <v>1</v>
      </c>
      <c r="B35" s="234" t="s">
        <v>2225</v>
      </c>
      <c r="C35" s="235"/>
      <c r="D35" s="238">
        <f t="shared" ref="D35:D40" si="0">F35-E35</f>
        <v>0</v>
      </c>
      <c r="E35" s="239">
        <f>'SO 06.1 - Zpevněné plochy'!J106</f>
        <v>0</v>
      </c>
      <c r="F35" s="240">
        <f>'SO 06.1 - Zpevněné plochy'!J32</f>
        <v>0</v>
      </c>
    </row>
    <row r="36" spans="1:6" s="208" customFormat="1" ht="15.75" customHeight="1">
      <c r="A36" s="233">
        <v>2</v>
      </c>
      <c r="B36" s="234" t="s">
        <v>2592</v>
      </c>
      <c r="C36" s="235"/>
      <c r="D36" s="238">
        <f t="shared" si="0"/>
        <v>0</v>
      </c>
      <c r="E36" s="239">
        <f>'SO 06.2 - Opěrné stěny'!J107</f>
        <v>0</v>
      </c>
      <c r="F36" s="240">
        <f>'SO 06.2 - Opěrné stěny'!J32</f>
        <v>0</v>
      </c>
    </row>
    <row r="37" spans="1:6" s="208" customFormat="1" ht="15.75" customHeight="1">
      <c r="A37" s="233">
        <v>3</v>
      </c>
      <c r="B37" s="234" t="s">
        <v>2712</v>
      </c>
      <c r="C37" s="235"/>
      <c r="D37" s="238">
        <f t="shared" si="0"/>
        <v>0</v>
      </c>
      <c r="E37" s="239">
        <f>'SO 06.3 - Venkovní mobili...'!J108</f>
        <v>0</v>
      </c>
      <c r="F37" s="240">
        <f>'SO 06.3 - Venkovní mobili...'!J32</f>
        <v>0</v>
      </c>
    </row>
    <row r="38" spans="1:6" s="208" customFormat="1" ht="15.75" customHeight="1">
      <c r="A38" s="233">
        <v>4</v>
      </c>
      <c r="B38" s="234" t="s">
        <v>2878</v>
      </c>
      <c r="C38" s="235"/>
      <c r="D38" s="238">
        <f t="shared" si="0"/>
        <v>0</v>
      </c>
      <c r="E38" s="239">
        <f>'SO 06.4 - Kanalizační pří...'!J108</f>
        <v>0</v>
      </c>
      <c r="F38" s="240">
        <f>'SO 06.4 - Kanalizační pří...'!J32</f>
        <v>0</v>
      </c>
    </row>
    <row r="39" spans="1:6" s="208" customFormat="1" ht="15.75" customHeight="1">
      <c r="A39" s="233">
        <v>5</v>
      </c>
      <c r="B39" s="234" t="s">
        <v>3008</v>
      </c>
      <c r="C39" s="235"/>
      <c r="D39" s="238">
        <f t="shared" si="0"/>
        <v>0</v>
      </c>
      <c r="E39" s="239">
        <f>'SO 06.5 - Veřejné osvětlení'!J107</f>
        <v>0</v>
      </c>
      <c r="F39" s="240">
        <f>'SO 06.5 - Veřejné osvětlení'!J32</f>
        <v>0</v>
      </c>
    </row>
    <row r="40" spans="1:6" s="208" customFormat="1" ht="15.75" customHeight="1">
      <c r="A40" s="233">
        <v>6</v>
      </c>
      <c r="B40" s="234" t="s">
        <v>3236</v>
      </c>
      <c r="C40" s="235"/>
      <c r="D40" s="238">
        <f t="shared" si="0"/>
        <v>0</v>
      </c>
      <c r="E40" s="239">
        <f>'SO 06.6 - Terénní úpravy'!J102</f>
        <v>0</v>
      </c>
      <c r="F40" s="240">
        <f>'SO 06.6 - Terénní úpravy'!J32</f>
        <v>0</v>
      </c>
    </row>
    <row r="41" spans="1:6" s="208" customFormat="1" ht="15.75" hidden="1" customHeight="1">
      <c r="A41" s="233">
        <v>7</v>
      </c>
      <c r="B41" s="234"/>
      <c r="C41" s="235"/>
      <c r="D41" s="238"/>
      <c r="E41" s="239"/>
      <c r="F41" s="240"/>
    </row>
    <row r="42" spans="1:6" s="208" customFormat="1" ht="15.75" hidden="1" customHeight="1">
      <c r="A42" s="233">
        <v>8</v>
      </c>
      <c r="B42" s="234"/>
      <c r="C42" s="235"/>
      <c r="D42" s="238"/>
      <c r="E42" s="239"/>
      <c r="F42" s="240"/>
    </row>
    <row r="43" spans="1:6" s="208" customFormat="1" ht="15.75" hidden="1" customHeight="1">
      <c r="A43" s="233">
        <v>9</v>
      </c>
      <c r="B43" s="234"/>
      <c r="C43" s="235"/>
      <c r="D43" s="238"/>
      <c r="E43" s="239"/>
      <c r="F43" s="240"/>
    </row>
    <row r="44" spans="1:6" s="208" customFormat="1" ht="18" customHeight="1">
      <c r="A44" s="224"/>
      <c r="B44" s="223" t="str">
        <f>"celkem " &amp; B34</f>
        <v>celkem SO 06 - Terénní úpravy a vyvolané investice</v>
      </c>
      <c r="C44" s="225"/>
      <c r="D44" s="241">
        <f>SUM(D35:D43)</f>
        <v>0</v>
      </c>
      <c r="E44" s="242">
        <f>SUM(E35:E43)</f>
        <v>0</v>
      </c>
      <c r="F44" s="243">
        <f>SUM(F35:F43)</f>
        <v>0</v>
      </c>
    </row>
    <row r="45" spans="1:6" s="208" customFormat="1" ht="6" customHeight="1" thickBot="1">
      <c r="A45" s="233"/>
      <c r="B45" s="244"/>
      <c r="C45" s="235"/>
      <c r="D45" s="233"/>
      <c r="E45" s="236"/>
      <c r="F45" s="237"/>
    </row>
    <row r="46" spans="1:6" s="208" customFormat="1" ht="15.75" hidden="1" customHeight="1">
      <c r="A46" s="233"/>
      <c r="B46" s="244"/>
      <c r="C46" s="235"/>
      <c r="D46" s="233"/>
      <c r="E46" s="236"/>
      <c r="F46" s="237"/>
    </row>
    <row r="47" spans="1:6" s="208" customFormat="1" ht="15.75" hidden="1" customHeight="1">
      <c r="A47" s="233"/>
      <c r="B47" s="244"/>
      <c r="C47" s="235"/>
      <c r="D47" s="233"/>
      <c r="E47" s="236"/>
      <c r="F47" s="237"/>
    </row>
    <row r="48" spans="1:6" s="208" customFormat="1" ht="15.75" hidden="1" customHeight="1">
      <c r="A48" s="233"/>
      <c r="B48" s="244"/>
      <c r="C48" s="235"/>
      <c r="D48" s="233"/>
      <c r="E48" s="236"/>
      <c r="F48" s="237"/>
    </row>
    <row r="49" spans="1:6" s="208" customFormat="1" ht="6" hidden="1" customHeight="1" thickBot="1">
      <c r="A49" s="229"/>
      <c r="B49" s="246"/>
      <c r="C49" s="230"/>
      <c r="D49" s="229"/>
      <c r="E49" s="231"/>
      <c r="F49" s="232"/>
    </row>
    <row r="50" spans="1:6" s="208" customFormat="1" ht="18" customHeight="1" thickBot="1">
      <c r="A50" s="249" t="s">
        <v>4161</v>
      </c>
      <c r="B50" s="247"/>
      <c r="C50" s="250"/>
      <c r="D50" s="251">
        <f>D20 + D32 + D44</f>
        <v>0</v>
      </c>
      <c r="E50" s="252">
        <f>E20 + E32 + E44</f>
        <v>0</v>
      </c>
      <c r="F50" s="253">
        <f>F20 + F32 + F44</f>
        <v>0</v>
      </c>
    </row>
    <row r="51" spans="1:6" s="208" customFormat="1" ht="6" customHeight="1" thickBot="1">
      <c r="A51" s="255"/>
      <c r="B51" s="254"/>
      <c r="C51" s="254"/>
      <c r="D51" s="254"/>
      <c r="E51" s="254"/>
      <c r="F51" s="256"/>
    </row>
    <row r="52" spans="1:6" s="208" customFormat="1" ht="18" customHeight="1">
      <c r="A52" s="218" t="s">
        <v>4162</v>
      </c>
      <c r="B52" s="217"/>
      <c r="C52" s="219"/>
      <c r="D52" s="220"/>
      <c r="E52" s="221"/>
      <c r="F52" s="222"/>
    </row>
    <row r="53" spans="1:6" s="208" customFormat="1" ht="18" customHeight="1">
      <c r="A53" s="224"/>
      <c r="B53" s="223" t="s">
        <v>4169</v>
      </c>
      <c r="C53" s="225"/>
      <c r="D53" s="224"/>
      <c r="E53" s="226"/>
      <c r="F53" s="227"/>
    </row>
    <row r="54" spans="1:6" s="208" customFormat="1" ht="15.75" customHeight="1">
      <c r="A54" s="233">
        <v>1</v>
      </c>
      <c r="B54" s="234" t="s">
        <v>3362</v>
      </c>
      <c r="C54" s="235"/>
      <c r="D54" s="238">
        <f>F54-E54</f>
        <v>0</v>
      </c>
      <c r="E54" s="239">
        <v>0</v>
      </c>
      <c r="F54" s="240">
        <f>'PS 01 - Strojně technolog...'!J30</f>
        <v>0</v>
      </c>
    </row>
    <row r="55" spans="1:6" s="208" customFormat="1" ht="15.75" customHeight="1">
      <c r="A55" s="233">
        <v>2</v>
      </c>
      <c r="B55" s="234" t="s">
        <v>3409</v>
      </c>
      <c r="C55" s="235"/>
      <c r="D55" s="238">
        <f>F55-E55</f>
        <v>0</v>
      </c>
      <c r="E55" s="239">
        <f>'PS 02 - Elektrotechnologie '!J100</f>
        <v>0</v>
      </c>
      <c r="F55" s="240">
        <f>'PS 02 - Elektrotechnologie '!J30</f>
        <v>0</v>
      </c>
    </row>
    <row r="56" spans="1:6" s="208" customFormat="1" ht="15.75" customHeight="1">
      <c r="A56" s="233">
        <v>3</v>
      </c>
      <c r="B56" s="234" t="s">
        <v>3605</v>
      </c>
      <c r="C56" s="235"/>
      <c r="D56" s="238">
        <f>F56-E56</f>
        <v>0</v>
      </c>
      <c r="E56" s="239">
        <f>'PS 02.1a - Stavební elekt...'!J100</f>
        <v>0</v>
      </c>
      <c r="F56" s="240">
        <f>'PS 02.1a - Stavební elekt...'!J30</f>
        <v>0</v>
      </c>
    </row>
    <row r="57" spans="1:6" s="208" customFormat="1" ht="15.75" customHeight="1">
      <c r="A57" s="233">
        <v>4</v>
      </c>
      <c r="B57" s="234" t="s">
        <v>3766</v>
      </c>
      <c r="C57" s="235"/>
      <c r="D57" s="238">
        <f>F57-E57</f>
        <v>0</v>
      </c>
      <c r="E57" s="239">
        <v>0</v>
      </c>
      <c r="F57" s="240">
        <f>'PS 03 - MaR'!J30</f>
        <v>0</v>
      </c>
    </row>
    <row r="58" spans="1:6" s="208" customFormat="1" ht="15.75" hidden="1" customHeight="1">
      <c r="A58" s="233">
        <v>5</v>
      </c>
      <c r="B58" s="234"/>
      <c r="C58" s="235"/>
      <c r="D58" s="238"/>
      <c r="E58" s="239"/>
      <c r="F58" s="240"/>
    </row>
    <row r="59" spans="1:6" s="208" customFormat="1" ht="15.75" hidden="1" customHeight="1">
      <c r="A59" s="233">
        <v>6</v>
      </c>
      <c r="B59" s="234"/>
      <c r="C59" s="235"/>
      <c r="D59" s="238"/>
      <c r="E59" s="239"/>
      <c r="F59" s="240"/>
    </row>
    <row r="60" spans="1:6" s="208" customFormat="1" ht="18" customHeight="1">
      <c r="A60" s="224"/>
      <c r="B60" s="223" t="str">
        <f>"celkem " &amp; B53</f>
        <v xml:space="preserve">celkem PS </v>
      </c>
      <c r="C60" s="225"/>
      <c r="D60" s="241">
        <f>SUM(D54:D59)</f>
        <v>0</v>
      </c>
      <c r="E60" s="242">
        <f>SUM(E54:E59)</f>
        <v>0</v>
      </c>
      <c r="F60" s="243">
        <f>SUM(F54:F59)</f>
        <v>0</v>
      </c>
    </row>
    <row r="61" spans="1:6" s="208" customFormat="1" ht="6" customHeight="1" thickBot="1">
      <c r="A61" s="233"/>
      <c r="B61" s="244"/>
      <c r="C61" s="235"/>
      <c r="D61" s="233"/>
      <c r="E61" s="236"/>
      <c r="F61" s="237"/>
    </row>
    <row r="62" spans="1:6" s="208" customFormat="1" ht="15.75" hidden="1" customHeight="1">
      <c r="A62" s="233"/>
      <c r="B62" s="244"/>
      <c r="C62" s="235"/>
      <c r="D62" s="238"/>
      <c r="E62" s="239"/>
      <c r="F62" s="240"/>
    </row>
    <row r="63" spans="1:6" s="208" customFormat="1" ht="15.75" hidden="1" customHeight="1">
      <c r="A63" s="233"/>
      <c r="B63" s="244"/>
      <c r="C63" s="235"/>
      <c r="D63" s="238"/>
      <c r="E63" s="239"/>
      <c r="F63" s="240"/>
    </row>
    <row r="64" spans="1:6" s="208" customFormat="1" ht="15.75" hidden="1" customHeight="1">
      <c r="A64" s="233"/>
      <c r="B64" s="244"/>
      <c r="C64" s="235"/>
      <c r="D64" s="238"/>
      <c r="E64" s="239"/>
      <c r="F64" s="240"/>
    </row>
    <row r="65" spans="1:6" s="208" customFormat="1" ht="6" hidden="1" customHeight="1" thickBot="1">
      <c r="A65" s="229"/>
      <c r="B65" s="246"/>
      <c r="C65" s="230"/>
      <c r="D65" s="257"/>
      <c r="E65" s="258"/>
      <c r="F65" s="259"/>
    </row>
    <row r="66" spans="1:6" s="208" customFormat="1" ht="18" customHeight="1" thickBot="1">
      <c r="A66" s="249" t="s">
        <v>4163</v>
      </c>
      <c r="B66" s="247"/>
      <c r="C66" s="250"/>
      <c r="D66" s="251">
        <f>D60</f>
        <v>0</v>
      </c>
      <c r="E66" s="251">
        <f>E60</f>
        <v>0</v>
      </c>
      <c r="F66" s="253">
        <f>F60</f>
        <v>0</v>
      </c>
    </row>
    <row r="67" spans="1:6" s="208" customFormat="1" ht="6" customHeight="1" thickBot="1">
      <c r="A67" s="255"/>
      <c r="B67" s="254"/>
      <c r="C67" s="254"/>
      <c r="D67" s="254"/>
      <c r="E67" s="254"/>
      <c r="F67" s="256"/>
    </row>
    <row r="68" spans="1:6" s="208" customFormat="1" ht="18" customHeight="1" thickBot="1">
      <c r="A68" s="249" t="s">
        <v>4164</v>
      </c>
      <c r="B68" s="247"/>
      <c r="C68" s="250"/>
      <c r="D68" s="251">
        <f>$D$50+$D$66</f>
        <v>0</v>
      </c>
      <c r="E68" s="252"/>
      <c r="F68" s="253">
        <f>$F$50+$F$66</f>
        <v>0</v>
      </c>
    </row>
    <row r="69" spans="1:6" s="208" customFormat="1" ht="6" customHeight="1" thickBot="1">
      <c r="A69" s="255"/>
      <c r="B69" s="254"/>
      <c r="C69" s="254"/>
      <c r="D69" s="254"/>
      <c r="E69" s="254"/>
      <c r="F69" s="256"/>
    </row>
    <row r="70" spans="1:6" s="208" customFormat="1" ht="18" customHeight="1" thickBot="1">
      <c r="A70" s="249" t="str">
        <f>'VRN - Vedlejší rozpočtové...'!E9</f>
        <v xml:space="preserve">VRN - Vedlejší rozpočtové náklady </v>
      </c>
      <c r="B70" s="247"/>
      <c r="C70" s="247"/>
      <c r="D70" s="248"/>
      <c r="E70" s="260"/>
      <c r="F70" s="253">
        <f>'VRN - Vedlejší rozpočtové...'!J30</f>
        <v>0</v>
      </c>
    </row>
    <row r="71" spans="1:6" s="208" customFormat="1" ht="6" customHeight="1" thickBot="1">
      <c r="A71" s="255"/>
      <c r="B71" s="254"/>
      <c r="C71" s="254"/>
      <c r="D71" s="254"/>
      <c r="E71" s="254"/>
      <c r="F71" s="256"/>
    </row>
    <row r="72" spans="1:6" s="208" customFormat="1" ht="18" customHeight="1" thickBot="1">
      <c r="A72" s="249" t="str">
        <f>'ON - Ostatní náklady '!E9</f>
        <v xml:space="preserve">ON - Ostatní náklady </v>
      </c>
      <c r="B72" s="247"/>
      <c r="C72" s="247"/>
      <c r="D72" s="247"/>
      <c r="E72" s="247"/>
      <c r="F72" s="250"/>
    </row>
    <row r="73" spans="1:6" s="208" customFormat="1" ht="24" customHeight="1">
      <c r="A73" s="266" t="str">
        <f>'ON - Ostatní náklady '!F119</f>
        <v>Zajištění DIRu (dopravně inženýrského rozhodnutí + případné prodloužení Výkopového povolení + případné prodloužení Smlouvy o výpůjčce)</v>
      </c>
      <c r="B73" s="267"/>
      <c r="C73" s="267"/>
      <c r="D73" s="267"/>
      <c r="E73" s="268"/>
      <c r="F73" s="261">
        <f>'ON - Ostatní náklady '!J119</f>
        <v>0</v>
      </c>
    </row>
    <row r="74" spans="1:6" s="208" customFormat="1" ht="15.75" customHeight="1">
      <c r="A74" s="245" t="str">
        <f>'ON - Ostatní náklady '!F120</f>
        <v>Vytyčení sítí</v>
      </c>
      <c r="B74" s="244"/>
      <c r="C74" s="244"/>
      <c r="D74" s="244"/>
      <c r="E74" s="235"/>
      <c r="F74" s="262">
        <f>'ON - Ostatní náklady '!J120</f>
        <v>0</v>
      </c>
    </row>
    <row r="75" spans="1:6" s="208" customFormat="1" ht="15.75" customHeight="1">
      <c r="A75" s="245" t="str">
        <f>'ON - Ostatní náklady '!F121</f>
        <v>DSPS včetně geodetického zaměření</v>
      </c>
      <c r="B75" s="244"/>
      <c r="C75" s="244"/>
      <c r="D75" s="244"/>
      <c r="E75" s="235"/>
      <c r="F75" s="262">
        <f>'ON - Ostatní náklady '!J121</f>
        <v>0</v>
      </c>
    </row>
    <row r="76" spans="1:6" s="208" customFormat="1" ht="15.75" customHeight="1">
      <c r="A76" s="245" t="str">
        <f>'ON - Ostatní náklady '!F122</f>
        <v>Náklady na poskytnutí záruky</v>
      </c>
      <c r="B76" s="244"/>
      <c r="C76" s="244"/>
      <c r="D76" s="244"/>
      <c r="E76" s="235"/>
      <c r="F76" s="262">
        <f>'ON - Ostatní náklady '!J122</f>
        <v>0</v>
      </c>
    </row>
    <row r="77" spans="1:6" s="208" customFormat="1" ht="15.75" customHeight="1">
      <c r="A77" s="245" t="str">
        <f>'ON - Ostatní náklady '!F123</f>
        <v>Náklady na dopracování detailů RPD</v>
      </c>
      <c r="B77" s="244"/>
      <c r="C77" s="244"/>
      <c r="D77" s="244"/>
      <c r="E77" s="235"/>
      <c r="F77" s="262">
        <f>'ON - Ostatní náklady '!J123</f>
        <v>0</v>
      </c>
    </row>
    <row r="78" spans="1:6" s="208" customFormat="1" ht="15.75" customHeight="1">
      <c r="A78" s="245" t="str">
        <f>'ON - Ostatní náklady '!F124</f>
        <v>Součinnost s provozovatelem (PVK) - deště, uzavírání, čerpání</v>
      </c>
      <c r="B78" s="244"/>
      <c r="C78" s="244"/>
      <c r="D78" s="244"/>
      <c r="E78" s="235"/>
      <c r="F78" s="262">
        <f>'ON - Ostatní náklady '!J124</f>
        <v>0</v>
      </c>
    </row>
    <row r="79" spans="1:6" s="208" customFormat="1" ht="15.75" customHeight="1" thickBot="1">
      <c r="A79" s="228" t="str">
        <f>'ON - Ostatní náklady '!F125</f>
        <v>Technický průzkum stávajících sítí pro napojení (zaměření, ověření trasy, funkčnosti a technického stavu)</v>
      </c>
      <c r="B79" s="246"/>
      <c r="C79" s="246"/>
      <c r="D79" s="246"/>
      <c r="E79" s="230"/>
      <c r="F79" s="263">
        <f>'ON - Ostatní náklady '!J125</f>
        <v>0</v>
      </c>
    </row>
    <row r="80" spans="1:6" s="208" customFormat="1" ht="18" customHeight="1" thickBot="1">
      <c r="A80" s="249" t="s">
        <v>4165</v>
      </c>
      <c r="B80" s="247"/>
      <c r="C80" s="247"/>
      <c r="D80" s="248"/>
      <c r="E80" s="260"/>
      <c r="F80" s="253">
        <f>SUM(F73:F79)</f>
        <v>0</v>
      </c>
    </row>
    <row r="81" spans="1:6" s="208" customFormat="1" ht="6" customHeight="1" thickBot="1">
      <c r="A81" s="255"/>
      <c r="B81" s="254"/>
      <c r="C81" s="254"/>
      <c r="D81" s="254"/>
      <c r="E81" s="254"/>
      <c r="F81" s="256"/>
    </row>
    <row r="82" spans="1:6" s="208" customFormat="1" ht="18" customHeight="1" thickBot="1">
      <c r="A82" s="249" t="s">
        <v>4166</v>
      </c>
      <c r="B82" s="247"/>
      <c r="C82" s="247"/>
      <c r="D82" s="248"/>
      <c r="E82" s="260"/>
      <c r="F82" s="253">
        <f>$F$50+$F$66+$F$70+$F$80</f>
        <v>0</v>
      </c>
    </row>
    <row r="83" spans="1:6" s="208" customFormat="1" ht="15.75" customHeight="1"/>
    <row r="84" spans="1:6" s="208" customFormat="1" ht="15.75" customHeight="1">
      <c r="A84" s="264" t="s">
        <v>4167</v>
      </c>
    </row>
    <row r="85" spans="1:6" s="208" customFormat="1" ht="15.75" customHeight="1"/>
    <row r="86" spans="1:6" s="208" customFormat="1" ht="34.5" customHeight="1">
      <c r="A86" s="265" t="s">
        <v>4168</v>
      </c>
      <c r="B86" s="265"/>
      <c r="C86" s="265"/>
      <c r="D86" s="265"/>
      <c r="E86" s="265"/>
      <c r="F86" s="265"/>
    </row>
    <row r="87" spans="1:6" s="208" customFormat="1" ht="15.75" customHeight="1"/>
    <row r="88" spans="1:6" s="208" customFormat="1" ht="15.75" customHeight="1"/>
    <row r="89" spans="1:6" s="208" customFormat="1" ht="15.75" customHeight="1"/>
    <row r="90" spans="1:6" s="208" customFormat="1" ht="15.75" customHeight="1"/>
    <row r="91" spans="1:6" s="208" customFormat="1" ht="15.75" customHeight="1"/>
    <row r="92" spans="1:6" s="208" customFormat="1" ht="15.75" customHeight="1"/>
    <row r="93" spans="1:6" s="208" customFormat="1" ht="15.75" customHeight="1"/>
    <row r="94" spans="1:6" s="208" customFormat="1" ht="15.75" customHeight="1"/>
    <row r="95" spans="1:6" s="208" customFormat="1" ht="15.75" customHeight="1"/>
    <row r="96" spans="1:6" s="208" customFormat="1" ht="15.75" customHeight="1"/>
    <row r="97" s="208" customFormat="1" ht="15.75" customHeight="1"/>
    <row r="98" s="208" customFormat="1" ht="15.75" customHeight="1"/>
    <row r="99" s="208" customFormat="1" ht="15.75" customHeight="1"/>
    <row r="100" s="208" customFormat="1" ht="15.75" customHeight="1"/>
    <row r="101" s="208" customFormat="1" ht="15.75" customHeight="1"/>
    <row r="102" s="208" customFormat="1" ht="15.75" customHeight="1"/>
    <row r="103" s="208" customFormat="1" ht="15.75" customHeight="1"/>
    <row r="104" s="208" customFormat="1" ht="15.75" customHeight="1"/>
    <row r="105" s="208" customFormat="1" ht="15.75" customHeight="1"/>
    <row r="106" s="208" customFormat="1" ht="15.75" customHeight="1"/>
    <row r="107" s="208" customFormat="1" ht="15.75" customHeight="1"/>
    <row r="108" s="208" customFormat="1" ht="15.75" customHeight="1"/>
    <row r="109" s="208" customFormat="1" ht="15.75" customHeight="1"/>
    <row r="110" s="208" customFormat="1" ht="15.75" customHeight="1"/>
    <row r="111" s="208" customFormat="1" ht="15.75" customHeight="1"/>
  </sheetData>
  <mergeCells count="2">
    <mergeCell ref="A86:F86"/>
    <mergeCell ref="A73:E73"/>
  </mergeCells>
  <pageMargins left="0.70866141732283461" right="0.70866141732283461" top="0.59055118110236215" bottom="0.59055118110236215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5"/>
  <sheetViews>
    <sheetView showGridLines="0" topLeftCell="A148" workbookViewId="0">
      <selection activeCell="AG95" sqref="AG95:AM9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84" t="s">
        <v>14</v>
      </c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R5" s="20"/>
      <c r="BE5" s="281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86" t="s">
        <v>17</v>
      </c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R6" s="20"/>
      <c r="BE6" s="282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21</v>
      </c>
      <c r="AR7" s="20"/>
      <c r="BE7" s="282"/>
      <c r="BS7" s="17" t="s">
        <v>6</v>
      </c>
    </row>
    <row r="8" spans="1:74" ht="12" customHeight="1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282"/>
      <c r="BS8" s="17" t="s">
        <v>6</v>
      </c>
    </row>
    <row r="9" spans="1:74" ht="29.25" customHeight="1">
      <c r="B9" s="20"/>
      <c r="D9" s="24" t="s">
        <v>26</v>
      </c>
      <c r="K9" s="29" t="s">
        <v>27</v>
      </c>
      <c r="AK9" s="24" t="s">
        <v>28</v>
      </c>
      <c r="AN9" s="29" t="s">
        <v>29</v>
      </c>
      <c r="AR9" s="20"/>
      <c r="BE9" s="282"/>
      <c r="BS9" s="17" t="s">
        <v>6</v>
      </c>
    </row>
    <row r="10" spans="1:74" ht="12" customHeight="1">
      <c r="B10" s="20"/>
      <c r="D10" s="27" t="s">
        <v>30</v>
      </c>
      <c r="AK10" s="27" t="s">
        <v>31</v>
      </c>
      <c r="AN10" s="25" t="s">
        <v>32</v>
      </c>
      <c r="AR10" s="20"/>
      <c r="BE10" s="282"/>
      <c r="BS10" s="17" t="s">
        <v>6</v>
      </c>
    </row>
    <row r="11" spans="1:74" ht="18.399999999999999" customHeight="1">
      <c r="B11" s="20"/>
      <c r="E11" s="25" t="s">
        <v>33</v>
      </c>
      <c r="AK11" s="27" t="s">
        <v>34</v>
      </c>
      <c r="AN11" s="25" t="s">
        <v>35</v>
      </c>
      <c r="AR11" s="20"/>
      <c r="BE11" s="282"/>
      <c r="BS11" s="17" t="s">
        <v>6</v>
      </c>
    </row>
    <row r="12" spans="1:74" ht="6.95" customHeight="1">
      <c r="B12" s="20"/>
      <c r="AR12" s="20"/>
      <c r="BE12" s="282"/>
      <c r="BS12" s="17" t="s">
        <v>6</v>
      </c>
    </row>
    <row r="13" spans="1:74" ht="12" customHeight="1">
      <c r="B13" s="20"/>
      <c r="D13" s="27" t="s">
        <v>36</v>
      </c>
      <c r="AK13" s="27" t="s">
        <v>31</v>
      </c>
      <c r="AN13" s="30" t="s">
        <v>37</v>
      </c>
      <c r="AR13" s="20"/>
      <c r="BE13" s="282"/>
      <c r="BS13" s="17" t="s">
        <v>6</v>
      </c>
    </row>
    <row r="14" spans="1:74" ht="12.75">
      <c r="B14" s="20"/>
      <c r="E14" s="287" t="s">
        <v>37</v>
      </c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7" t="s">
        <v>34</v>
      </c>
      <c r="AN14" s="30" t="s">
        <v>37</v>
      </c>
      <c r="AR14" s="20"/>
      <c r="BE14" s="282"/>
      <c r="BS14" s="17" t="s">
        <v>6</v>
      </c>
    </row>
    <row r="15" spans="1:74" ht="6.95" customHeight="1">
      <c r="B15" s="20"/>
      <c r="AR15" s="20"/>
      <c r="BE15" s="282"/>
      <c r="BS15" s="17" t="s">
        <v>4</v>
      </c>
    </row>
    <row r="16" spans="1:74" ht="12" customHeight="1">
      <c r="B16" s="20"/>
      <c r="D16" s="27" t="s">
        <v>38</v>
      </c>
      <c r="AK16" s="27" t="s">
        <v>31</v>
      </c>
      <c r="AN16" s="25" t="s">
        <v>39</v>
      </c>
      <c r="AR16" s="20"/>
      <c r="BE16" s="282"/>
      <c r="BS16" s="17" t="s">
        <v>4</v>
      </c>
    </row>
    <row r="17" spans="2:71" ht="18.399999999999999" customHeight="1">
      <c r="B17" s="20"/>
      <c r="E17" s="25" t="s">
        <v>40</v>
      </c>
      <c r="AK17" s="27" t="s">
        <v>34</v>
      </c>
      <c r="AN17" s="25" t="s">
        <v>41</v>
      </c>
      <c r="AR17" s="20"/>
      <c r="BE17" s="282"/>
      <c r="BS17" s="17" t="s">
        <v>42</v>
      </c>
    </row>
    <row r="18" spans="2:71" ht="6.95" customHeight="1">
      <c r="B18" s="20"/>
      <c r="AR18" s="20"/>
      <c r="BE18" s="282"/>
      <c r="BS18" s="17" t="s">
        <v>6</v>
      </c>
    </row>
    <row r="19" spans="2:71" ht="12" customHeight="1">
      <c r="B19" s="20"/>
      <c r="D19" s="27" t="s">
        <v>43</v>
      </c>
      <c r="AK19" s="27" t="s">
        <v>31</v>
      </c>
      <c r="AN19" s="25" t="s">
        <v>39</v>
      </c>
      <c r="AR19" s="20"/>
      <c r="BE19" s="282"/>
      <c r="BS19" s="17" t="s">
        <v>6</v>
      </c>
    </row>
    <row r="20" spans="2:71" ht="18.399999999999999" customHeight="1">
      <c r="B20" s="20"/>
      <c r="E20" s="25" t="s">
        <v>40</v>
      </c>
      <c r="AK20" s="27" t="s">
        <v>34</v>
      </c>
      <c r="AN20" s="25" t="s">
        <v>41</v>
      </c>
      <c r="AR20" s="20"/>
      <c r="BE20" s="282"/>
      <c r="BS20" s="17" t="s">
        <v>4</v>
      </c>
    </row>
    <row r="21" spans="2:71" ht="6.95" customHeight="1">
      <c r="B21" s="20"/>
      <c r="AR21" s="20"/>
      <c r="BE21" s="282"/>
    </row>
    <row r="22" spans="2:71" ht="12" customHeight="1">
      <c r="B22" s="20"/>
      <c r="D22" s="27" t="s">
        <v>44</v>
      </c>
      <c r="AR22" s="20"/>
      <c r="BE22" s="282"/>
    </row>
    <row r="23" spans="2:71" ht="35.25" customHeight="1">
      <c r="B23" s="20"/>
      <c r="E23" s="289" t="s">
        <v>45</v>
      </c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R23" s="20"/>
      <c r="BE23" s="282"/>
    </row>
    <row r="24" spans="2:71" ht="6.95" customHeight="1">
      <c r="B24" s="20"/>
      <c r="AR24" s="20"/>
      <c r="BE24" s="282"/>
    </row>
    <row r="25" spans="2:71" ht="6.95" customHeight="1">
      <c r="B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0"/>
      <c r="BE25" s="282"/>
    </row>
    <row r="26" spans="2:71" s="1" customFormat="1" ht="25.9" customHeight="1">
      <c r="B26" s="33"/>
      <c r="D26" s="34" t="s">
        <v>46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90">
        <f>ROUND(AG94,2)</f>
        <v>0</v>
      </c>
      <c r="AL26" s="291"/>
      <c r="AM26" s="291"/>
      <c r="AN26" s="291"/>
      <c r="AO26" s="291"/>
      <c r="AR26" s="33"/>
      <c r="BE26" s="282"/>
    </row>
    <row r="27" spans="2:71" s="1" customFormat="1" ht="6.95" customHeight="1">
      <c r="B27" s="33"/>
      <c r="AR27" s="33"/>
      <c r="BE27" s="282"/>
    </row>
    <row r="28" spans="2:71" s="1" customFormat="1" ht="12.75">
      <c r="B28" s="33"/>
      <c r="L28" s="292" t="s">
        <v>47</v>
      </c>
      <c r="M28" s="292"/>
      <c r="N28" s="292"/>
      <c r="O28" s="292"/>
      <c r="P28" s="292"/>
      <c r="W28" s="292" t="s">
        <v>48</v>
      </c>
      <c r="X28" s="292"/>
      <c r="Y28" s="292"/>
      <c r="Z28" s="292"/>
      <c r="AA28" s="292"/>
      <c r="AB28" s="292"/>
      <c r="AC28" s="292"/>
      <c r="AD28" s="292"/>
      <c r="AE28" s="292"/>
      <c r="AK28" s="292" t="s">
        <v>49</v>
      </c>
      <c r="AL28" s="292"/>
      <c r="AM28" s="292"/>
      <c r="AN28" s="292"/>
      <c r="AO28" s="292"/>
      <c r="AR28" s="33"/>
      <c r="BE28" s="282"/>
    </row>
    <row r="29" spans="2:71" s="2" customFormat="1" ht="14.45" customHeight="1">
      <c r="B29" s="36"/>
      <c r="D29" s="27" t="s">
        <v>50</v>
      </c>
      <c r="F29" s="27" t="s">
        <v>51</v>
      </c>
      <c r="L29" s="295">
        <v>0.21</v>
      </c>
      <c r="M29" s="294"/>
      <c r="N29" s="294"/>
      <c r="O29" s="294"/>
      <c r="P29" s="294"/>
      <c r="W29" s="293">
        <f>ROUND(AZ94, 2)</f>
        <v>0</v>
      </c>
      <c r="X29" s="294"/>
      <c r="Y29" s="294"/>
      <c r="Z29" s="294"/>
      <c r="AA29" s="294"/>
      <c r="AB29" s="294"/>
      <c r="AC29" s="294"/>
      <c r="AD29" s="294"/>
      <c r="AE29" s="294"/>
      <c r="AK29" s="293">
        <f>ROUND(AV94, 2)</f>
        <v>0</v>
      </c>
      <c r="AL29" s="294"/>
      <c r="AM29" s="294"/>
      <c r="AN29" s="294"/>
      <c r="AO29" s="294"/>
      <c r="AR29" s="36"/>
      <c r="BE29" s="283"/>
    </row>
    <row r="30" spans="2:71" s="2" customFormat="1" ht="14.45" customHeight="1">
      <c r="B30" s="36"/>
      <c r="F30" s="27" t="s">
        <v>52</v>
      </c>
      <c r="L30" s="295">
        <v>0.12</v>
      </c>
      <c r="M30" s="294"/>
      <c r="N30" s="294"/>
      <c r="O30" s="294"/>
      <c r="P30" s="294"/>
      <c r="W30" s="293">
        <f>ROUND(BA94, 2)</f>
        <v>0</v>
      </c>
      <c r="X30" s="294"/>
      <c r="Y30" s="294"/>
      <c r="Z30" s="294"/>
      <c r="AA30" s="294"/>
      <c r="AB30" s="294"/>
      <c r="AC30" s="294"/>
      <c r="AD30" s="294"/>
      <c r="AE30" s="294"/>
      <c r="AK30" s="293">
        <f>ROUND(AW94, 2)</f>
        <v>0</v>
      </c>
      <c r="AL30" s="294"/>
      <c r="AM30" s="294"/>
      <c r="AN30" s="294"/>
      <c r="AO30" s="294"/>
      <c r="AR30" s="36"/>
      <c r="BE30" s="283"/>
    </row>
    <row r="31" spans="2:71" s="2" customFormat="1" ht="14.45" hidden="1" customHeight="1">
      <c r="B31" s="36"/>
      <c r="F31" s="27" t="s">
        <v>53</v>
      </c>
      <c r="L31" s="295">
        <v>0.21</v>
      </c>
      <c r="M31" s="294"/>
      <c r="N31" s="294"/>
      <c r="O31" s="294"/>
      <c r="P31" s="294"/>
      <c r="W31" s="293">
        <f>ROUND(BB94, 2)</f>
        <v>0</v>
      </c>
      <c r="X31" s="294"/>
      <c r="Y31" s="294"/>
      <c r="Z31" s="294"/>
      <c r="AA31" s="294"/>
      <c r="AB31" s="294"/>
      <c r="AC31" s="294"/>
      <c r="AD31" s="294"/>
      <c r="AE31" s="294"/>
      <c r="AK31" s="293">
        <v>0</v>
      </c>
      <c r="AL31" s="294"/>
      <c r="AM31" s="294"/>
      <c r="AN31" s="294"/>
      <c r="AO31" s="294"/>
      <c r="AR31" s="36"/>
      <c r="BE31" s="283"/>
    </row>
    <row r="32" spans="2:71" s="2" customFormat="1" ht="14.45" hidden="1" customHeight="1">
      <c r="B32" s="36"/>
      <c r="F32" s="27" t="s">
        <v>54</v>
      </c>
      <c r="L32" s="295">
        <v>0.12</v>
      </c>
      <c r="M32" s="294"/>
      <c r="N32" s="294"/>
      <c r="O32" s="294"/>
      <c r="P32" s="294"/>
      <c r="W32" s="293">
        <f>ROUND(BC94, 2)</f>
        <v>0</v>
      </c>
      <c r="X32" s="294"/>
      <c r="Y32" s="294"/>
      <c r="Z32" s="294"/>
      <c r="AA32" s="294"/>
      <c r="AB32" s="294"/>
      <c r="AC32" s="294"/>
      <c r="AD32" s="294"/>
      <c r="AE32" s="294"/>
      <c r="AK32" s="293">
        <v>0</v>
      </c>
      <c r="AL32" s="294"/>
      <c r="AM32" s="294"/>
      <c r="AN32" s="294"/>
      <c r="AO32" s="294"/>
      <c r="AR32" s="36"/>
      <c r="BE32" s="283"/>
    </row>
    <row r="33" spans="2:57" s="2" customFormat="1" ht="14.45" hidden="1" customHeight="1">
      <c r="B33" s="36"/>
      <c r="F33" s="27" t="s">
        <v>55</v>
      </c>
      <c r="L33" s="295">
        <v>0</v>
      </c>
      <c r="M33" s="294"/>
      <c r="N33" s="294"/>
      <c r="O33" s="294"/>
      <c r="P33" s="294"/>
      <c r="W33" s="293">
        <f>ROUND(BD94, 2)</f>
        <v>0</v>
      </c>
      <c r="X33" s="294"/>
      <c r="Y33" s="294"/>
      <c r="Z33" s="294"/>
      <c r="AA33" s="294"/>
      <c r="AB33" s="294"/>
      <c r="AC33" s="294"/>
      <c r="AD33" s="294"/>
      <c r="AE33" s="294"/>
      <c r="AK33" s="293">
        <v>0</v>
      </c>
      <c r="AL33" s="294"/>
      <c r="AM33" s="294"/>
      <c r="AN33" s="294"/>
      <c r="AO33" s="294"/>
      <c r="AR33" s="36"/>
      <c r="BE33" s="283"/>
    </row>
    <row r="34" spans="2:57" s="1" customFormat="1" ht="6.95" customHeight="1">
      <c r="B34" s="33"/>
      <c r="AR34" s="33"/>
      <c r="BE34" s="282"/>
    </row>
    <row r="35" spans="2:57" s="1" customFormat="1" ht="25.9" customHeight="1">
      <c r="B35" s="33"/>
      <c r="C35" s="37"/>
      <c r="D35" s="38" t="s">
        <v>56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57</v>
      </c>
      <c r="U35" s="39"/>
      <c r="V35" s="39"/>
      <c r="W35" s="39"/>
      <c r="X35" s="299" t="s">
        <v>58</v>
      </c>
      <c r="Y35" s="297"/>
      <c r="Z35" s="297"/>
      <c r="AA35" s="297"/>
      <c r="AB35" s="297"/>
      <c r="AC35" s="39"/>
      <c r="AD35" s="39"/>
      <c r="AE35" s="39"/>
      <c r="AF35" s="39"/>
      <c r="AG35" s="39"/>
      <c r="AH35" s="39"/>
      <c r="AI35" s="39"/>
      <c r="AJ35" s="39"/>
      <c r="AK35" s="296">
        <f>SUM(AK26:AK33)</f>
        <v>0</v>
      </c>
      <c r="AL35" s="297"/>
      <c r="AM35" s="297"/>
      <c r="AN35" s="297"/>
      <c r="AO35" s="298"/>
      <c r="AP35" s="37"/>
      <c r="AQ35" s="37"/>
      <c r="AR35" s="33"/>
    </row>
    <row r="36" spans="2:57" s="1" customFormat="1" ht="6.95" customHeight="1">
      <c r="B36" s="33"/>
      <c r="AR36" s="33"/>
    </row>
    <row r="37" spans="2:57" s="1" customFormat="1" ht="14.45" customHeight="1">
      <c r="B37" s="33"/>
      <c r="AR37" s="33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3"/>
      <c r="D49" s="41" t="s">
        <v>59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60</v>
      </c>
      <c r="AI49" s="42"/>
      <c r="AJ49" s="42"/>
      <c r="AK49" s="42"/>
      <c r="AL49" s="42"/>
      <c r="AM49" s="42"/>
      <c r="AN49" s="42"/>
      <c r="AO49" s="42"/>
      <c r="AR49" s="33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3"/>
      <c r="D60" s="43" t="s">
        <v>61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3" t="s">
        <v>62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3" t="s">
        <v>61</v>
      </c>
      <c r="AI60" s="35"/>
      <c r="AJ60" s="35"/>
      <c r="AK60" s="35"/>
      <c r="AL60" s="35"/>
      <c r="AM60" s="43" t="s">
        <v>62</v>
      </c>
      <c r="AN60" s="35"/>
      <c r="AO60" s="35"/>
      <c r="AR60" s="33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3"/>
      <c r="D64" s="41" t="s">
        <v>63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64</v>
      </c>
      <c r="AI64" s="42"/>
      <c r="AJ64" s="42"/>
      <c r="AK64" s="42"/>
      <c r="AL64" s="42"/>
      <c r="AM64" s="42"/>
      <c r="AN64" s="42"/>
      <c r="AO64" s="42"/>
      <c r="AR64" s="33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3"/>
      <c r="D75" s="43" t="s">
        <v>61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3" t="s">
        <v>62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3" t="s">
        <v>61</v>
      </c>
      <c r="AI75" s="35"/>
      <c r="AJ75" s="35"/>
      <c r="AK75" s="35"/>
      <c r="AL75" s="35"/>
      <c r="AM75" s="43" t="s">
        <v>62</v>
      </c>
      <c r="AN75" s="35"/>
      <c r="AO75" s="35"/>
      <c r="AR75" s="33"/>
    </row>
    <row r="76" spans="2:44" s="1" customFormat="1">
      <c r="B76" s="33"/>
      <c r="AR76" s="33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3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3"/>
    </row>
    <row r="82" spans="1:91" s="1" customFormat="1" ht="24.95" customHeight="1">
      <c r="B82" s="33"/>
      <c r="C82" s="21" t="s">
        <v>65</v>
      </c>
      <c r="AR82" s="33"/>
    </row>
    <row r="83" spans="1:91" s="1" customFormat="1" ht="6.95" customHeight="1">
      <c r="B83" s="33"/>
      <c r="AR83" s="33"/>
    </row>
    <row r="84" spans="1:91" s="3" customFormat="1" ht="12" customHeight="1">
      <c r="B84" s="48"/>
      <c r="C84" s="27" t="s">
        <v>13</v>
      </c>
      <c r="L84" s="3" t="str">
        <f>K5</f>
        <v>1-1-520-22</v>
      </c>
      <c r="AR84" s="48"/>
    </row>
    <row r="85" spans="1:91" s="4" customFormat="1" ht="36.950000000000003" customHeight="1">
      <c r="B85" s="49"/>
      <c r="C85" s="50" t="s">
        <v>16</v>
      </c>
      <c r="L85" s="273" t="str">
        <f>K6</f>
        <v>Vybudování PPO na stokové síti v oblasti Karlín - Retenční nádrž JIH</v>
      </c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R85" s="49"/>
    </row>
    <row r="86" spans="1:91" s="1" customFormat="1" ht="6.95" customHeight="1">
      <c r="B86" s="33"/>
      <c r="AR86" s="33"/>
    </row>
    <row r="87" spans="1:91" s="1" customFormat="1" ht="12" customHeight="1">
      <c r="B87" s="33"/>
      <c r="C87" s="27" t="s">
        <v>22</v>
      </c>
      <c r="L87" s="51" t="str">
        <f>IF(K8="","",K8)</f>
        <v>Praha 8 -Karlín</v>
      </c>
      <c r="AI87" s="27" t="s">
        <v>24</v>
      </c>
      <c r="AM87" s="302" t="str">
        <f>IF(AN8= "","",AN8)</f>
        <v>13. 8. 2025</v>
      </c>
      <c r="AN87" s="302"/>
      <c r="AR87" s="33"/>
    </row>
    <row r="88" spans="1:91" s="1" customFormat="1" ht="6.95" customHeight="1">
      <c r="B88" s="33"/>
      <c r="AR88" s="33"/>
    </row>
    <row r="89" spans="1:91" s="1" customFormat="1" ht="15.2" customHeight="1">
      <c r="B89" s="33"/>
      <c r="C89" s="27" t="s">
        <v>30</v>
      </c>
      <c r="L89" s="3" t="str">
        <f>IF(E11= "","",E11)</f>
        <v>Pražská vodohospodářská společnost a.s.</v>
      </c>
      <c r="AI89" s="27" t="s">
        <v>38</v>
      </c>
      <c r="AM89" s="303" t="str">
        <f>IF(E17="","",E17)</f>
        <v>Sweco a.s.</v>
      </c>
      <c r="AN89" s="304"/>
      <c r="AO89" s="304"/>
      <c r="AP89" s="304"/>
      <c r="AR89" s="33"/>
      <c r="AS89" s="306" t="s">
        <v>66</v>
      </c>
      <c r="AT89" s="307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3"/>
      <c r="C90" s="27" t="s">
        <v>36</v>
      </c>
      <c r="L90" s="3" t="str">
        <f>IF(E14= "Vyplň údaj","",E14)</f>
        <v/>
      </c>
      <c r="AI90" s="27" t="s">
        <v>43</v>
      </c>
      <c r="AM90" s="303" t="str">
        <f>IF(E20="","",E20)</f>
        <v>Sweco a.s.</v>
      </c>
      <c r="AN90" s="304"/>
      <c r="AO90" s="304"/>
      <c r="AP90" s="304"/>
      <c r="AR90" s="33"/>
      <c r="AS90" s="308"/>
      <c r="AT90" s="309"/>
      <c r="BD90" s="55"/>
    </row>
    <row r="91" spans="1:91" s="1" customFormat="1" ht="10.9" customHeight="1">
      <c r="B91" s="33"/>
      <c r="AR91" s="33"/>
      <c r="AS91" s="308"/>
      <c r="AT91" s="309"/>
      <c r="BD91" s="55"/>
    </row>
    <row r="92" spans="1:91" s="1" customFormat="1" ht="29.25" customHeight="1">
      <c r="B92" s="33"/>
      <c r="C92" s="280" t="s">
        <v>67</v>
      </c>
      <c r="D92" s="271"/>
      <c r="E92" s="271"/>
      <c r="F92" s="271"/>
      <c r="G92" s="271"/>
      <c r="H92" s="56"/>
      <c r="I92" s="270" t="s">
        <v>68</v>
      </c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  <c r="AF92" s="271"/>
      <c r="AG92" s="301" t="s">
        <v>69</v>
      </c>
      <c r="AH92" s="271"/>
      <c r="AI92" s="271"/>
      <c r="AJ92" s="271"/>
      <c r="AK92" s="271"/>
      <c r="AL92" s="271"/>
      <c r="AM92" s="271"/>
      <c r="AN92" s="270" t="s">
        <v>70</v>
      </c>
      <c r="AO92" s="271"/>
      <c r="AP92" s="305"/>
      <c r="AQ92" s="57" t="s">
        <v>71</v>
      </c>
      <c r="AR92" s="33"/>
      <c r="AS92" s="58" t="s">
        <v>72</v>
      </c>
      <c r="AT92" s="59" t="s">
        <v>73</v>
      </c>
      <c r="AU92" s="59" t="s">
        <v>74</v>
      </c>
      <c r="AV92" s="59" t="s">
        <v>75</v>
      </c>
      <c r="AW92" s="59" t="s">
        <v>76</v>
      </c>
      <c r="AX92" s="59" t="s">
        <v>77</v>
      </c>
      <c r="AY92" s="59" t="s">
        <v>78</v>
      </c>
      <c r="AZ92" s="59" t="s">
        <v>79</v>
      </c>
      <c r="BA92" s="59" t="s">
        <v>80</v>
      </c>
      <c r="BB92" s="59" t="s">
        <v>81</v>
      </c>
      <c r="BC92" s="59" t="s">
        <v>82</v>
      </c>
      <c r="BD92" s="60" t="s">
        <v>83</v>
      </c>
    </row>
    <row r="93" spans="1:91" s="1" customFormat="1" ht="10.9" customHeight="1">
      <c r="B93" s="33"/>
      <c r="AR93" s="33"/>
      <c r="AS93" s="61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2"/>
      <c r="C94" s="63" t="s">
        <v>84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75">
        <f>ROUND(AG95+AG100+AG101+SUM(AG108:AG113),2)</f>
        <v>0</v>
      </c>
      <c r="AH94" s="275"/>
      <c r="AI94" s="275"/>
      <c r="AJ94" s="275"/>
      <c r="AK94" s="275"/>
      <c r="AL94" s="275"/>
      <c r="AM94" s="275"/>
      <c r="AN94" s="310">
        <f t="shared" ref="AN94:AN113" si="0">SUM(AG94,AT94)</f>
        <v>0</v>
      </c>
      <c r="AO94" s="310"/>
      <c r="AP94" s="310"/>
      <c r="AQ94" s="66" t="s">
        <v>1</v>
      </c>
      <c r="AR94" s="62"/>
      <c r="AS94" s="67">
        <f>ROUND(AS95+AS100+AS101+SUM(AS108:AS113),2)</f>
        <v>0</v>
      </c>
      <c r="AT94" s="68">
        <f t="shared" ref="AT94:AT113" si="1">ROUND(SUM(AV94:AW94),2)</f>
        <v>0</v>
      </c>
      <c r="AU94" s="69">
        <f>ROUND(AU95+AU100+AU101+SUM(AU108:AU113),5)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ROUND(AZ95+AZ100+AZ101+SUM(AZ108:AZ113),2)</f>
        <v>0</v>
      </c>
      <c r="BA94" s="68">
        <f>ROUND(BA95+BA100+BA101+SUM(BA108:BA113),2)</f>
        <v>0</v>
      </c>
      <c r="BB94" s="68">
        <f>ROUND(BB95+BB100+BB101+SUM(BB108:BB113),2)</f>
        <v>0</v>
      </c>
      <c r="BC94" s="68">
        <f>ROUND(BC95+BC100+BC101+SUM(BC108:BC113),2)</f>
        <v>0</v>
      </c>
      <c r="BD94" s="70">
        <f>ROUND(BD95+BD100+BD101+SUM(BD108:BD113),2)</f>
        <v>0</v>
      </c>
      <c r="BS94" s="71" t="s">
        <v>85</v>
      </c>
      <c r="BT94" s="71" t="s">
        <v>86</v>
      </c>
      <c r="BU94" s="72" t="s">
        <v>87</v>
      </c>
      <c r="BV94" s="71" t="s">
        <v>88</v>
      </c>
      <c r="BW94" s="71" t="s">
        <v>5</v>
      </c>
      <c r="BX94" s="71" t="s">
        <v>89</v>
      </c>
      <c r="CL94" s="71" t="s">
        <v>19</v>
      </c>
    </row>
    <row r="95" spans="1:91" s="6" customFormat="1" ht="24.75" customHeight="1">
      <c r="B95" s="73"/>
      <c r="C95" s="74"/>
      <c r="D95" s="272" t="s">
        <v>90</v>
      </c>
      <c r="E95" s="272"/>
      <c r="F95" s="272"/>
      <c r="G95" s="272"/>
      <c r="H95" s="272"/>
      <c r="I95" s="75"/>
      <c r="J95" s="272" t="s">
        <v>91</v>
      </c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  <c r="Y95" s="272"/>
      <c r="Z95" s="272"/>
      <c r="AA95" s="272"/>
      <c r="AB95" s="272"/>
      <c r="AC95" s="272"/>
      <c r="AD95" s="272"/>
      <c r="AE95" s="272"/>
      <c r="AF95" s="272"/>
      <c r="AG95" s="300">
        <f>ROUND(SUM(AG96:AG99),2)</f>
        <v>0</v>
      </c>
      <c r="AH95" s="279"/>
      <c r="AI95" s="279"/>
      <c r="AJ95" s="279"/>
      <c r="AK95" s="279"/>
      <c r="AL95" s="279"/>
      <c r="AM95" s="279"/>
      <c r="AN95" s="278">
        <f t="shared" si="0"/>
        <v>0</v>
      </c>
      <c r="AO95" s="279"/>
      <c r="AP95" s="279"/>
      <c r="AQ95" s="76" t="s">
        <v>92</v>
      </c>
      <c r="AR95" s="73"/>
      <c r="AS95" s="77">
        <f>ROUND(SUM(AS96:AS99),2)</f>
        <v>0</v>
      </c>
      <c r="AT95" s="78">
        <f t="shared" si="1"/>
        <v>0</v>
      </c>
      <c r="AU95" s="79">
        <f>ROUND(SUM(AU96:AU99),5)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ROUND(SUM(AZ96:AZ99),2)</f>
        <v>0</v>
      </c>
      <c r="BA95" s="78">
        <f>ROUND(SUM(BA96:BA99),2)</f>
        <v>0</v>
      </c>
      <c r="BB95" s="78">
        <f>ROUND(SUM(BB96:BB99),2)</f>
        <v>0</v>
      </c>
      <c r="BC95" s="78">
        <f>ROUND(SUM(BC96:BC99),2)</f>
        <v>0</v>
      </c>
      <c r="BD95" s="80">
        <f>ROUND(SUM(BD96:BD99),2)</f>
        <v>0</v>
      </c>
      <c r="BS95" s="81" t="s">
        <v>85</v>
      </c>
      <c r="BT95" s="81" t="s">
        <v>93</v>
      </c>
      <c r="BU95" s="81" t="s">
        <v>87</v>
      </c>
      <c r="BV95" s="81" t="s">
        <v>88</v>
      </c>
      <c r="BW95" s="81" t="s">
        <v>94</v>
      </c>
      <c r="BX95" s="81" t="s">
        <v>5</v>
      </c>
      <c r="CL95" s="81" t="s">
        <v>1</v>
      </c>
      <c r="CM95" s="81" t="s">
        <v>95</v>
      </c>
    </row>
    <row r="96" spans="1:91" s="3" customFormat="1" ht="23.25" customHeight="1">
      <c r="A96" s="82" t="s">
        <v>96</v>
      </c>
      <c r="B96" s="48"/>
      <c r="C96" s="9"/>
      <c r="D96" s="9"/>
      <c r="E96" s="269" t="s">
        <v>97</v>
      </c>
      <c r="F96" s="269"/>
      <c r="G96" s="269"/>
      <c r="H96" s="269"/>
      <c r="I96" s="269"/>
      <c r="J96" s="9"/>
      <c r="K96" s="269" t="s">
        <v>91</v>
      </c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76">
        <f>'SO 02.1a - RETENČNÍ NÁDRŽ...'!J32</f>
        <v>0</v>
      </c>
      <c r="AH96" s="277"/>
      <c r="AI96" s="277"/>
      <c r="AJ96" s="277"/>
      <c r="AK96" s="277"/>
      <c r="AL96" s="277"/>
      <c r="AM96" s="277"/>
      <c r="AN96" s="276">
        <f t="shared" si="0"/>
        <v>0</v>
      </c>
      <c r="AO96" s="277"/>
      <c r="AP96" s="277"/>
      <c r="AQ96" s="83" t="s">
        <v>98</v>
      </c>
      <c r="AR96" s="48"/>
      <c r="AS96" s="84">
        <v>0</v>
      </c>
      <c r="AT96" s="85">
        <f t="shared" si="1"/>
        <v>0</v>
      </c>
      <c r="AU96" s="86">
        <f>'SO 02.1a - RETENČNÍ NÁDRŽ...'!P137</f>
        <v>0</v>
      </c>
      <c r="AV96" s="85">
        <f>'SO 02.1a - RETENČNÍ NÁDRŽ...'!J35</f>
        <v>0</v>
      </c>
      <c r="AW96" s="85">
        <f>'SO 02.1a - RETENČNÍ NÁDRŽ...'!J36</f>
        <v>0</v>
      </c>
      <c r="AX96" s="85">
        <f>'SO 02.1a - RETENČNÍ NÁDRŽ...'!J37</f>
        <v>0</v>
      </c>
      <c r="AY96" s="85">
        <f>'SO 02.1a - RETENČNÍ NÁDRŽ...'!J38</f>
        <v>0</v>
      </c>
      <c r="AZ96" s="85">
        <f>'SO 02.1a - RETENČNÍ NÁDRŽ...'!F35</f>
        <v>0</v>
      </c>
      <c r="BA96" s="85">
        <f>'SO 02.1a - RETENČNÍ NÁDRŽ...'!F36</f>
        <v>0</v>
      </c>
      <c r="BB96" s="85">
        <f>'SO 02.1a - RETENČNÍ NÁDRŽ...'!F37</f>
        <v>0</v>
      </c>
      <c r="BC96" s="85">
        <f>'SO 02.1a - RETENČNÍ NÁDRŽ...'!F38</f>
        <v>0</v>
      </c>
      <c r="BD96" s="87">
        <f>'SO 02.1a - RETENČNÍ NÁDRŽ...'!F39</f>
        <v>0</v>
      </c>
      <c r="BT96" s="25" t="s">
        <v>95</v>
      </c>
      <c r="BV96" s="25" t="s">
        <v>88</v>
      </c>
      <c r="BW96" s="25" t="s">
        <v>99</v>
      </c>
      <c r="BX96" s="25" t="s">
        <v>94</v>
      </c>
      <c r="CL96" s="25" t="s">
        <v>1</v>
      </c>
    </row>
    <row r="97" spans="1:91" s="3" customFormat="1" ht="23.25" customHeight="1">
      <c r="A97" s="82" t="s">
        <v>96</v>
      </c>
      <c r="B97" s="48"/>
      <c r="C97" s="9"/>
      <c r="D97" s="9"/>
      <c r="E97" s="269" t="s">
        <v>100</v>
      </c>
      <c r="F97" s="269"/>
      <c r="G97" s="269"/>
      <c r="H97" s="269"/>
      <c r="I97" s="269"/>
      <c r="J97" s="9"/>
      <c r="K97" s="269" t="s">
        <v>101</v>
      </c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  <c r="AA97" s="269"/>
      <c r="AB97" s="269"/>
      <c r="AC97" s="269"/>
      <c r="AD97" s="269"/>
      <c r="AE97" s="269"/>
      <c r="AF97" s="269"/>
      <c r="AG97" s="276">
        <f>'SO 02.1b - RETENČNÍ NÁDRŽ...'!J32</f>
        <v>0</v>
      </c>
      <c r="AH97" s="277"/>
      <c r="AI97" s="277"/>
      <c r="AJ97" s="277"/>
      <c r="AK97" s="277"/>
      <c r="AL97" s="277"/>
      <c r="AM97" s="277"/>
      <c r="AN97" s="276">
        <f t="shared" si="0"/>
        <v>0</v>
      </c>
      <c r="AO97" s="277"/>
      <c r="AP97" s="277"/>
      <c r="AQ97" s="83" t="s">
        <v>98</v>
      </c>
      <c r="AR97" s="48"/>
      <c r="AS97" s="84">
        <v>0</v>
      </c>
      <c r="AT97" s="85">
        <f t="shared" si="1"/>
        <v>0</v>
      </c>
      <c r="AU97" s="86">
        <f>'SO 02.1b - RETENČNÍ NÁDRŽ...'!P124</f>
        <v>0</v>
      </c>
      <c r="AV97" s="85">
        <f>'SO 02.1b - RETENČNÍ NÁDRŽ...'!J35</f>
        <v>0</v>
      </c>
      <c r="AW97" s="85">
        <f>'SO 02.1b - RETENČNÍ NÁDRŽ...'!J36</f>
        <v>0</v>
      </c>
      <c r="AX97" s="85">
        <f>'SO 02.1b - RETENČNÍ NÁDRŽ...'!J37</f>
        <v>0</v>
      </c>
      <c r="AY97" s="85">
        <f>'SO 02.1b - RETENČNÍ NÁDRŽ...'!J38</f>
        <v>0</v>
      </c>
      <c r="AZ97" s="85">
        <f>'SO 02.1b - RETENČNÍ NÁDRŽ...'!F35</f>
        <v>0</v>
      </c>
      <c r="BA97" s="85">
        <f>'SO 02.1b - RETENČNÍ NÁDRŽ...'!F36</f>
        <v>0</v>
      </c>
      <c r="BB97" s="85">
        <f>'SO 02.1b - RETENČNÍ NÁDRŽ...'!F37</f>
        <v>0</v>
      </c>
      <c r="BC97" s="85">
        <f>'SO 02.1b - RETENČNÍ NÁDRŽ...'!F38</f>
        <v>0</v>
      </c>
      <c r="BD97" s="87">
        <f>'SO 02.1b - RETENČNÍ NÁDRŽ...'!F39</f>
        <v>0</v>
      </c>
      <c r="BT97" s="25" t="s">
        <v>95</v>
      </c>
      <c r="BV97" s="25" t="s">
        <v>88</v>
      </c>
      <c r="BW97" s="25" t="s">
        <v>102</v>
      </c>
      <c r="BX97" s="25" t="s">
        <v>94</v>
      </c>
      <c r="CL97" s="25" t="s">
        <v>1</v>
      </c>
    </row>
    <row r="98" spans="1:91" s="3" customFormat="1" ht="23.25" customHeight="1">
      <c r="A98" s="82" t="s">
        <v>96</v>
      </c>
      <c r="B98" s="48"/>
      <c r="C98" s="9"/>
      <c r="D98" s="9"/>
      <c r="E98" s="269" t="s">
        <v>103</v>
      </c>
      <c r="F98" s="269"/>
      <c r="G98" s="269"/>
      <c r="H98" s="269"/>
      <c r="I98" s="269"/>
      <c r="J98" s="9"/>
      <c r="K98" s="269" t="s">
        <v>104</v>
      </c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  <c r="X98" s="269"/>
      <c r="Y98" s="269"/>
      <c r="Z98" s="269"/>
      <c r="AA98" s="269"/>
      <c r="AB98" s="269"/>
      <c r="AC98" s="269"/>
      <c r="AD98" s="269"/>
      <c r="AE98" s="269"/>
      <c r="AF98" s="269"/>
      <c r="AG98" s="276">
        <f>'SO 02.1c - RETENČNÍ NÁDŽ ...'!J32</f>
        <v>0</v>
      </c>
      <c r="AH98" s="277"/>
      <c r="AI98" s="277"/>
      <c r="AJ98" s="277"/>
      <c r="AK98" s="277"/>
      <c r="AL98" s="277"/>
      <c r="AM98" s="277"/>
      <c r="AN98" s="276">
        <f t="shared" si="0"/>
        <v>0</v>
      </c>
      <c r="AO98" s="277"/>
      <c r="AP98" s="277"/>
      <c r="AQ98" s="83" t="s">
        <v>98</v>
      </c>
      <c r="AR98" s="48"/>
      <c r="AS98" s="84">
        <v>0</v>
      </c>
      <c r="AT98" s="85">
        <f t="shared" si="1"/>
        <v>0</v>
      </c>
      <c r="AU98" s="86">
        <f>'SO 02.1c - RETENČNÍ NÁDŽ ...'!P121</f>
        <v>0</v>
      </c>
      <c r="AV98" s="85">
        <f>'SO 02.1c - RETENČNÍ NÁDŽ ...'!J35</f>
        <v>0</v>
      </c>
      <c r="AW98" s="85">
        <f>'SO 02.1c - RETENČNÍ NÁDŽ ...'!J36</f>
        <v>0</v>
      </c>
      <c r="AX98" s="85">
        <f>'SO 02.1c - RETENČNÍ NÁDŽ ...'!J37</f>
        <v>0</v>
      </c>
      <c r="AY98" s="85">
        <f>'SO 02.1c - RETENČNÍ NÁDŽ ...'!J38</f>
        <v>0</v>
      </c>
      <c r="AZ98" s="85">
        <f>'SO 02.1c - RETENČNÍ NÁDŽ ...'!F35</f>
        <v>0</v>
      </c>
      <c r="BA98" s="85">
        <f>'SO 02.1c - RETENČNÍ NÁDŽ ...'!F36</f>
        <v>0</v>
      </c>
      <c r="BB98" s="85">
        <f>'SO 02.1c - RETENČNÍ NÁDŽ ...'!F37</f>
        <v>0</v>
      </c>
      <c r="BC98" s="85">
        <f>'SO 02.1c - RETENČNÍ NÁDŽ ...'!F38</f>
        <v>0</v>
      </c>
      <c r="BD98" s="87">
        <f>'SO 02.1c - RETENČNÍ NÁDŽ ...'!F39</f>
        <v>0</v>
      </c>
      <c r="BT98" s="25" t="s">
        <v>95</v>
      </c>
      <c r="BV98" s="25" t="s">
        <v>88</v>
      </c>
      <c r="BW98" s="25" t="s">
        <v>105</v>
      </c>
      <c r="BX98" s="25" t="s">
        <v>94</v>
      </c>
      <c r="CL98" s="25" t="s">
        <v>1</v>
      </c>
    </row>
    <row r="99" spans="1:91" s="3" customFormat="1" ht="23.25" customHeight="1">
      <c r="A99" s="82" t="s">
        <v>96</v>
      </c>
      <c r="B99" s="48"/>
      <c r="C99" s="9"/>
      <c r="D99" s="9"/>
      <c r="E99" s="269" t="s">
        <v>106</v>
      </c>
      <c r="F99" s="269"/>
      <c r="G99" s="269"/>
      <c r="H99" s="269"/>
      <c r="I99" s="269"/>
      <c r="J99" s="9"/>
      <c r="K99" s="269" t="s">
        <v>107</v>
      </c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  <c r="AA99" s="269"/>
      <c r="AB99" s="269"/>
      <c r="AC99" s="269"/>
      <c r="AD99" s="269"/>
      <c r="AE99" s="269"/>
      <c r="AF99" s="269"/>
      <c r="AG99" s="276">
        <f>'SO 02.1d - RETENČNÍ NÁDŽ ...'!J32</f>
        <v>0</v>
      </c>
      <c r="AH99" s="277"/>
      <c r="AI99" s="277"/>
      <c r="AJ99" s="277"/>
      <c r="AK99" s="277"/>
      <c r="AL99" s="277"/>
      <c r="AM99" s="277"/>
      <c r="AN99" s="276">
        <f t="shared" si="0"/>
        <v>0</v>
      </c>
      <c r="AO99" s="277"/>
      <c r="AP99" s="277"/>
      <c r="AQ99" s="83" t="s">
        <v>98</v>
      </c>
      <c r="AR99" s="48"/>
      <c r="AS99" s="84">
        <v>0</v>
      </c>
      <c r="AT99" s="85">
        <f t="shared" si="1"/>
        <v>0</v>
      </c>
      <c r="AU99" s="86">
        <f>'SO 02.1d - RETENČNÍ NÁDŽ ...'!P122</f>
        <v>0</v>
      </c>
      <c r="AV99" s="85">
        <f>'SO 02.1d - RETENČNÍ NÁDŽ ...'!J35</f>
        <v>0</v>
      </c>
      <c r="AW99" s="85">
        <f>'SO 02.1d - RETENČNÍ NÁDŽ ...'!J36</f>
        <v>0</v>
      </c>
      <c r="AX99" s="85">
        <f>'SO 02.1d - RETENČNÍ NÁDŽ ...'!J37</f>
        <v>0</v>
      </c>
      <c r="AY99" s="85">
        <f>'SO 02.1d - RETENČNÍ NÁDŽ ...'!J38</f>
        <v>0</v>
      </c>
      <c r="AZ99" s="85">
        <f>'SO 02.1d - RETENČNÍ NÁDŽ ...'!F35</f>
        <v>0</v>
      </c>
      <c r="BA99" s="85">
        <f>'SO 02.1d - RETENČNÍ NÁDŽ ...'!F36</f>
        <v>0</v>
      </c>
      <c r="BB99" s="85">
        <f>'SO 02.1d - RETENČNÍ NÁDŽ ...'!F37</f>
        <v>0</v>
      </c>
      <c r="BC99" s="85">
        <f>'SO 02.1d - RETENČNÍ NÁDŽ ...'!F38</f>
        <v>0</v>
      </c>
      <c r="BD99" s="87">
        <f>'SO 02.1d - RETENČNÍ NÁDŽ ...'!F39</f>
        <v>0</v>
      </c>
      <c r="BT99" s="25" t="s">
        <v>95</v>
      </c>
      <c r="BV99" s="25" t="s">
        <v>88</v>
      </c>
      <c r="BW99" s="25" t="s">
        <v>108</v>
      </c>
      <c r="BX99" s="25" t="s">
        <v>94</v>
      </c>
      <c r="CL99" s="25" t="s">
        <v>1</v>
      </c>
    </row>
    <row r="100" spans="1:91" s="6" customFormat="1" ht="24.75" customHeight="1">
      <c r="A100" s="82" t="s">
        <v>96</v>
      </c>
      <c r="B100" s="73"/>
      <c r="C100" s="74"/>
      <c r="D100" s="272" t="s">
        <v>109</v>
      </c>
      <c r="E100" s="272"/>
      <c r="F100" s="272"/>
      <c r="G100" s="272"/>
      <c r="H100" s="272"/>
      <c r="I100" s="75"/>
      <c r="J100" s="272" t="s">
        <v>110</v>
      </c>
      <c r="K100" s="272"/>
      <c r="L100" s="272"/>
      <c r="M100" s="272"/>
      <c r="N100" s="272"/>
      <c r="O100" s="272"/>
      <c r="P100" s="272"/>
      <c r="Q100" s="272"/>
      <c r="R100" s="272"/>
      <c r="S100" s="272"/>
      <c r="T100" s="272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2"/>
      <c r="AE100" s="272"/>
      <c r="AF100" s="272"/>
      <c r="AG100" s="278">
        <f>'SO 02.2 - RN JIH - STAVEB...'!J30</f>
        <v>0</v>
      </c>
      <c r="AH100" s="279"/>
      <c r="AI100" s="279"/>
      <c r="AJ100" s="279"/>
      <c r="AK100" s="279"/>
      <c r="AL100" s="279"/>
      <c r="AM100" s="279"/>
      <c r="AN100" s="278">
        <f t="shared" si="0"/>
        <v>0</v>
      </c>
      <c r="AO100" s="279"/>
      <c r="AP100" s="279"/>
      <c r="AQ100" s="76" t="s">
        <v>92</v>
      </c>
      <c r="AR100" s="73"/>
      <c r="AS100" s="77">
        <v>0</v>
      </c>
      <c r="AT100" s="78">
        <f t="shared" si="1"/>
        <v>0</v>
      </c>
      <c r="AU100" s="79">
        <f>'SO 02.2 - RN JIH - STAVEB...'!P125</f>
        <v>0</v>
      </c>
      <c r="AV100" s="78">
        <f>'SO 02.2 - RN JIH - STAVEB...'!J33</f>
        <v>0</v>
      </c>
      <c r="AW100" s="78">
        <f>'SO 02.2 - RN JIH - STAVEB...'!J34</f>
        <v>0</v>
      </c>
      <c r="AX100" s="78">
        <f>'SO 02.2 - RN JIH - STAVEB...'!J35</f>
        <v>0</v>
      </c>
      <c r="AY100" s="78">
        <f>'SO 02.2 - RN JIH - STAVEB...'!J36</f>
        <v>0</v>
      </c>
      <c r="AZ100" s="78">
        <f>'SO 02.2 - RN JIH - STAVEB...'!F33</f>
        <v>0</v>
      </c>
      <c r="BA100" s="78">
        <f>'SO 02.2 - RN JIH - STAVEB...'!F34</f>
        <v>0</v>
      </c>
      <c r="BB100" s="78">
        <f>'SO 02.2 - RN JIH - STAVEB...'!F35</f>
        <v>0</v>
      </c>
      <c r="BC100" s="78">
        <f>'SO 02.2 - RN JIH - STAVEB...'!F36</f>
        <v>0</v>
      </c>
      <c r="BD100" s="80">
        <f>'SO 02.2 - RN JIH - STAVEB...'!F37</f>
        <v>0</v>
      </c>
      <c r="BT100" s="81" t="s">
        <v>93</v>
      </c>
      <c r="BV100" s="81" t="s">
        <v>88</v>
      </c>
      <c r="BW100" s="81" t="s">
        <v>111</v>
      </c>
      <c r="BX100" s="81" t="s">
        <v>5</v>
      </c>
      <c r="CL100" s="81" t="s">
        <v>1</v>
      </c>
      <c r="CM100" s="81" t="s">
        <v>95</v>
      </c>
    </row>
    <row r="101" spans="1:91" s="6" customFormat="1" ht="16.5" customHeight="1">
      <c r="B101" s="73"/>
      <c r="C101" s="74"/>
      <c r="D101" s="272" t="s">
        <v>112</v>
      </c>
      <c r="E101" s="272"/>
      <c r="F101" s="272"/>
      <c r="G101" s="272"/>
      <c r="H101" s="272"/>
      <c r="I101" s="75"/>
      <c r="J101" s="272" t="s">
        <v>113</v>
      </c>
      <c r="K101" s="272"/>
      <c r="L101" s="272"/>
      <c r="M101" s="272"/>
      <c r="N101" s="272"/>
      <c r="O101" s="272"/>
      <c r="P101" s="272"/>
      <c r="Q101" s="272"/>
      <c r="R101" s="272"/>
      <c r="S101" s="272"/>
      <c r="T101" s="272"/>
      <c r="U101" s="272"/>
      <c r="V101" s="272"/>
      <c r="W101" s="272"/>
      <c r="X101" s="272"/>
      <c r="Y101" s="272"/>
      <c r="Z101" s="272"/>
      <c r="AA101" s="272"/>
      <c r="AB101" s="272"/>
      <c r="AC101" s="272"/>
      <c r="AD101" s="272"/>
      <c r="AE101" s="272"/>
      <c r="AF101" s="272"/>
      <c r="AG101" s="300">
        <f>ROUND(SUM(AG102:AG107),2)</f>
        <v>0</v>
      </c>
      <c r="AH101" s="279"/>
      <c r="AI101" s="279"/>
      <c r="AJ101" s="279"/>
      <c r="AK101" s="279"/>
      <c r="AL101" s="279"/>
      <c r="AM101" s="279"/>
      <c r="AN101" s="278">
        <f t="shared" si="0"/>
        <v>0</v>
      </c>
      <c r="AO101" s="279"/>
      <c r="AP101" s="279"/>
      <c r="AQ101" s="76" t="s">
        <v>92</v>
      </c>
      <c r="AR101" s="73"/>
      <c r="AS101" s="77">
        <f>ROUND(SUM(AS102:AS107),2)</f>
        <v>0</v>
      </c>
      <c r="AT101" s="78">
        <f t="shared" si="1"/>
        <v>0</v>
      </c>
      <c r="AU101" s="79">
        <f>ROUND(SUM(AU102:AU107),5)</f>
        <v>0</v>
      </c>
      <c r="AV101" s="78">
        <f>ROUND(AZ101*L29,2)</f>
        <v>0</v>
      </c>
      <c r="AW101" s="78">
        <f>ROUND(BA101*L30,2)</f>
        <v>0</v>
      </c>
      <c r="AX101" s="78">
        <f>ROUND(BB101*L29,2)</f>
        <v>0</v>
      </c>
      <c r="AY101" s="78">
        <f>ROUND(BC101*L30,2)</f>
        <v>0</v>
      </c>
      <c r="AZ101" s="78">
        <f>ROUND(SUM(AZ102:AZ107),2)</f>
        <v>0</v>
      </c>
      <c r="BA101" s="78">
        <f>ROUND(SUM(BA102:BA107),2)</f>
        <v>0</v>
      </c>
      <c r="BB101" s="78">
        <f>ROUND(SUM(BB102:BB107),2)</f>
        <v>0</v>
      </c>
      <c r="BC101" s="78">
        <f>ROUND(SUM(BC102:BC107),2)</f>
        <v>0</v>
      </c>
      <c r="BD101" s="80">
        <f>ROUND(SUM(BD102:BD107),2)</f>
        <v>0</v>
      </c>
      <c r="BS101" s="81" t="s">
        <v>85</v>
      </c>
      <c r="BT101" s="81" t="s">
        <v>93</v>
      </c>
      <c r="BU101" s="81" t="s">
        <v>87</v>
      </c>
      <c r="BV101" s="81" t="s">
        <v>88</v>
      </c>
      <c r="BW101" s="81" t="s">
        <v>114</v>
      </c>
      <c r="BX101" s="81" t="s">
        <v>5</v>
      </c>
      <c r="CL101" s="81" t="s">
        <v>1</v>
      </c>
      <c r="CM101" s="81" t="s">
        <v>95</v>
      </c>
    </row>
    <row r="102" spans="1:91" s="3" customFormat="1" ht="16.5" customHeight="1">
      <c r="A102" s="82" t="s">
        <v>96</v>
      </c>
      <c r="B102" s="48"/>
      <c r="C102" s="9"/>
      <c r="D102" s="9"/>
      <c r="E102" s="269" t="s">
        <v>115</v>
      </c>
      <c r="F102" s="269"/>
      <c r="G102" s="269"/>
      <c r="H102" s="269"/>
      <c r="I102" s="269"/>
      <c r="J102" s="9"/>
      <c r="K102" s="269" t="s">
        <v>116</v>
      </c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76">
        <f>'SO 06.1 - Zpevněné plochy'!J32</f>
        <v>0</v>
      </c>
      <c r="AH102" s="277"/>
      <c r="AI102" s="277"/>
      <c r="AJ102" s="277"/>
      <c r="AK102" s="277"/>
      <c r="AL102" s="277"/>
      <c r="AM102" s="277"/>
      <c r="AN102" s="276">
        <f t="shared" si="0"/>
        <v>0</v>
      </c>
      <c r="AO102" s="277"/>
      <c r="AP102" s="277"/>
      <c r="AQ102" s="83" t="s">
        <v>98</v>
      </c>
      <c r="AR102" s="48"/>
      <c r="AS102" s="84">
        <v>0</v>
      </c>
      <c r="AT102" s="85">
        <f t="shared" si="1"/>
        <v>0</v>
      </c>
      <c r="AU102" s="86">
        <f>'SO 06.1 - Zpevněné plochy'!P128</f>
        <v>0</v>
      </c>
      <c r="AV102" s="85">
        <f>'SO 06.1 - Zpevněné plochy'!J35</f>
        <v>0</v>
      </c>
      <c r="AW102" s="85">
        <f>'SO 06.1 - Zpevněné plochy'!J36</f>
        <v>0</v>
      </c>
      <c r="AX102" s="85">
        <f>'SO 06.1 - Zpevněné plochy'!J37</f>
        <v>0</v>
      </c>
      <c r="AY102" s="85">
        <f>'SO 06.1 - Zpevněné plochy'!J38</f>
        <v>0</v>
      </c>
      <c r="AZ102" s="85">
        <f>'SO 06.1 - Zpevněné plochy'!F35</f>
        <v>0</v>
      </c>
      <c r="BA102" s="85">
        <f>'SO 06.1 - Zpevněné plochy'!F36</f>
        <v>0</v>
      </c>
      <c r="BB102" s="85">
        <f>'SO 06.1 - Zpevněné plochy'!F37</f>
        <v>0</v>
      </c>
      <c r="BC102" s="85">
        <f>'SO 06.1 - Zpevněné plochy'!F38</f>
        <v>0</v>
      </c>
      <c r="BD102" s="87">
        <f>'SO 06.1 - Zpevněné plochy'!F39</f>
        <v>0</v>
      </c>
      <c r="BT102" s="25" t="s">
        <v>95</v>
      </c>
      <c r="BV102" s="25" t="s">
        <v>88</v>
      </c>
      <c r="BW102" s="25" t="s">
        <v>117</v>
      </c>
      <c r="BX102" s="25" t="s">
        <v>114</v>
      </c>
      <c r="CL102" s="25" t="s">
        <v>1</v>
      </c>
    </row>
    <row r="103" spans="1:91" s="3" customFormat="1" ht="16.5" customHeight="1">
      <c r="A103" s="82" t="s">
        <v>96</v>
      </c>
      <c r="B103" s="48"/>
      <c r="C103" s="9"/>
      <c r="D103" s="9"/>
      <c r="E103" s="269" t="s">
        <v>118</v>
      </c>
      <c r="F103" s="269"/>
      <c r="G103" s="269"/>
      <c r="H103" s="269"/>
      <c r="I103" s="269"/>
      <c r="J103" s="9"/>
      <c r="K103" s="269" t="s">
        <v>119</v>
      </c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76">
        <f>'SO 06.2 - Opěrné stěny'!J32</f>
        <v>0</v>
      </c>
      <c r="AH103" s="277"/>
      <c r="AI103" s="277"/>
      <c r="AJ103" s="277"/>
      <c r="AK103" s="277"/>
      <c r="AL103" s="277"/>
      <c r="AM103" s="277"/>
      <c r="AN103" s="276">
        <f t="shared" si="0"/>
        <v>0</v>
      </c>
      <c r="AO103" s="277"/>
      <c r="AP103" s="277"/>
      <c r="AQ103" s="83" t="s">
        <v>98</v>
      </c>
      <c r="AR103" s="48"/>
      <c r="AS103" s="84">
        <v>0</v>
      </c>
      <c r="AT103" s="85">
        <f t="shared" si="1"/>
        <v>0</v>
      </c>
      <c r="AU103" s="86">
        <f>'SO 06.2 - Opěrné stěny'!P129</f>
        <v>0</v>
      </c>
      <c r="AV103" s="85">
        <f>'SO 06.2 - Opěrné stěny'!J35</f>
        <v>0</v>
      </c>
      <c r="AW103" s="85">
        <f>'SO 06.2 - Opěrné stěny'!J36</f>
        <v>0</v>
      </c>
      <c r="AX103" s="85">
        <f>'SO 06.2 - Opěrné stěny'!J37</f>
        <v>0</v>
      </c>
      <c r="AY103" s="85">
        <f>'SO 06.2 - Opěrné stěny'!J38</f>
        <v>0</v>
      </c>
      <c r="AZ103" s="85">
        <f>'SO 06.2 - Opěrné stěny'!F35</f>
        <v>0</v>
      </c>
      <c r="BA103" s="85">
        <f>'SO 06.2 - Opěrné stěny'!F36</f>
        <v>0</v>
      </c>
      <c r="BB103" s="85">
        <f>'SO 06.2 - Opěrné stěny'!F37</f>
        <v>0</v>
      </c>
      <c r="BC103" s="85">
        <f>'SO 06.2 - Opěrné stěny'!F38</f>
        <v>0</v>
      </c>
      <c r="BD103" s="87">
        <f>'SO 06.2 - Opěrné stěny'!F39</f>
        <v>0</v>
      </c>
      <c r="BT103" s="25" t="s">
        <v>95</v>
      </c>
      <c r="BV103" s="25" t="s">
        <v>88</v>
      </c>
      <c r="BW103" s="25" t="s">
        <v>120</v>
      </c>
      <c r="BX103" s="25" t="s">
        <v>114</v>
      </c>
      <c r="CL103" s="25" t="s">
        <v>1</v>
      </c>
    </row>
    <row r="104" spans="1:91" s="3" customFormat="1" ht="16.5" customHeight="1">
      <c r="A104" s="82" t="s">
        <v>96</v>
      </c>
      <c r="B104" s="48"/>
      <c r="C104" s="9"/>
      <c r="D104" s="9"/>
      <c r="E104" s="269" t="s">
        <v>121</v>
      </c>
      <c r="F104" s="269"/>
      <c r="G104" s="269"/>
      <c r="H104" s="269"/>
      <c r="I104" s="269"/>
      <c r="J104" s="9"/>
      <c r="K104" s="269" t="s">
        <v>122</v>
      </c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76">
        <f>'SO 06.3 - Venkovní mobili...'!J32</f>
        <v>0</v>
      </c>
      <c r="AH104" s="277"/>
      <c r="AI104" s="277"/>
      <c r="AJ104" s="277"/>
      <c r="AK104" s="277"/>
      <c r="AL104" s="277"/>
      <c r="AM104" s="277"/>
      <c r="AN104" s="276">
        <f t="shared" si="0"/>
        <v>0</v>
      </c>
      <c r="AO104" s="277"/>
      <c r="AP104" s="277"/>
      <c r="AQ104" s="83" t="s">
        <v>98</v>
      </c>
      <c r="AR104" s="48"/>
      <c r="AS104" s="84">
        <v>0</v>
      </c>
      <c r="AT104" s="85">
        <f t="shared" si="1"/>
        <v>0</v>
      </c>
      <c r="AU104" s="86">
        <f>'SO 06.3 - Venkovní mobili...'!P130</f>
        <v>0</v>
      </c>
      <c r="AV104" s="85">
        <f>'SO 06.3 - Venkovní mobili...'!J35</f>
        <v>0</v>
      </c>
      <c r="AW104" s="85">
        <f>'SO 06.3 - Venkovní mobili...'!J36</f>
        <v>0</v>
      </c>
      <c r="AX104" s="85">
        <f>'SO 06.3 - Venkovní mobili...'!J37</f>
        <v>0</v>
      </c>
      <c r="AY104" s="85">
        <f>'SO 06.3 - Venkovní mobili...'!J38</f>
        <v>0</v>
      </c>
      <c r="AZ104" s="85">
        <f>'SO 06.3 - Venkovní mobili...'!F35</f>
        <v>0</v>
      </c>
      <c r="BA104" s="85">
        <f>'SO 06.3 - Venkovní mobili...'!F36</f>
        <v>0</v>
      </c>
      <c r="BB104" s="85">
        <f>'SO 06.3 - Venkovní mobili...'!F37</f>
        <v>0</v>
      </c>
      <c r="BC104" s="85">
        <f>'SO 06.3 - Venkovní mobili...'!F38</f>
        <v>0</v>
      </c>
      <c r="BD104" s="87">
        <f>'SO 06.3 - Venkovní mobili...'!F39</f>
        <v>0</v>
      </c>
      <c r="BT104" s="25" t="s">
        <v>95</v>
      </c>
      <c r="BV104" s="25" t="s">
        <v>88</v>
      </c>
      <c r="BW104" s="25" t="s">
        <v>123</v>
      </c>
      <c r="BX104" s="25" t="s">
        <v>114</v>
      </c>
      <c r="CL104" s="25" t="s">
        <v>1</v>
      </c>
    </row>
    <row r="105" spans="1:91" s="3" customFormat="1" ht="16.5" customHeight="1">
      <c r="A105" s="82" t="s">
        <v>96</v>
      </c>
      <c r="B105" s="48"/>
      <c r="C105" s="9"/>
      <c r="D105" s="9"/>
      <c r="E105" s="269" t="s">
        <v>124</v>
      </c>
      <c r="F105" s="269"/>
      <c r="G105" s="269"/>
      <c r="H105" s="269"/>
      <c r="I105" s="269"/>
      <c r="J105" s="9"/>
      <c r="K105" s="269" t="s">
        <v>125</v>
      </c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  <c r="AC105" s="269"/>
      <c r="AD105" s="269"/>
      <c r="AE105" s="269"/>
      <c r="AF105" s="269"/>
      <c r="AG105" s="276">
        <f>'SO 06.4 - Kanalizační pří...'!J32</f>
        <v>0</v>
      </c>
      <c r="AH105" s="277"/>
      <c r="AI105" s="277"/>
      <c r="AJ105" s="277"/>
      <c r="AK105" s="277"/>
      <c r="AL105" s="277"/>
      <c r="AM105" s="277"/>
      <c r="AN105" s="276">
        <f t="shared" si="0"/>
        <v>0</v>
      </c>
      <c r="AO105" s="277"/>
      <c r="AP105" s="277"/>
      <c r="AQ105" s="83" t="s">
        <v>98</v>
      </c>
      <c r="AR105" s="48"/>
      <c r="AS105" s="84">
        <v>0</v>
      </c>
      <c r="AT105" s="85">
        <f t="shared" si="1"/>
        <v>0</v>
      </c>
      <c r="AU105" s="86">
        <f>'SO 06.4 - Kanalizační pří...'!P130</f>
        <v>0</v>
      </c>
      <c r="AV105" s="85">
        <f>'SO 06.4 - Kanalizační pří...'!J35</f>
        <v>0</v>
      </c>
      <c r="AW105" s="85">
        <f>'SO 06.4 - Kanalizační pří...'!J36</f>
        <v>0</v>
      </c>
      <c r="AX105" s="85">
        <f>'SO 06.4 - Kanalizační pří...'!J37</f>
        <v>0</v>
      </c>
      <c r="AY105" s="85">
        <f>'SO 06.4 - Kanalizační pří...'!J38</f>
        <v>0</v>
      </c>
      <c r="AZ105" s="85">
        <f>'SO 06.4 - Kanalizační pří...'!F35</f>
        <v>0</v>
      </c>
      <c r="BA105" s="85">
        <f>'SO 06.4 - Kanalizační pří...'!F36</f>
        <v>0</v>
      </c>
      <c r="BB105" s="85">
        <f>'SO 06.4 - Kanalizační pří...'!F37</f>
        <v>0</v>
      </c>
      <c r="BC105" s="85">
        <f>'SO 06.4 - Kanalizační pří...'!F38</f>
        <v>0</v>
      </c>
      <c r="BD105" s="87">
        <f>'SO 06.4 - Kanalizační pří...'!F39</f>
        <v>0</v>
      </c>
      <c r="BT105" s="25" t="s">
        <v>95</v>
      </c>
      <c r="BV105" s="25" t="s">
        <v>88</v>
      </c>
      <c r="BW105" s="25" t="s">
        <v>126</v>
      </c>
      <c r="BX105" s="25" t="s">
        <v>114</v>
      </c>
      <c r="CL105" s="25" t="s">
        <v>1</v>
      </c>
    </row>
    <row r="106" spans="1:91" s="3" customFormat="1" ht="16.5" customHeight="1">
      <c r="A106" s="82" t="s">
        <v>96</v>
      </c>
      <c r="B106" s="48"/>
      <c r="C106" s="9"/>
      <c r="D106" s="9"/>
      <c r="E106" s="269" t="s">
        <v>127</v>
      </c>
      <c r="F106" s="269"/>
      <c r="G106" s="269"/>
      <c r="H106" s="269"/>
      <c r="I106" s="269"/>
      <c r="J106" s="9"/>
      <c r="K106" s="269" t="s">
        <v>128</v>
      </c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69"/>
      <c r="W106" s="269"/>
      <c r="X106" s="269"/>
      <c r="Y106" s="269"/>
      <c r="Z106" s="269"/>
      <c r="AA106" s="269"/>
      <c r="AB106" s="269"/>
      <c r="AC106" s="269"/>
      <c r="AD106" s="269"/>
      <c r="AE106" s="269"/>
      <c r="AF106" s="269"/>
      <c r="AG106" s="276">
        <f>'SO 06.5 - Veřejné osvětlení'!J32</f>
        <v>0</v>
      </c>
      <c r="AH106" s="277"/>
      <c r="AI106" s="277"/>
      <c r="AJ106" s="277"/>
      <c r="AK106" s="277"/>
      <c r="AL106" s="277"/>
      <c r="AM106" s="277"/>
      <c r="AN106" s="276">
        <f t="shared" si="0"/>
        <v>0</v>
      </c>
      <c r="AO106" s="277"/>
      <c r="AP106" s="277"/>
      <c r="AQ106" s="83" t="s">
        <v>98</v>
      </c>
      <c r="AR106" s="48"/>
      <c r="AS106" s="84">
        <v>0</v>
      </c>
      <c r="AT106" s="85">
        <f t="shared" si="1"/>
        <v>0</v>
      </c>
      <c r="AU106" s="86">
        <f>'SO 06.5 - Veřejné osvětlení'!P129</f>
        <v>0</v>
      </c>
      <c r="AV106" s="85">
        <f>'SO 06.5 - Veřejné osvětlení'!J35</f>
        <v>0</v>
      </c>
      <c r="AW106" s="85">
        <f>'SO 06.5 - Veřejné osvětlení'!J36</f>
        <v>0</v>
      </c>
      <c r="AX106" s="85">
        <f>'SO 06.5 - Veřejné osvětlení'!J37</f>
        <v>0</v>
      </c>
      <c r="AY106" s="85">
        <f>'SO 06.5 - Veřejné osvětlení'!J38</f>
        <v>0</v>
      </c>
      <c r="AZ106" s="85">
        <f>'SO 06.5 - Veřejné osvětlení'!F35</f>
        <v>0</v>
      </c>
      <c r="BA106" s="85">
        <f>'SO 06.5 - Veřejné osvětlení'!F36</f>
        <v>0</v>
      </c>
      <c r="BB106" s="85">
        <f>'SO 06.5 - Veřejné osvětlení'!F37</f>
        <v>0</v>
      </c>
      <c r="BC106" s="85">
        <f>'SO 06.5 - Veřejné osvětlení'!F38</f>
        <v>0</v>
      </c>
      <c r="BD106" s="87">
        <f>'SO 06.5 - Veřejné osvětlení'!F39</f>
        <v>0</v>
      </c>
      <c r="BT106" s="25" t="s">
        <v>95</v>
      </c>
      <c r="BV106" s="25" t="s">
        <v>88</v>
      </c>
      <c r="BW106" s="25" t="s">
        <v>129</v>
      </c>
      <c r="BX106" s="25" t="s">
        <v>114</v>
      </c>
      <c r="CL106" s="25" t="s">
        <v>1</v>
      </c>
    </row>
    <row r="107" spans="1:91" s="3" customFormat="1" ht="16.5" customHeight="1">
      <c r="A107" s="82" t="s">
        <v>96</v>
      </c>
      <c r="B107" s="48"/>
      <c r="C107" s="9"/>
      <c r="D107" s="9"/>
      <c r="E107" s="269" t="s">
        <v>130</v>
      </c>
      <c r="F107" s="269"/>
      <c r="G107" s="269"/>
      <c r="H107" s="269"/>
      <c r="I107" s="269"/>
      <c r="J107" s="9"/>
      <c r="K107" s="269" t="s">
        <v>131</v>
      </c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  <c r="X107" s="269"/>
      <c r="Y107" s="269"/>
      <c r="Z107" s="269"/>
      <c r="AA107" s="269"/>
      <c r="AB107" s="269"/>
      <c r="AC107" s="269"/>
      <c r="AD107" s="269"/>
      <c r="AE107" s="269"/>
      <c r="AF107" s="269"/>
      <c r="AG107" s="276">
        <f>'SO 06.6 - Terénní úpravy'!J32</f>
        <v>0</v>
      </c>
      <c r="AH107" s="277"/>
      <c r="AI107" s="277"/>
      <c r="AJ107" s="277"/>
      <c r="AK107" s="277"/>
      <c r="AL107" s="277"/>
      <c r="AM107" s="277"/>
      <c r="AN107" s="276">
        <f t="shared" si="0"/>
        <v>0</v>
      </c>
      <c r="AO107" s="277"/>
      <c r="AP107" s="277"/>
      <c r="AQ107" s="83" t="s">
        <v>98</v>
      </c>
      <c r="AR107" s="48"/>
      <c r="AS107" s="84">
        <v>0</v>
      </c>
      <c r="AT107" s="85">
        <f t="shared" si="1"/>
        <v>0</v>
      </c>
      <c r="AU107" s="86">
        <f>'SO 06.6 - Terénní úpravy'!P124</f>
        <v>0</v>
      </c>
      <c r="AV107" s="85">
        <f>'SO 06.6 - Terénní úpravy'!J35</f>
        <v>0</v>
      </c>
      <c r="AW107" s="85">
        <f>'SO 06.6 - Terénní úpravy'!J36</f>
        <v>0</v>
      </c>
      <c r="AX107" s="85">
        <f>'SO 06.6 - Terénní úpravy'!J37</f>
        <v>0</v>
      </c>
      <c r="AY107" s="85">
        <f>'SO 06.6 - Terénní úpravy'!J38</f>
        <v>0</v>
      </c>
      <c r="AZ107" s="85">
        <f>'SO 06.6 - Terénní úpravy'!F35</f>
        <v>0</v>
      </c>
      <c r="BA107" s="85">
        <f>'SO 06.6 - Terénní úpravy'!F36</f>
        <v>0</v>
      </c>
      <c r="BB107" s="85">
        <f>'SO 06.6 - Terénní úpravy'!F37</f>
        <v>0</v>
      </c>
      <c r="BC107" s="85">
        <f>'SO 06.6 - Terénní úpravy'!F38</f>
        <v>0</v>
      </c>
      <c r="BD107" s="87">
        <f>'SO 06.6 - Terénní úpravy'!F39</f>
        <v>0</v>
      </c>
      <c r="BT107" s="25" t="s">
        <v>95</v>
      </c>
      <c r="BV107" s="25" t="s">
        <v>88</v>
      </c>
      <c r="BW107" s="25" t="s">
        <v>132</v>
      </c>
      <c r="BX107" s="25" t="s">
        <v>114</v>
      </c>
      <c r="CL107" s="25" t="s">
        <v>1</v>
      </c>
    </row>
    <row r="108" spans="1:91" s="6" customFormat="1" ht="16.5" customHeight="1">
      <c r="A108" s="82" t="s">
        <v>96</v>
      </c>
      <c r="B108" s="73"/>
      <c r="C108" s="74"/>
      <c r="D108" s="272" t="s">
        <v>133</v>
      </c>
      <c r="E108" s="272"/>
      <c r="F108" s="272"/>
      <c r="G108" s="272"/>
      <c r="H108" s="272"/>
      <c r="I108" s="75"/>
      <c r="J108" s="272" t="s">
        <v>134</v>
      </c>
      <c r="K108" s="272"/>
      <c r="L108" s="272"/>
      <c r="M108" s="272"/>
      <c r="N108" s="272"/>
      <c r="O108" s="272"/>
      <c r="P108" s="272"/>
      <c r="Q108" s="272"/>
      <c r="R108" s="272"/>
      <c r="S108" s="272"/>
      <c r="T108" s="272"/>
      <c r="U108" s="272"/>
      <c r="V108" s="272"/>
      <c r="W108" s="272"/>
      <c r="X108" s="272"/>
      <c r="Y108" s="272"/>
      <c r="Z108" s="272"/>
      <c r="AA108" s="272"/>
      <c r="AB108" s="272"/>
      <c r="AC108" s="272"/>
      <c r="AD108" s="272"/>
      <c r="AE108" s="272"/>
      <c r="AF108" s="272"/>
      <c r="AG108" s="278">
        <f>'PS 01 - Strojně technolog...'!J30</f>
        <v>0</v>
      </c>
      <c r="AH108" s="279"/>
      <c r="AI108" s="279"/>
      <c r="AJ108" s="279"/>
      <c r="AK108" s="279"/>
      <c r="AL108" s="279"/>
      <c r="AM108" s="279"/>
      <c r="AN108" s="278">
        <f t="shared" si="0"/>
        <v>0</v>
      </c>
      <c r="AO108" s="279"/>
      <c r="AP108" s="279"/>
      <c r="AQ108" s="76" t="s">
        <v>92</v>
      </c>
      <c r="AR108" s="73"/>
      <c r="AS108" s="77">
        <v>0</v>
      </c>
      <c r="AT108" s="78">
        <f t="shared" si="1"/>
        <v>0</v>
      </c>
      <c r="AU108" s="79">
        <f>'PS 01 - Strojně technolog...'!P119</f>
        <v>0</v>
      </c>
      <c r="AV108" s="78">
        <f>'PS 01 - Strojně technolog...'!J33</f>
        <v>0</v>
      </c>
      <c r="AW108" s="78">
        <f>'PS 01 - Strojně technolog...'!J34</f>
        <v>0</v>
      </c>
      <c r="AX108" s="78">
        <f>'PS 01 - Strojně technolog...'!J35</f>
        <v>0</v>
      </c>
      <c r="AY108" s="78">
        <f>'PS 01 - Strojně technolog...'!J36</f>
        <v>0</v>
      </c>
      <c r="AZ108" s="78">
        <f>'PS 01 - Strojně technolog...'!F33</f>
        <v>0</v>
      </c>
      <c r="BA108" s="78">
        <f>'PS 01 - Strojně technolog...'!F34</f>
        <v>0</v>
      </c>
      <c r="BB108" s="78">
        <f>'PS 01 - Strojně technolog...'!F35</f>
        <v>0</v>
      </c>
      <c r="BC108" s="78">
        <f>'PS 01 - Strojně technolog...'!F36</f>
        <v>0</v>
      </c>
      <c r="BD108" s="80">
        <f>'PS 01 - Strojně technolog...'!F37</f>
        <v>0</v>
      </c>
      <c r="BT108" s="81" t="s">
        <v>93</v>
      </c>
      <c r="BV108" s="81" t="s">
        <v>88</v>
      </c>
      <c r="BW108" s="81" t="s">
        <v>135</v>
      </c>
      <c r="BX108" s="81" t="s">
        <v>5</v>
      </c>
      <c r="CL108" s="81" t="s">
        <v>1</v>
      </c>
      <c r="CM108" s="81" t="s">
        <v>95</v>
      </c>
    </row>
    <row r="109" spans="1:91" s="6" customFormat="1" ht="16.5" customHeight="1">
      <c r="A109" s="82" t="s">
        <v>96</v>
      </c>
      <c r="B109" s="73"/>
      <c r="C109" s="74"/>
      <c r="D109" s="272" t="s">
        <v>136</v>
      </c>
      <c r="E109" s="272"/>
      <c r="F109" s="272"/>
      <c r="G109" s="272"/>
      <c r="H109" s="272"/>
      <c r="I109" s="75"/>
      <c r="J109" s="272" t="s">
        <v>137</v>
      </c>
      <c r="K109" s="272"/>
      <c r="L109" s="272"/>
      <c r="M109" s="272"/>
      <c r="N109" s="272"/>
      <c r="O109" s="272"/>
      <c r="P109" s="272"/>
      <c r="Q109" s="272"/>
      <c r="R109" s="272"/>
      <c r="S109" s="272"/>
      <c r="T109" s="272"/>
      <c r="U109" s="272"/>
      <c r="V109" s="272"/>
      <c r="W109" s="272"/>
      <c r="X109" s="272"/>
      <c r="Y109" s="272"/>
      <c r="Z109" s="272"/>
      <c r="AA109" s="272"/>
      <c r="AB109" s="272"/>
      <c r="AC109" s="272"/>
      <c r="AD109" s="272"/>
      <c r="AE109" s="272"/>
      <c r="AF109" s="272"/>
      <c r="AG109" s="278">
        <f>'PS 02 - Elektrotechnologie '!J30</f>
        <v>0</v>
      </c>
      <c r="AH109" s="279"/>
      <c r="AI109" s="279"/>
      <c r="AJ109" s="279"/>
      <c r="AK109" s="279"/>
      <c r="AL109" s="279"/>
      <c r="AM109" s="279"/>
      <c r="AN109" s="278">
        <f t="shared" si="0"/>
        <v>0</v>
      </c>
      <c r="AO109" s="279"/>
      <c r="AP109" s="279"/>
      <c r="AQ109" s="76" t="s">
        <v>92</v>
      </c>
      <c r="AR109" s="73"/>
      <c r="AS109" s="77">
        <v>0</v>
      </c>
      <c r="AT109" s="78">
        <f t="shared" si="1"/>
        <v>0</v>
      </c>
      <c r="AU109" s="79">
        <f>'PS 02 - Elektrotechnologie '!P122</f>
        <v>0</v>
      </c>
      <c r="AV109" s="78">
        <f>'PS 02 - Elektrotechnologie '!J33</f>
        <v>0</v>
      </c>
      <c r="AW109" s="78">
        <f>'PS 02 - Elektrotechnologie '!J34</f>
        <v>0</v>
      </c>
      <c r="AX109" s="78">
        <f>'PS 02 - Elektrotechnologie '!J35</f>
        <v>0</v>
      </c>
      <c r="AY109" s="78">
        <f>'PS 02 - Elektrotechnologie '!J36</f>
        <v>0</v>
      </c>
      <c r="AZ109" s="78">
        <f>'PS 02 - Elektrotechnologie '!F33</f>
        <v>0</v>
      </c>
      <c r="BA109" s="78">
        <f>'PS 02 - Elektrotechnologie '!F34</f>
        <v>0</v>
      </c>
      <c r="BB109" s="78">
        <f>'PS 02 - Elektrotechnologie '!F35</f>
        <v>0</v>
      </c>
      <c r="BC109" s="78">
        <f>'PS 02 - Elektrotechnologie '!F36</f>
        <v>0</v>
      </c>
      <c r="BD109" s="80">
        <f>'PS 02 - Elektrotechnologie '!F37</f>
        <v>0</v>
      </c>
      <c r="BT109" s="81" t="s">
        <v>93</v>
      </c>
      <c r="BV109" s="81" t="s">
        <v>88</v>
      </c>
      <c r="BW109" s="81" t="s">
        <v>138</v>
      </c>
      <c r="BX109" s="81" t="s">
        <v>5</v>
      </c>
      <c r="CL109" s="81" t="s">
        <v>1</v>
      </c>
      <c r="CM109" s="81" t="s">
        <v>95</v>
      </c>
    </row>
    <row r="110" spans="1:91" s="6" customFormat="1" ht="24.75" customHeight="1">
      <c r="A110" s="82" t="s">
        <v>96</v>
      </c>
      <c r="B110" s="73"/>
      <c r="C110" s="74"/>
      <c r="D110" s="272" t="s">
        <v>139</v>
      </c>
      <c r="E110" s="272"/>
      <c r="F110" s="272"/>
      <c r="G110" s="272"/>
      <c r="H110" s="272"/>
      <c r="I110" s="75"/>
      <c r="J110" s="272" t="s">
        <v>140</v>
      </c>
      <c r="K110" s="272"/>
      <c r="L110" s="272"/>
      <c r="M110" s="272"/>
      <c r="N110" s="272"/>
      <c r="O110" s="272"/>
      <c r="P110" s="272"/>
      <c r="Q110" s="272"/>
      <c r="R110" s="272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8">
        <f>'PS 02.1a - Stavební elekt...'!J30</f>
        <v>0</v>
      </c>
      <c r="AH110" s="279"/>
      <c r="AI110" s="279"/>
      <c r="AJ110" s="279"/>
      <c r="AK110" s="279"/>
      <c r="AL110" s="279"/>
      <c r="AM110" s="279"/>
      <c r="AN110" s="278">
        <f t="shared" si="0"/>
        <v>0</v>
      </c>
      <c r="AO110" s="279"/>
      <c r="AP110" s="279"/>
      <c r="AQ110" s="76" t="s">
        <v>92</v>
      </c>
      <c r="AR110" s="73"/>
      <c r="AS110" s="77">
        <v>0</v>
      </c>
      <c r="AT110" s="78">
        <f t="shared" si="1"/>
        <v>0</v>
      </c>
      <c r="AU110" s="79">
        <f>'PS 02.1a - Stavební elekt...'!P122</f>
        <v>0</v>
      </c>
      <c r="AV110" s="78">
        <f>'PS 02.1a - Stavební elekt...'!J33</f>
        <v>0</v>
      </c>
      <c r="AW110" s="78">
        <f>'PS 02.1a - Stavební elekt...'!J34</f>
        <v>0</v>
      </c>
      <c r="AX110" s="78">
        <f>'PS 02.1a - Stavební elekt...'!J35</f>
        <v>0</v>
      </c>
      <c r="AY110" s="78">
        <f>'PS 02.1a - Stavební elekt...'!J36</f>
        <v>0</v>
      </c>
      <c r="AZ110" s="78">
        <f>'PS 02.1a - Stavební elekt...'!F33</f>
        <v>0</v>
      </c>
      <c r="BA110" s="78">
        <f>'PS 02.1a - Stavební elekt...'!F34</f>
        <v>0</v>
      </c>
      <c r="BB110" s="78">
        <f>'PS 02.1a - Stavební elekt...'!F35</f>
        <v>0</v>
      </c>
      <c r="BC110" s="78">
        <f>'PS 02.1a - Stavební elekt...'!F36</f>
        <v>0</v>
      </c>
      <c r="BD110" s="80">
        <f>'PS 02.1a - Stavební elekt...'!F37</f>
        <v>0</v>
      </c>
      <c r="BT110" s="81" t="s">
        <v>93</v>
      </c>
      <c r="BV110" s="81" t="s">
        <v>88</v>
      </c>
      <c r="BW110" s="81" t="s">
        <v>141</v>
      </c>
      <c r="BX110" s="81" t="s">
        <v>5</v>
      </c>
      <c r="CL110" s="81" t="s">
        <v>1</v>
      </c>
      <c r="CM110" s="81" t="s">
        <v>95</v>
      </c>
    </row>
    <row r="111" spans="1:91" s="6" customFormat="1" ht="16.5" customHeight="1">
      <c r="A111" s="82" t="s">
        <v>96</v>
      </c>
      <c r="B111" s="73"/>
      <c r="C111" s="74"/>
      <c r="D111" s="272" t="s">
        <v>142</v>
      </c>
      <c r="E111" s="272"/>
      <c r="F111" s="272"/>
      <c r="G111" s="272"/>
      <c r="H111" s="272"/>
      <c r="I111" s="75"/>
      <c r="J111" s="272" t="s">
        <v>143</v>
      </c>
      <c r="K111" s="272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2"/>
      <c r="X111" s="272"/>
      <c r="Y111" s="272"/>
      <c r="Z111" s="272"/>
      <c r="AA111" s="272"/>
      <c r="AB111" s="272"/>
      <c r="AC111" s="272"/>
      <c r="AD111" s="272"/>
      <c r="AE111" s="272"/>
      <c r="AF111" s="272"/>
      <c r="AG111" s="278">
        <f>'PS 03 - MaR'!J30</f>
        <v>0</v>
      </c>
      <c r="AH111" s="279"/>
      <c r="AI111" s="279"/>
      <c r="AJ111" s="279"/>
      <c r="AK111" s="279"/>
      <c r="AL111" s="279"/>
      <c r="AM111" s="279"/>
      <c r="AN111" s="278">
        <f t="shared" si="0"/>
        <v>0</v>
      </c>
      <c r="AO111" s="279"/>
      <c r="AP111" s="279"/>
      <c r="AQ111" s="76" t="s">
        <v>92</v>
      </c>
      <c r="AR111" s="73"/>
      <c r="AS111" s="77">
        <v>0</v>
      </c>
      <c r="AT111" s="78">
        <f t="shared" si="1"/>
        <v>0</v>
      </c>
      <c r="AU111" s="79">
        <f>'PS 03 - MaR'!P122</f>
        <v>0</v>
      </c>
      <c r="AV111" s="78">
        <f>'PS 03 - MaR'!J33</f>
        <v>0</v>
      </c>
      <c r="AW111" s="78">
        <f>'PS 03 - MaR'!J34</f>
        <v>0</v>
      </c>
      <c r="AX111" s="78">
        <f>'PS 03 - MaR'!J35</f>
        <v>0</v>
      </c>
      <c r="AY111" s="78">
        <f>'PS 03 - MaR'!J36</f>
        <v>0</v>
      </c>
      <c r="AZ111" s="78">
        <f>'PS 03 - MaR'!F33</f>
        <v>0</v>
      </c>
      <c r="BA111" s="78">
        <f>'PS 03 - MaR'!F34</f>
        <v>0</v>
      </c>
      <c r="BB111" s="78">
        <f>'PS 03 - MaR'!F35</f>
        <v>0</v>
      </c>
      <c r="BC111" s="78">
        <f>'PS 03 - MaR'!F36</f>
        <v>0</v>
      </c>
      <c r="BD111" s="80">
        <f>'PS 03 - MaR'!F37</f>
        <v>0</v>
      </c>
      <c r="BT111" s="81" t="s">
        <v>93</v>
      </c>
      <c r="BV111" s="81" t="s">
        <v>88</v>
      </c>
      <c r="BW111" s="81" t="s">
        <v>144</v>
      </c>
      <c r="BX111" s="81" t="s">
        <v>5</v>
      </c>
      <c r="CL111" s="81" t="s">
        <v>1</v>
      </c>
      <c r="CM111" s="81" t="s">
        <v>95</v>
      </c>
    </row>
    <row r="112" spans="1:91" s="6" customFormat="1" ht="16.5" customHeight="1">
      <c r="A112" s="82" t="s">
        <v>96</v>
      </c>
      <c r="B112" s="73"/>
      <c r="C112" s="74"/>
      <c r="D112" s="272" t="s">
        <v>145</v>
      </c>
      <c r="E112" s="272"/>
      <c r="F112" s="272"/>
      <c r="G112" s="272"/>
      <c r="H112" s="272"/>
      <c r="I112" s="75"/>
      <c r="J112" s="272" t="s">
        <v>146</v>
      </c>
      <c r="K112" s="272"/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72"/>
      <c r="X112" s="272"/>
      <c r="Y112" s="272"/>
      <c r="Z112" s="272"/>
      <c r="AA112" s="272"/>
      <c r="AB112" s="272"/>
      <c r="AC112" s="272"/>
      <c r="AD112" s="272"/>
      <c r="AE112" s="272"/>
      <c r="AF112" s="272"/>
      <c r="AG112" s="278">
        <f>'VRN - Vedlejší rozpočtové...'!J30</f>
        <v>0</v>
      </c>
      <c r="AH112" s="279"/>
      <c r="AI112" s="279"/>
      <c r="AJ112" s="279"/>
      <c r="AK112" s="279"/>
      <c r="AL112" s="279"/>
      <c r="AM112" s="279"/>
      <c r="AN112" s="278">
        <f t="shared" si="0"/>
        <v>0</v>
      </c>
      <c r="AO112" s="279"/>
      <c r="AP112" s="279"/>
      <c r="AQ112" s="76" t="s">
        <v>92</v>
      </c>
      <c r="AR112" s="73"/>
      <c r="AS112" s="77">
        <v>0</v>
      </c>
      <c r="AT112" s="78">
        <f t="shared" si="1"/>
        <v>0</v>
      </c>
      <c r="AU112" s="79">
        <f>'VRN - Vedlejší rozpočtové...'!P120</f>
        <v>0</v>
      </c>
      <c r="AV112" s="78">
        <f>'VRN - Vedlejší rozpočtové...'!J33</f>
        <v>0</v>
      </c>
      <c r="AW112" s="78">
        <f>'VRN - Vedlejší rozpočtové...'!J34</f>
        <v>0</v>
      </c>
      <c r="AX112" s="78">
        <f>'VRN - Vedlejší rozpočtové...'!J35</f>
        <v>0</v>
      </c>
      <c r="AY112" s="78">
        <f>'VRN - Vedlejší rozpočtové...'!J36</f>
        <v>0</v>
      </c>
      <c r="AZ112" s="78">
        <f>'VRN - Vedlejší rozpočtové...'!F33</f>
        <v>0</v>
      </c>
      <c r="BA112" s="78">
        <f>'VRN - Vedlejší rozpočtové...'!F34</f>
        <v>0</v>
      </c>
      <c r="BB112" s="78">
        <f>'VRN - Vedlejší rozpočtové...'!F35</f>
        <v>0</v>
      </c>
      <c r="BC112" s="78">
        <f>'VRN - Vedlejší rozpočtové...'!F36</f>
        <v>0</v>
      </c>
      <c r="BD112" s="80">
        <f>'VRN - Vedlejší rozpočtové...'!F37</f>
        <v>0</v>
      </c>
      <c r="BT112" s="81" t="s">
        <v>93</v>
      </c>
      <c r="BV112" s="81" t="s">
        <v>88</v>
      </c>
      <c r="BW112" s="81" t="s">
        <v>147</v>
      </c>
      <c r="BX112" s="81" t="s">
        <v>5</v>
      </c>
      <c r="CL112" s="81" t="s">
        <v>1</v>
      </c>
      <c r="CM112" s="81" t="s">
        <v>95</v>
      </c>
    </row>
    <row r="113" spans="1:91" s="6" customFormat="1" ht="16.5" customHeight="1">
      <c r="A113" s="82" t="s">
        <v>96</v>
      </c>
      <c r="B113" s="73"/>
      <c r="C113" s="74"/>
      <c r="D113" s="272" t="s">
        <v>148</v>
      </c>
      <c r="E113" s="272"/>
      <c r="F113" s="272"/>
      <c r="G113" s="272"/>
      <c r="H113" s="272"/>
      <c r="I113" s="75"/>
      <c r="J113" s="272" t="s">
        <v>149</v>
      </c>
      <c r="K113" s="272"/>
      <c r="L113" s="272"/>
      <c r="M113" s="272"/>
      <c r="N113" s="272"/>
      <c r="O113" s="272"/>
      <c r="P113" s="272"/>
      <c r="Q113" s="272"/>
      <c r="R113" s="272"/>
      <c r="S113" s="272"/>
      <c r="T113" s="272"/>
      <c r="U113" s="272"/>
      <c r="V113" s="272"/>
      <c r="W113" s="272"/>
      <c r="X113" s="272"/>
      <c r="Y113" s="272"/>
      <c r="Z113" s="272"/>
      <c r="AA113" s="272"/>
      <c r="AB113" s="272"/>
      <c r="AC113" s="272"/>
      <c r="AD113" s="272"/>
      <c r="AE113" s="272"/>
      <c r="AF113" s="272"/>
      <c r="AG113" s="278">
        <f>'ON - Ostatní náklady '!J30</f>
        <v>0</v>
      </c>
      <c r="AH113" s="279"/>
      <c r="AI113" s="279"/>
      <c r="AJ113" s="279"/>
      <c r="AK113" s="279"/>
      <c r="AL113" s="279"/>
      <c r="AM113" s="279"/>
      <c r="AN113" s="278">
        <f t="shared" si="0"/>
        <v>0</v>
      </c>
      <c r="AO113" s="279"/>
      <c r="AP113" s="279"/>
      <c r="AQ113" s="76" t="s">
        <v>92</v>
      </c>
      <c r="AR113" s="73"/>
      <c r="AS113" s="88">
        <v>0</v>
      </c>
      <c r="AT113" s="89">
        <f t="shared" si="1"/>
        <v>0</v>
      </c>
      <c r="AU113" s="90">
        <f>'ON - Ostatní náklady '!P117</f>
        <v>0</v>
      </c>
      <c r="AV113" s="89">
        <f>'ON - Ostatní náklady '!J33</f>
        <v>0</v>
      </c>
      <c r="AW113" s="89">
        <f>'ON - Ostatní náklady '!J34</f>
        <v>0</v>
      </c>
      <c r="AX113" s="89">
        <f>'ON - Ostatní náklady '!J35</f>
        <v>0</v>
      </c>
      <c r="AY113" s="89">
        <f>'ON - Ostatní náklady '!J36</f>
        <v>0</v>
      </c>
      <c r="AZ113" s="89">
        <f>'ON - Ostatní náklady '!F33</f>
        <v>0</v>
      </c>
      <c r="BA113" s="89">
        <f>'ON - Ostatní náklady '!F34</f>
        <v>0</v>
      </c>
      <c r="BB113" s="89">
        <f>'ON - Ostatní náklady '!F35</f>
        <v>0</v>
      </c>
      <c r="BC113" s="89">
        <f>'ON - Ostatní náklady '!F36</f>
        <v>0</v>
      </c>
      <c r="BD113" s="91">
        <f>'ON - Ostatní náklady '!F37</f>
        <v>0</v>
      </c>
      <c r="BT113" s="81" t="s">
        <v>93</v>
      </c>
      <c r="BV113" s="81" t="s">
        <v>88</v>
      </c>
      <c r="BW113" s="81" t="s">
        <v>150</v>
      </c>
      <c r="BX113" s="81" t="s">
        <v>5</v>
      </c>
      <c r="CL113" s="81" t="s">
        <v>1</v>
      </c>
      <c r="CM113" s="81" t="s">
        <v>95</v>
      </c>
    </row>
    <row r="114" spans="1:91" s="1" customFormat="1" ht="30" customHeight="1">
      <c r="B114" s="33"/>
      <c r="AR114" s="33"/>
    </row>
    <row r="115" spans="1:91" s="1" customFormat="1" ht="6.9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33"/>
    </row>
  </sheetData>
  <sheetProtection algorithmName="SHA-512" hashValue="EG7XaLW4BBxPDr7MsF3sTuSZ0nz3lv4vogd9+peq8UdGErnSnGSbayXIWG3RSXY6Cv9ZM59heuSO5G/wobSnDg==" saltValue="XxPfqnQjrrcRt4f4Rx9tMI/pMZXKca5LRyZ4s6QBeZ18ZwHlacweEnpVcv/xbZWLERwaTB2CaJs2AQ/8eLrmXg==" spinCount="100000" sheet="1" objects="1" scenarios="1" formatColumns="0" formatRows="0"/>
  <mergeCells count="114"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  <mergeCell ref="AK35:AO35"/>
    <mergeCell ref="X35:AB35"/>
    <mergeCell ref="AR2:BE2"/>
    <mergeCell ref="AG100:AM100"/>
    <mergeCell ref="AG101:AM101"/>
    <mergeCell ref="AG99:AM99"/>
    <mergeCell ref="AG103:AM103"/>
    <mergeCell ref="AG102:AM102"/>
    <mergeCell ref="AG104:AM104"/>
    <mergeCell ref="AG97:AM97"/>
    <mergeCell ref="AG96:AM96"/>
    <mergeCell ref="AG95:AM95"/>
    <mergeCell ref="AG98:AM98"/>
    <mergeCell ref="AG92:AM92"/>
    <mergeCell ref="AM87:AN87"/>
    <mergeCell ref="AM89:AP89"/>
    <mergeCell ref="AM90:AP90"/>
    <mergeCell ref="AN99:AP99"/>
    <mergeCell ref="AN104:AP104"/>
    <mergeCell ref="AN103:AP103"/>
    <mergeCell ref="AN92:AP92"/>
    <mergeCell ref="AN102:AP102"/>
    <mergeCell ref="AN95:AP95"/>
    <mergeCell ref="AN100:AP100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L85:AO85"/>
    <mergeCell ref="E105:I105"/>
    <mergeCell ref="K105:AF105"/>
    <mergeCell ref="E106:I106"/>
    <mergeCell ref="K106:AF106"/>
    <mergeCell ref="E107:I107"/>
    <mergeCell ref="K107:AF107"/>
    <mergeCell ref="D108:H108"/>
    <mergeCell ref="J108:AF108"/>
    <mergeCell ref="AG94:AM94"/>
    <mergeCell ref="AN96:AP96"/>
    <mergeCell ref="AN97:AP97"/>
    <mergeCell ref="AN101:AP101"/>
    <mergeCell ref="AN98:AP98"/>
    <mergeCell ref="C92:G92"/>
    <mergeCell ref="D95:H95"/>
    <mergeCell ref="D100:H100"/>
    <mergeCell ref="D101:H101"/>
    <mergeCell ref="E104:I104"/>
    <mergeCell ref="E98:I98"/>
    <mergeCell ref="E97:I97"/>
    <mergeCell ref="E96:I96"/>
    <mergeCell ref="E102:I102"/>
    <mergeCell ref="E99:I99"/>
    <mergeCell ref="E103:I103"/>
    <mergeCell ref="I92:AF92"/>
    <mergeCell ref="J95:AF95"/>
    <mergeCell ref="J101:AF101"/>
    <mergeCell ref="J100:AF100"/>
    <mergeCell ref="K96:AF96"/>
    <mergeCell ref="K104:AF104"/>
    <mergeCell ref="K102:AF102"/>
    <mergeCell ref="K98:AF98"/>
    <mergeCell ref="K99:AF99"/>
    <mergeCell ref="K103:AF103"/>
    <mergeCell ref="K97:AF97"/>
  </mergeCells>
  <hyperlinks>
    <hyperlink ref="A96" location="'SO 02.1a - RETENČNÍ NÁDRŽ...'!C2" display="/" xr:uid="{00000000-0004-0000-0000-000000000000}"/>
    <hyperlink ref="A97" location="'SO 02.1b - RETENČNÍ NÁDRŽ...'!C2" display="/" xr:uid="{00000000-0004-0000-0000-000001000000}"/>
    <hyperlink ref="A98" location="'SO 02.1c - RETENČNÍ NÁDŽ ...'!C2" display="/" xr:uid="{00000000-0004-0000-0000-000002000000}"/>
    <hyperlink ref="A99" location="'SO 02.1d - RETENČNÍ NÁDŽ ...'!C2" display="/" xr:uid="{00000000-0004-0000-0000-000003000000}"/>
    <hyperlink ref="A100" location="'SO 02.2 - RN JIH - STAVEB...'!C2" display="/" xr:uid="{00000000-0004-0000-0000-000004000000}"/>
    <hyperlink ref="A102" location="'SO 06.1 - Zpevněné plochy'!C2" display="/" xr:uid="{00000000-0004-0000-0000-000005000000}"/>
    <hyperlink ref="A103" location="'SO 06.2 - Opěrné stěny'!C2" display="/" xr:uid="{00000000-0004-0000-0000-000006000000}"/>
    <hyperlink ref="A104" location="'SO 06.3 - Venkovní mobili...'!C2" display="/" xr:uid="{00000000-0004-0000-0000-000007000000}"/>
    <hyperlink ref="A105" location="'SO 06.4 - Kanalizační pří...'!C2" display="/" xr:uid="{00000000-0004-0000-0000-000008000000}"/>
    <hyperlink ref="A106" location="'SO 06.5 - Veřejné osvětlení'!C2" display="/" xr:uid="{00000000-0004-0000-0000-000009000000}"/>
    <hyperlink ref="A107" location="'SO 06.6 - Terénní úpravy'!C2" display="/" xr:uid="{00000000-0004-0000-0000-00000A000000}"/>
    <hyperlink ref="A108" location="'PS 01 - Strojně technolog...'!C2" display="/" xr:uid="{00000000-0004-0000-0000-00000B000000}"/>
    <hyperlink ref="A109" location="'PS 02 - Elektrotechnologie '!C2" display="/" xr:uid="{00000000-0004-0000-0000-00000C000000}"/>
    <hyperlink ref="A110" location="'PS 02.1a - Stavební elekt...'!C2" display="/" xr:uid="{00000000-0004-0000-0000-00000D000000}"/>
    <hyperlink ref="A111" location="'PS 03 - MaR'!C2" display="/" xr:uid="{00000000-0004-0000-0000-00000E000000}"/>
    <hyperlink ref="A112" location="'VRN - Vedlejší rozpočtové...'!C2" display="/" xr:uid="{00000000-0004-0000-0000-00000F000000}"/>
    <hyperlink ref="A113" location="'ON - Ostatní náklady '!C2" display="/" xr:uid="{00000000-0004-0000-00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12"/>
  <sheetViews>
    <sheetView showGridLines="0" topLeftCell="A93" workbookViewId="0">
      <selection activeCell="I143" sqref="I14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99</v>
      </c>
      <c r="AZ2" s="92" t="s">
        <v>151</v>
      </c>
      <c r="BA2" s="92" t="s">
        <v>152</v>
      </c>
      <c r="BB2" s="92" t="s">
        <v>153</v>
      </c>
      <c r="BC2" s="92" t="s">
        <v>154</v>
      </c>
      <c r="BD2" s="92" t="s">
        <v>95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95</v>
      </c>
      <c r="AZ3" s="92" t="s">
        <v>155</v>
      </c>
      <c r="BA3" s="92" t="s">
        <v>156</v>
      </c>
      <c r="BB3" s="92" t="s">
        <v>153</v>
      </c>
      <c r="BC3" s="92" t="s">
        <v>157</v>
      </c>
      <c r="BD3" s="92" t="s">
        <v>95</v>
      </c>
    </row>
    <row r="4" spans="2:56" ht="24.95" customHeight="1">
      <c r="B4" s="20"/>
      <c r="D4" s="21" t="s">
        <v>158</v>
      </c>
      <c r="L4" s="20"/>
      <c r="M4" s="93" t="s">
        <v>10</v>
      </c>
      <c r="AT4" s="17" t="s">
        <v>4</v>
      </c>
      <c r="AZ4" s="92" t="s">
        <v>159</v>
      </c>
      <c r="BA4" s="92" t="s">
        <v>160</v>
      </c>
      <c r="BB4" s="92" t="s">
        <v>153</v>
      </c>
      <c r="BC4" s="92" t="s">
        <v>161</v>
      </c>
      <c r="BD4" s="92" t="s">
        <v>95</v>
      </c>
    </row>
    <row r="5" spans="2:56" ht="6.95" customHeight="1">
      <c r="B5" s="20"/>
      <c r="L5" s="20"/>
      <c r="AZ5" s="92" t="s">
        <v>162</v>
      </c>
      <c r="BA5" s="92" t="s">
        <v>163</v>
      </c>
      <c r="BB5" s="92" t="s">
        <v>153</v>
      </c>
      <c r="BC5" s="92" t="s">
        <v>164</v>
      </c>
      <c r="BD5" s="92" t="s">
        <v>95</v>
      </c>
    </row>
    <row r="6" spans="2:56" ht="12" customHeight="1">
      <c r="B6" s="20"/>
      <c r="D6" s="27" t="s">
        <v>16</v>
      </c>
      <c r="L6" s="20"/>
      <c r="AZ6" s="92" t="s">
        <v>165</v>
      </c>
      <c r="BA6" s="92" t="s">
        <v>166</v>
      </c>
      <c r="BB6" s="92" t="s">
        <v>167</v>
      </c>
      <c r="BC6" s="92" t="s">
        <v>168</v>
      </c>
      <c r="BD6" s="92" t="s">
        <v>95</v>
      </c>
    </row>
    <row r="7" spans="2:56" ht="26.25" customHeight="1">
      <c r="B7" s="20"/>
      <c r="E7" s="312" t="str">
        <f>'Rekapitulace stavby'!K6</f>
        <v>Vybudování PPO na stokové síti v oblasti Karlín - Retenční nádrž JIH</v>
      </c>
      <c r="F7" s="313"/>
      <c r="G7" s="313"/>
      <c r="H7" s="313"/>
      <c r="L7" s="20"/>
      <c r="AZ7" s="92" t="s">
        <v>169</v>
      </c>
      <c r="BA7" s="92" t="s">
        <v>170</v>
      </c>
      <c r="BB7" s="92" t="s">
        <v>153</v>
      </c>
      <c r="BC7" s="92" t="s">
        <v>171</v>
      </c>
      <c r="BD7" s="92" t="s">
        <v>95</v>
      </c>
    </row>
    <row r="8" spans="2:56" ht="12" customHeight="1">
      <c r="B8" s="20"/>
      <c r="D8" s="27" t="s">
        <v>172</v>
      </c>
      <c r="L8" s="20"/>
      <c r="AZ8" s="92" t="s">
        <v>173</v>
      </c>
      <c r="BA8" s="92" t="s">
        <v>174</v>
      </c>
      <c r="BB8" s="92" t="s">
        <v>167</v>
      </c>
      <c r="BC8" s="92" t="s">
        <v>175</v>
      </c>
      <c r="BD8" s="92" t="s">
        <v>95</v>
      </c>
    </row>
    <row r="9" spans="2:56" s="1" customFormat="1" ht="16.5" customHeight="1">
      <c r="B9" s="33"/>
      <c r="E9" s="312" t="s">
        <v>176</v>
      </c>
      <c r="F9" s="311"/>
      <c r="G9" s="311"/>
      <c r="H9" s="311"/>
      <c r="L9" s="33"/>
      <c r="AZ9" s="92" t="s">
        <v>177</v>
      </c>
      <c r="BA9" s="92" t="s">
        <v>178</v>
      </c>
      <c r="BB9" s="92" t="s">
        <v>167</v>
      </c>
      <c r="BC9" s="92" t="s">
        <v>179</v>
      </c>
      <c r="BD9" s="92" t="s">
        <v>95</v>
      </c>
    </row>
    <row r="10" spans="2:56" s="1" customFormat="1" ht="12" customHeight="1">
      <c r="B10" s="33"/>
      <c r="D10" s="27" t="s">
        <v>180</v>
      </c>
      <c r="L10" s="33"/>
      <c r="AZ10" s="92" t="s">
        <v>181</v>
      </c>
      <c r="BA10" s="92" t="s">
        <v>182</v>
      </c>
      <c r="BB10" s="92" t="s">
        <v>183</v>
      </c>
      <c r="BC10" s="92" t="s">
        <v>184</v>
      </c>
      <c r="BD10" s="92" t="s">
        <v>95</v>
      </c>
    </row>
    <row r="11" spans="2:56" s="1" customFormat="1" ht="16.5" customHeight="1">
      <c r="B11" s="33"/>
      <c r="E11" s="273" t="s">
        <v>185</v>
      </c>
      <c r="F11" s="311"/>
      <c r="G11" s="311"/>
      <c r="H11" s="311"/>
      <c r="L11" s="33"/>
      <c r="AZ11" s="92" t="s">
        <v>186</v>
      </c>
      <c r="BA11" s="92" t="s">
        <v>187</v>
      </c>
      <c r="BB11" s="92" t="s">
        <v>183</v>
      </c>
      <c r="BC11" s="92" t="s">
        <v>188</v>
      </c>
      <c r="BD11" s="92" t="s">
        <v>95</v>
      </c>
    </row>
    <row r="12" spans="2:56" s="1" customFormat="1">
      <c r="B12" s="33"/>
      <c r="L12" s="33"/>
      <c r="AZ12" s="92" t="s">
        <v>189</v>
      </c>
      <c r="BA12" s="92" t="s">
        <v>190</v>
      </c>
      <c r="BB12" s="92" t="s">
        <v>183</v>
      </c>
      <c r="BC12" s="92" t="s">
        <v>191</v>
      </c>
      <c r="BD12" s="92" t="s">
        <v>95</v>
      </c>
    </row>
    <row r="13" spans="2:56" s="1" customFormat="1" ht="12" customHeight="1">
      <c r="B13" s="33"/>
      <c r="D13" s="27" t="s">
        <v>18</v>
      </c>
      <c r="F13" s="25" t="s">
        <v>1</v>
      </c>
      <c r="I13" s="27" t="s">
        <v>20</v>
      </c>
      <c r="J13" s="25" t="s">
        <v>1</v>
      </c>
      <c r="L13" s="33"/>
      <c r="AZ13" s="92" t="s">
        <v>192</v>
      </c>
      <c r="BA13" s="92" t="s">
        <v>193</v>
      </c>
      <c r="BB13" s="92" t="s">
        <v>167</v>
      </c>
      <c r="BC13" s="92" t="s">
        <v>194</v>
      </c>
      <c r="BD13" s="92" t="s">
        <v>95</v>
      </c>
    </row>
    <row r="14" spans="2:56" s="1" customFormat="1" ht="12" customHeight="1">
      <c r="B14" s="33"/>
      <c r="D14" s="27" t="s">
        <v>22</v>
      </c>
      <c r="F14" s="25" t="s">
        <v>23</v>
      </c>
      <c r="I14" s="27" t="s">
        <v>24</v>
      </c>
      <c r="J14" s="52" t="str">
        <f>'Rekapitulace stavby'!AN8</f>
        <v>13. 8. 2025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4"/>
      <c r="G20" s="284"/>
      <c r="H20" s="284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41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43</v>
      </c>
      <c r="I25" s="27" t="s">
        <v>31</v>
      </c>
      <c r="J25" s="25" t="s">
        <v>39</v>
      </c>
      <c r="L25" s="33"/>
    </row>
    <row r="26" spans="2:12" s="1" customFormat="1" ht="18" customHeight="1">
      <c r="B26" s="33"/>
      <c r="E26" s="25" t="s">
        <v>40</v>
      </c>
      <c r="I26" s="27" t="s">
        <v>34</v>
      </c>
      <c r="J26" s="25" t="s">
        <v>41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44</v>
      </c>
      <c r="L28" s="33"/>
    </row>
    <row r="29" spans="2:12" s="7" customFormat="1" ht="59.25" customHeight="1">
      <c r="B29" s="94"/>
      <c r="E29" s="289" t="s">
        <v>45</v>
      </c>
      <c r="F29" s="289"/>
      <c r="G29" s="289"/>
      <c r="H29" s="289"/>
      <c r="L29" s="94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3"/>
      <c r="E31" s="53"/>
      <c r="F31" s="53"/>
      <c r="G31" s="53"/>
      <c r="H31" s="53"/>
      <c r="I31" s="53"/>
      <c r="J31" s="53"/>
      <c r="K31" s="53"/>
      <c r="L31" s="33"/>
    </row>
    <row r="32" spans="2:12" s="1" customFormat="1" ht="25.35" customHeight="1">
      <c r="B32" s="33"/>
      <c r="D32" s="95" t="s">
        <v>46</v>
      </c>
      <c r="J32" s="65">
        <f>ROUND(J137, 2)</f>
        <v>0</v>
      </c>
      <c r="L32" s="33"/>
    </row>
    <row r="33" spans="2:12" s="1" customFormat="1" ht="6.95" customHeight="1">
      <c r="B33" s="33"/>
      <c r="D33" s="53"/>
      <c r="E33" s="53"/>
      <c r="F33" s="53"/>
      <c r="G33" s="53"/>
      <c r="H33" s="53"/>
      <c r="I33" s="53"/>
      <c r="J33" s="53"/>
      <c r="K33" s="53"/>
      <c r="L33" s="33"/>
    </row>
    <row r="34" spans="2:12" s="1" customFormat="1" ht="14.45" customHeight="1">
      <c r="B34" s="33"/>
      <c r="F34" s="96" t="s">
        <v>48</v>
      </c>
      <c r="I34" s="96" t="s">
        <v>47</v>
      </c>
      <c r="J34" s="96" t="s">
        <v>49</v>
      </c>
      <c r="L34" s="33"/>
    </row>
    <row r="35" spans="2:12" s="1" customFormat="1" ht="14.45" customHeight="1">
      <c r="B35" s="33"/>
      <c r="D35" s="97" t="s">
        <v>50</v>
      </c>
      <c r="E35" s="27" t="s">
        <v>51</v>
      </c>
      <c r="F35" s="85">
        <f>ROUND((SUM(BE137:BE1211)),  2)</f>
        <v>0</v>
      </c>
      <c r="I35" s="98">
        <v>0.21</v>
      </c>
      <c r="J35" s="85">
        <f>ROUND(((SUM(BE137:BE1211))*I35),  2)</f>
        <v>0</v>
      </c>
      <c r="L35" s="33"/>
    </row>
    <row r="36" spans="2:12" s="1" customFormat="1" ht="14.45" customHeight="1">
      <c r="B36" s="33"/>
      <c r="E36" s="27" t="s">
        <v>52</v>
      </c>
      <c r="F36" s="85">
        <f>ROUND((SUM(BF137:BF1211)),  2)</f>
        <v>0</v>
      </c>
      <c r="I36" s="98">
        <v>0.12</v>
      </c>
      <c r="J36" s="85">
        <f>ROUND(((SUM(BF137:BF1211))*I36),  2)</f>
        <v>0</v>
      </c>
      <c r="L36" s="33"/>
    </row>
    <row r="37" spans="2:12" s="1" customFormat="1" ht="14.45" hidden="1" customHeight="1">
      <c r="B37" s="33"/>
      <c r="E37" s="27" t="s">
        <v>53</v>
      </c>
      <c r="F37" s="85">
        <f>ROUND((SUM(BG137:BG1211)),  2)</f>
        <v>0</v>
      </c>
      <c r="I37" s="98">
        <v>0.21</v>
      </c>
      <c r="J37" s="85">
        <f>0</f>
        <v>0</v>
      </c>
      <c r="L37" s="33"/>
    </row>
    <row r="38" spans="2:12" s="1" customFormat="1" ht="14.45" hidden="1" customHeight="1">
      <c r="B38" s="33"/>
      <c r="E38" s="27" t="s">
        <v>54</v>
      </c>
      <c r="F38" s="85">
        <f>ROUND((SUM(BH137:BH1211)),  2)</f>
        <v>0</v>
      </c>
      <c r="I38" s="98">
        <v>0.12</v>
      </c>
      <c r="J38" s="85">
        <f>0</f>
        <v>0</v>
      </c>
      <c r="L38" s="33"/>
    </row>
    <row r="39" spans="2:12" s="1" customFormat="1" ht="14.45" hidden="1" customHeight="1">
      <c r="B39" s="33"/>
      <c r="E39" s="27" t="s">
        <v>55</v>
      </c>
      <c r="F39" s="85">
        <f>ROUND((SUM(BI137:BI1211)),  2)</f>
        <v>0</v>
      </c>
      <c r="I39" s="98">
        <v>0</v>
      </c>
      <c r="J39" s="85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56</v>
      </c>
      <c r="E41" s="56"/>
      <c r="F41" s="56"/>
      <c r="G41" s="101" t="s">
        <v>57</v>
      </c>
      <c r="H41" s="102" t="s">
        <v>58</v>
      </c>
      <c r="I41" s="56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1" t="s">
        <v>59</v>
      </c>
      <c r="E50" s="42"/>
      <c r="F50" s="42"/>
      <c r="G50" s="41" t="s">
        <v>60</v>
      </c>
      <c r="H50" s="42"/>
      <c r="I50" s="42"/>
      <c r="J50" s="42"/>
      <c r="K50" s="42"/>
      <c r="L50" s="33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3"/>
      <c r="D61" s="43" t="s">
        <v>61</v>
      </c>
      <c r="E61" s="35"/>
      <c r="F61" s="105" t="s">
        <v>62</v>
      </c>
      <c r="G61" s="43" t="s">
        <v>61</v>
      </c>
      <c r="H61" s="35"/>
      <c r="I61" s="35"/>
      <c r="J61" s="106" t="s">
        <v>62</v>
      </c>
      <c r="K61" s="35"/>
      <c r="L61" s="33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3"/>
      <c r="D65" s="41" t="s">
        <v>63</v>
      </c>
      <c r="E65" s="42"/>
      <c r="F65" s="42"/>
      <c r="G65" s="41" t="s">
        <v>64</v>
      </c>
      <c r="H65" s="42"/>
      <c r="I65" s="42"/>
      <c r="J65" s="42"/>
      <c r="K65" s="42"/>
      <c r="L65" s="33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3"/>
      <c r="D76" s="43" t="s">
        <v>61</v>
      </c>
      <c r="E76" s="35"/>
      <c r="F76" s="105" t="s">
        <v>62</v>
      </c>
      <c r="G76" s="43" t="s">
        <v>61</v>
      </c>
      <c r="H76" s="35"/>
      <c r="I76" s="35"/>
      <c r="J76" s="106" t="s">
        <v>62</v>
      </c>
      <c r="K76" s="35"/>
      <c r="L76" s="33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3"/>
    </row>
    <row r="82" spans="2:12" s="1" customFormat="1" ht="24.95" customHeight="1">
      <c r="B82" s="33"/>
      <c r="C82" s="21" t="s">
        <v>195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26.25" customHeight="1">
      <c r="B85" s="33"/>
      <c r="E85" s="312" t="str">
        <f>E7</f>
        <v>Vybudování PPO na stokové síti v oblasti Karlín - Retenční nádrž JIH</v>
      </c>
      <c r="F85" s="313"/>
      <c r="G85" s="313"/>
      <c r="H85" s="313"/>
      <c r="L85" s="33"/>
    </row>
    <row r="86" spans="2:12" ht="12" customHeight="1">
      <c r="B86" s="20"/>
      <c r="C86" s="27" t="s">
        <v>172</v>
      </c>
      <c r="L86" s="20"/>
    </row>
    <row r="87" spans="2:12" s="1" customFormat="1" ht="16.5" customHeight="1">
      <c r="B87" s="33"/>
      <c r="E87" s="312" t="s">
        <v>176</v>
      </c>
      <c r="F87" s="311"/>
      <c r="G87" s="311"/>
      <c r="H87" s="311"/>
      <c r="L87" s="33"/>
    </row>
    <row r="88" spans="2:12" s="1" customFormat="1" ht="12" customHeight="1">
      <c r="B88" s="33"/>
      <c r="C88" s="27" t="s">
        <v>180</v>
      </c>
      <c r="L88" s="33"/>
    </row>
    <row r="89" spans="2:12" s="1" customFormat="1" ht="16.5" customHeight="1">
      <c r="B89" s="33"/>
      <c r="E89" s="273" t="str">
        <f>E11</f>
        <v xml:space="preserve">SO 02.1a - RETENČNÍ NÁDRŽ JIH </v>
      </c>
      <c r="F89" s="311"/>
      <c r="G89" s="311"/>
      <c r="H89" s="311"/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7" t="s">
        <v>22</v>
      </c>
      <c r="F91" s="25" t="str">
        <f>F14</f>
        <v>Praha 8 -Karlín</v>
      </c>
      <c r="I91" s="27" t="s">
        <v>24</v>
      </c>
      <c r="J91" s="52" t="str">
        <f>IF(J14="","",J14)</f>
        <v>13. 8. 2025</v>
      </c>
      <c r="L91" s="33"/>
    </row>
    <row r="92" spans="2:12" s="1" customFormat="1" ht="6.95" customHeight="1">
      <c r="B92" s="33"/>
      <c r="L92" s="33"/>
    </row>
    <row r="93" spans="2:12" s="1" customFormat="1" ht="15.2" customHeight="1">
      <c r="B93" s="33"/>
      <c r="C93" s="27" t="s">
        <v>30</v>
      </c>
      <c r="F93" s="25" t="str">
        <f>E17</f>
        <v>Pražská vodohospodářská společnost a.s.</v>
      </c>
      <c r="I93" s="27" t="s">
        <v>38</v>
      </c>
      <c r="J93" s="31" t="str">
        <f>E23</f>
        <v>Sweco a.s.</v>
      </c>
      <c r="L93" s="33"/>
    </row>
    <row r="94" spans="2:12" s="1" customFormat="1" ht="15.2" customHeight="1">
      <c r="B94" s="33"/>
      <c r="C94" s="27" t="s">
        <v>36</v>
      </c>
      <c r="F94" s="25" t="str">
        <f>IF(E20="","",E20)</f>
        <v>Vyplň údaj</v>
      </c>
      <c r="I94" s="27" t="s">
        <v>43</v>
      </c>
      <c r="J94" s="31" t="str">
        <f>E26</f>
        <v>Sweco a.s.</v>
      </c>
      <c r="L94" s="33"/>
    </row>
    <row r="95" spans="2:12" s="1" customFormat="1" ht="10.35" customHeight="1">
      <c r="B95" s="33"/>
      <c r="L95" s="33"/>
    </row>
    <row r="96" spans="2:12" s="1" customFormat="1" ht="29.25" customHeight="1">
      <c r="B96" s="33"/>
      <c r="C96" s="107" t="s">
        <v>196</v>
      </c>
      <c r="D96" s="99"/>
      <c r="E96" s="99"/>
      <c r="F96" s="99"/>
      <c r="G96" s="99"/>
      <c r="H96" s="99"/>
      <c r="I96" s="99"/>
      <c r="J96" s="108" t="s">
        <v>197</v>
      </c>
      <c r="K96" s="99"/>
      <c r="L96" s="33"/>
    </row>
    <row r="97" spans="2:47" s="1" customFormat="1" ht="10.35" customHeight="1">
      <c r="B97" s="33"/>
      <c r="L97" s="33"/>
    </row>
    <row r="98" spans="2:47" s="1" customFormat="1" ht="22.9" customHeight="1">
      <c r="B98" s="33"/>
      <c r="C98" s="109" t="s">
        <v>198</v>
      </c>
      <c r="J98" s="65">
        <f>J137</f>
        <v>0</v>
      </c>
      <c r="L98" s="33"/>
      <c r="AU98" s="17" t="s">
        <v>199</v>
      </c>
    </row>
    <row r="99" spans="2:47" s="8" customFormat="1" ht="24.95" customHeight="1">
      <c r="B99" s="110"/>
      <c r="D99" s="111" t="s">
        <v>200</v>
      </c>
      <c r="E99" s="112"/>
      <c r="F99" s="112"/>
      <c r="G99" s="112"/>
      <c r="H99" s="112"/>
      <c r="I99" s="112"/>
      <c r="J99" s="113">
        <f>J138</f>
        <v>0</v>
      </c>
      <c r="L99" s="110"/>
    </row>
    <row r="100" spans="2:47" s="9" customFormat="1" ht="19.899999999999999" customHeight="1">
      <c r="B100" s="114"/>
      <c r="D100" s="115" t="s">
        <v>201</v>
      </c>
      <c r="E100" s="116"/>
      <c r="F100" s="116"/>
      <c r="G100" s="116"/>
      <c r="H100" s="116"/>
      <c r="I100" s="116"/>
      <c r="J100" s="117">
        <f>J139</f>
        <v>0</v>
      </c>
      <c r="L100" s="114"/>
    </row>
    <row r="101" spans="2:47" s="9" customFormat="1" ht="19.899999999999999" customHeight="1">
      <c r="B101" s="114"/>
      <c r="D101" s="115" t="s">
        <v>202</v>
      </c>
      <c r="E101" s="116"/>
      <c r="F101" s="116"/>
      <c r="G101" s="116"/>
      <c r="H101" s="116"/>
      <c r="I101" s="116"/>
      <c r="J101" s="117">
        <f>J196</f>
        <v>0</v>
      </c>
      <c r="L101" s="114"/>
    </row>
    <row r="102" spans="2:47" s="9" customFormat="1" ht="19.899999999999999" customHeight="1">
      <c r="B102" s="114"/>
      <c r="D102" s="115" t="s">
        <v>203</v>
      </c>
      <c r="E102" s="116"/>
      <c r="F102" s="116"/>
      <c r="G102" s="116"/>
      <c r="H102" s="116"/>
      <c r="I102" s="116"/>
      <c r="J102" s="117">
        <f>J237</f>
        <v>0</v>
      </c>
      <c r="L102" s="114"/>
    </row>
    <row r="103" spans="2:47" s="9" customFormat="1" ht="19.899999999999999" customHeight="1">
      <c r="B103" s="114"/>
      <c r="D103" s="115" t="s">
        <v>204</v>
      </c>
      <c r="E103" s="116"/>
      <c r="F103" s="116"/>
      <c r="G103" s="116"/>
      <c r="H103" s="116"/>
      <c r="I103" s="116"/>
      <c r="J103" s="117">
        <f>J390</f>
        <v>0</v>
      </c>
      <c r="L103" s="114"/>
    </row>
    <row r="104" spans="2:47" s="9" customFormat="1" ht="19.899999999999999" customHeight="1">
      <c r="B104" s="114"/>
      <c r="D104" s="115" t="s">
        <v>205</v>
      </c>
      <c r="E104" s="116"/>
      <c r="F104" s="116"/>
      <c r="G104" s="116"/>
      <c r="H104" s="116"/>
      <c r="I104" s="116"/>
      <c r="J104" s="117">
        <f>J439</f>
        <v>0</v>
      </c>
      <c r="L104" s="114"/>
    </row>
    <row r="105" spans="2:47" s="9" customFormat="1" ht="19.899999999999999" customHeight="1">
      <c r="B105" s="114"/>
      <c r="D105" s="115" t="s">
        <v>206</v>
      </c>
      <c r="E105" s="116"/>
      <c r="F105" s="116"/>
      <c r="G105" s="116"/>
      <c r="H105" s="116"/>
      <c r="I105" s="116"/>
      <c r="J105" s="117">
        <f>J494</f>
        <v>0</v>
      </c>
      <c r="L105" s="114"/>
    </row>
    <row r="106" spans="2:47" s="9" customFormat="1" ht="19.899999999999999" customHeight="1">
      <c r="B106" s="114"/>
      <c r="D106" s="115" t="s">
        <v>207</v>
      </c>
      <c r="E106" s="116"/>
      <c r="F106" s="116"/>
      <c r="G106" s="116"/>
      <c r="H106" s="116"/>
      <c r="I106" s="116"/>
      <c r="J106" s="117">
        <f>J563</f>
        <v>0</v>
      </c>
      <c r="L106" s="114"/>
    </row>
    <row r="107" spans="2:47" s="9" customFormat="1" ht="19.899999999999999" customHeight="1">
      <c r="B107" s="114"/>
      <c r="D107" s="115" t="s">
        <v>208</v>
      </c>
      <c r="E107" s="116"/>
      <c r="F107" s="116"/>
      <c r="G107" s="116"/>
      <c r="H107" s="116"/>
      <c r="I107" s="116"/>
      <c r="J107" s="117">
        <f>J791</f>
        <v>0</v>
      </c>
      <c r="L107" s="114"/>
    </row>
    <row r="108" spans="2:47" s="9" customFormat="1" ht="19.899999999999999" customHeight="1">
      <c r="B108" s="114"/>
      <c r="D108" s="115" t="s">
        <v>209</v>
      </c>
      <c r="E108" s="116"/>
      <c r="F108" s="116"/>
      <c r="G108" s="116"/>
      <c r="H108" s="116"/>
      <c r="I108" s="116"/>
      <c r="J108" s="117">
        <f>J800</f>
        <v>0</v>
      </c>
      <c r="L108" s="114"/>
    </row>
    <row r="109" spans="2:47" s="8" customFormat="1" ht="24.95" customHeight="1">
      <c r="B109" s="110"/>
      <c r="D109" s="111" t="s">
        <v>210</v>
      </c>
      <c r="E109" s="112"/>
      <c r="F109" s="112"/>
      <c r="G109" s="112"/>
      <c r="H109" s="112"/>
      <c r="I109" s="112"/>
      <c r="J109" s="113">
        <f>J802</f>
        <v>0</v>
      </c>
      <c r="L109" s="110"/>
    </row>
    <row r="110" spans="2:47" s="9" customFormat="1" ht="19.899999999999999" customHeight="1">
      <c r="B110" s="114"/>
      <c r="D110" s="115" t="s">
        <v>211</v>
      </c>
      <c r="E110" s="116"/>
      <c r="F110" s="116"/>
      <c r="G110" s="116"/>
      <c r="H110" s="116"/>
      <c r="I110" s="116"/>
      <c r="J110" s="117">
        <f>J803</f>
        <v>0</v>
      </c>
      <c r="L110" s="114"/>
    </row>
    <row r="111" spans="2:47" s="9" customFormat="1" ht="19.899999999999999" customHeight="1">
      <c r="B111" s="114"/>
      <c r="D111" s="115" t="s">
        <v>212</v>
      </c>
      <c r="E111" s="116"/>
      <c r="F111" s="116"/>
      <c r="G111" s="116"/>
      <c r="H111" s="116"/>
      <c r="I111" s="116"/>
      <c r="J111" s="117">
        <f>J915</f>
        <v>0</v>
      </c>
      <c r="L111" s="114"/>
    </row>
    <row r="112" spans="2:47" s="9" customFormat="1" ht="19.899999999999999" customHeight="1">
      <c r="B112" s="114"/>
      <c r="D112" s="115" t="s">
        <v>213</v>
      </c>
      <c r="E112" s="116"/>
      <c r="F112" s="116"/>
      <c r="G112" s="116"/>
      <c r="H112" s="116"/>
      <c r="I112" s="116"/>
      <c r="J112" s="117">
        <f>J966</f>
        <v>0</v>
      </c>
      <c r="L112" s="114"/>
    </row>
    <row r="113" spans="2:12" s="9" customFormat="1" ht="19.899999999999999" customHeight="1">
      <c r="B113" s="114"/>
      <c r="D113" s="115" t="s">
        <v>214</v>
      </c>
      <c r="E113" s="116"/>
      <c r="F113" s="116"/>
      <c r="G113" s="116"/>
      <c r="H113" s="116"/>
      <c r="I113" s="116"/>
      <c r="J113" s="117">
        <f>J1012</f>
        <v>0</v>
      </c>
      <c r="L113" s="114"/>
    </row>
    <row r="114" spans="2:12" s="9" customFormat="1" ht="19.899999999999999" customHeight="1">
      <c r="B114" s="114"/>
      <c r="D114" s="115" t="s">
        <v>215</v>
      </c>
      <c r="E114" s="116"/>
      <c r="F114" s="116"/>
      <c r="G114" s="116"/>
      <c r="H114" s="116"/>
      <c r="I114" s="116"/>
      <c r="J114" s="117">
        <f>J1115</f>
        <v>0</v>
      </c>
      <c r="L114" s="114"/>
    </row>
    <row r="115" spans="2:12" s="8" customFormat="1" ht="24.95" customHeight="1">
      <c r="B115" s="110"/>
      <c r="D115" s="111" t="s">
        <v>216</v>
      </c>
      <c r="E115" s="112"/>
      <c r="F115" s="112"/>
      <c r="G115" s="112"/>
      <c r="H115" s="112"/>
      <c r="I115" s="112"/>
      <c r="J115" s="113">
        <f>J1202</f>
        <v>0</v>
      </c>
      <c r="L115" s="110"/>
    </row>
    <row r="116" spans="2:12" s="1" customFormat="1" ht="21.75" customHeight="1">
      <c r="B116" s="33"/>
      <c r="L116" s="33"/>
    </row>
    <row r="117" spans="2:12" s="1" customFormat="1" ht="6.95" customHeight="1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33"/>
    </row>
    <row r="121" spans="2:12" s="1" customFormat="1" ht="6.95" customHeight="1"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33"/>
    </row>
    <row r="122" spans="2:12" s="1" customFormat="1" ht="24.95" customHeight="1">
      <c r="B122" s="33"/>
      <c r="C122" s="21" t="s">
        <v>217</v>
      </c>
      <c r="L122" s="33"/>
    </row>
    <row r="123" spans="2:12" s="1" customFormat="1" ht="6.95" customHeight="1">
      <c r="B123" s="33"/>
      <c r="L123" s="33"/>
    </row>
    <row r="124" spans="2:12" s="1" customFormat="1" ht="12" customHeight="1">
      <c r="B124" s="33"/>
      <c r="C124" s="27" t="s">
        <v>16</v>
      </c>
      <c r="L124" s="33"/>
    </row>
    <row r="125" spans="2:12" s="1" customFormat="1" ht="26.25" customHeight="1">
      <c r="B125" s="33"/>
      <c r="E125" s="312" t="str">
        <f>E7</f>
        <v>Vybudování PPO na stokové síti v oblasti Karlín - Retenční nádrž JIH</v>
      </c>
      <c r="F125" s="313"/>
      <c r="G125" s="313"/>
      <c r="H125" s="313"/>
      <c r="L125" s="33"/>
    </row>
    <row r="126" spans="2:12" ht="12" customHeight="1">
      <c r="B126" s="20"/>
      <c r="C126" s="27" t="s">
        <v>172</v>
      </c>
      <c r="L126" s="20"/>
    </row>
    <row r="127" spans="2:12" s="1" customFormat="1" ht="16.5" customHeight="1">
      <c r="B127" s="33"/>
      <c r="E127" s="312" t="s">
        <v>176</v>
      </c>
      <c r="F127" s="311"/>
      <c r="G127" s="311"/>
      <c r="H127" s="311"/>
      <c r="L127" s="33"/>
    </row>
    <row r="128" spans="2:12" s="1" customFormat="1" ht="12" customHeight="1">
      <c r="B128" s="33"/>
      <c r="C128" s="27" t="s">
        <v>180</v>
      </c>
      <c r="L128" s="33"/>
    </row>
    <row r="129" spans="2:65" s="1" customFormat="1" ht="16.5" customHeight="1">
      <c r="B129" s="33"/>
      <c r="E129" s="273" t="str">
        <f>E11</f>
        <v xml:space="preserve">SO 02.1a - RETENČNÍ NÁDRŽ JIH </v>
      </c>
      <c r="F129" s="311"/>
      <c r="G129" s="311"/>
      <c r="H129" s="311"/>
      <c r="L129" s="33"/>
    </row>
    <row r="130" spans="2:65" s="1" customFormat="1" ht="6.95" customHeight="1">
      <c r="B130" s="33"/>
      <c r="L130" s="33"/>
    </row>
    <row r="131" spans="2:65" s="1" customFormat="1" ht="12" customHeight="1">
      <c r="B131" s="33"/>
      <c r="C131" s="27" t="s">
        <v>22</v>
      </c>
      <c r="F131" s="25" t="str">
        <f>F14</f>
        <v>Praha 8 -Karlín</v>
      </c>
      <c r="I131" s="27" t="s">
        <v>24</v>
      </c>
      <c r="J131" s="52" t="str">
        <f>IF(J14="","",J14)</f>
        <v>13. 8. 2025</v>
      </c>
      <c r="L131" s="33"/>
    </row>
    <row r="132" spans="2:65" s="1" customFormat="1" ht="6.95" customHeight="1">
      <c r="B132" s="33"/>
      <c r="L132" s="33"/>
    </row>
    <row r="133" spans="2:65" s="1" customFormat="1" ht="15.2" customHeight="1">
      <c r="B133" s="33"/>
      <c r="C133" s="27" t="s">
        <v>30</v>
      </c>
      <c r="F133" s="25" t="str">
        <f>E17</f>
        <v>Pražská vodohospodářská společnost a.s.</v>
      </c>
      <c r="I133" s="27" t="s">
        <v>38</v>
      </c>
      <c r="J133" s="31" t="str">
        <f>E23</f>
        <v>Sweco a.s.</v>
      </c>
      <c r="L133" s="33"/>
    </row>
    <row r="134" spans="2:65" s="1" customFormat="1" ht="15.2" customHeight="1">
      <c r="B134" s="33"/>
      <c r="C134" s="27" t="s">
        <v>36</v>
      </c>
      <c r="F134" s="25" t="str">
        <f>IF(E20="","",E20)</f>
        <v>Vyplň údaj</v>
      </c>
      <c r="I134" s="27" t="s">
        <v>43</v>
      </c>
      <c r="J134" s="31" t="str">
        <f>E26</f>
        <v>Sweco a.s.</v>
      </c>
      <c r="L134" s="33"/>
    </row>
    <row r="135" spans="2:65" s="1" customFormat="1" ht="10.35" customHeight="1">
      <c r="B135" s="33"/>
      <c r="L135" s="33"/>
    </row>
    <row r="136" spans="2:65" s="10" customFormat="1" ht="29.25" customHeight="1">
      <c r="B136" s="118"/>
      <c r="C136" s="119" t="s">
        <v>218</v>
      </c>
      <c r="D136" s="120" t="s">
        <v>71</v>
      </c>
      <c r="E136" s="120" t="s">
        <v>67</v>
      </c>
      <c r="F136" s="120" t="s">
        <v>68</v>
      </c>
      <c r="G136" s="120" t="s">
        <v>219</v>
      </c>
      <c r="H136" s="120" t="s">
        <v>220</v>
      </c>
      <c r="I136" s="120" t="s">
        <v>221</v>
      </c>
      <c r="J136" s="120" t="s">
        <v>197</v>
      </c>
      <c r="K136" s="121" t="s">
        <v>222</v>
      </c>
      <c r="L136" s="118"/>
      <c r="M136" s="58" t="s">
        <v>1</v>
      </c>
      <c r="N136" s="59" t="s">
        <v>50</v>
      </c>
      <c r="O136" s="59" t="s">
        <v>223</v>
      </c>
      <c r="P136" s="59" t="s">
        <v>224</v>
      </c>
      <c r="Q136" s="59" t="s">
        <v>225</v>
      </c>
      <c r="R136" s="59" t="s">
        <v>226</v>
      </c>
      <c r="S136" s="59" t="s">
        <v>227</v>
      </c>
      <c r="T136" s="60" t="s">
        <v>228</v>
      </c>
    </row>
    <row r="137" spans="2:65" s="1" customFormat="1" ht="22.9" customHeight="1">
      <c r="B137" s="33"/>
      <c r="C137" s="63" t="s">
        <v>229</v>
      </c>
      <c r="J137" s="122">
        <f>BK137</f>
        <v>0</v>
      </c>
      <c r="L137" s="33"/>
      <c r="M137" s="61"/>
      <c r="N137" s="53"/>
      <c r="O137" s="53"/>
      <c r="P137" s="123">
        <f>P138+P802+P1202</f>
        <v>0</v>
      </c>
      <c r="Q137" s="53"/>
      <c r="R137" s="123">
        <f>R138+R802+R1202</f>
        <v>36962.051531489997</v>
      </c>
      <c r="S137" s="53"/>
      <c r="T137" s="124">
        <f>T138+T802+T1202</f>
        <v>41.186939999999993</v>
      </c>
      <c r="AT137" s="17" t="s">
        <v>85</v>
      </c>
      <c r="AU137" s="17" t="s">
        <v>199</v>
      </c>
      <c r="BK137" s="125">
        <f>BK138+BK802+BK1202</f>
        <v>0</v>
      </c>
    </row>
    <row r="138" spans="2:65" s="11" customFormat="1" ht="25.9" customHeight="1">
      <c r="B138" s="126"/>
      <c r="D138" s="127" t="s">
        <v>85</v>
      </c>
      <c r="E138" s="128" t="s">
        <v>230</v>
      </c>
      <c r="F138" s="128" t="s">
        <v>231</v>
      </c>
      <c r="I138" s="129"/>
      <c r="J138" s="130">
        <f>BK138</f>
        <v>0</v>
      </c>
      <c r="L138" s="126"/>
      <c r="M138" s="131"/>
      <c r="P138" s="132">
        <f>P139+P196+P237+P390+P439+P494+P563+P791+P800</f>
        <v>0</v>
      </c>
      <c r="R138" s="132">
        <f>R139+R196+R237+R390+R439+R494+R563+R791+R800</f>
        <v>36850.771603449997</v>
      </c>
      <c r="T138" s="133">
        <f>T139+T196+T237+T390+T439+T494+T563+T791+T800</f>
        <v>41.186939999999993</v>
      </c>
      <c r="AR138" s="127" t="s">
        <v>93</v>
      </c>
      <c r="AT138" s="134" t="s">
        <v>85</v>
      </c>
      <c r="AU138" s="134" t="s">
        <v>86</v>
      </c>
      <c r="AY138" s="127" t="s">
        <v>232</v>
      </c>
      <c r="BK138" s="135">
        <f>BK139+BK196+BK237+BK390+BK439+BK494+BK563+BK791+BK800</f>
        <v>0</v>
      </c>
    </row>
    <row r="139" spans="2:65" s="11" customFormat="1" ht="22.9" customHeight="1">
      <c r="B139" s="126"/>
      <c r="D139" s="127" t="s">
        <v>85</v>
      </c>
      <c r="E139" s="136" t="s">
        <v>93</v>
      </c>
      <c r="F139" s="136" t="s">
        <v>233</v>
      </c>
      <c r="I139" s="129"/>
      <c r="J139" s="137">
        <f>BK139</f>
        <v>0</v>
      </c>
      <c r="L139" s="126"/>
      <c r="M139" s="131"/>
      <c r="P139" s="132">
        <f>SUM(P140:P195)</f>
        <v>0</v>
      </c>
      <c r="R139" s="132">
        <f>SUM(R140:R195)</f>
        <v>25451.798260000003</v>
      </c>
      <c r="T139" s="133">
        <f>SUM(T140:T195)</f>
        <v>0</v>
      </c>
      <c r="AR139" s="127" t="s">
        <v>93</v>
      </c>
      <c r="AT139" s="134" t="s">
        <v>85</v>
      </c>
      <c r="AU139" s="134" t="s">
        <v>93</v>
      </c>
      <c r="AY139" s="127" t="s">
        <v>232</v>
      </c>
      <c r="BK139" s="135">
        <f>SUM(BK140:BK195)</f>
        <v>0</v>
      </c>
    </row>
    <row r="140" spans="2:65" s="1" customFormat="1" ht="16.5" customHeight="1">
      <c r="B140" s="33"/>
      <c r="C140" s="138" t="s">
        <v>93</v>
      </c>
      <c r="D140" s="138" t="s">
        <v>234</v>
      </c>
      <c r="E140" s="139" t="s">
        <v>235</v>
      </c>
      <c r="F140" s="140" t="s">
        <v>236</v>
      </c>
      <c r="G140" s="141" t="s">
        <v>237</v>
      </c>
      <c r="H140" s="142">
        <v>160</v>
      </c>
      <c r="I140" s="143"/>
      <c r="J140" s="144">
        <f>ROUND(I140*H140,2)</f>
        <v>0</v>
      </c>
      <c r="K140" s="140" t="s">
        <v>238</v>
      </c>
      <c r="L140" s="33"/>
      <c r="M140" s="145" t="s">
        <v>1</v>
      </c>
      <c r="N140" s="146" t="s">
        <v>51</v>
      </c>
      <c r="P140" s="147">
        <f>O140*H140</f>
        <v>0</v>
      </c>
      <c r="Q140" s="147">
        <v>7.1900000000000002E-3</v>
      </c>
      <c r="R140" s="147">
        <f>Q140*H140</f>
        <v>1.1504000000000001</v>
      </c>
      <c r="S140" s="147">
        <v>0</v>
      </c>
      <c r="T140" s="148">
        <f>S140*H140</f>
        <v>0</v>
      </c>
      <c r="AR140" s="149" t="s">
        <v>239</v>
      </c>
      <c r="AT140" s="149" t="s">
        <v>234</v>
      </c>
      <c r="AU140" s="149" t="s">
        <v>95</v>
      </c>
      <c r="AY140" s="17" t="s">
        <v>232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93</v>
      </c>
      <c r="BK140" s="150">
        <f>ROUND(I140*H140,2)</f>
        <v>0</v>
      </c>
      <c r="BL140" s="17" t="s">
        <v>239</v>
      </c>
      <c r="BM140" s="149" t="s">
        <v>240</v>
      </c>
    </row>
    <row r="141" spans="2:65" s="12" customFormat="1" ht="22.5">
      <c r="B141" s="151"/>
      <c r="D141" s="152" t="s">
        <v>241</v>
      </c>
      <c r="E141" s="153" t="s">
        <v>1</v>
      </c>
      <c r="F141" s="154" t="s">
        <v>242</v>
      </c>
      <c r="H141" s="155">
        <v>160</v>
      </c>
      <c r="I141" s="156"/>
      <c r="L141" s="151"/>
      <c r="M141" s="157"/>
      <c r="T141" s="158"/>
      <c r="AT141" s="153" t="s">
        <v>241</v>
      </c>
      <c r="AU141" s="153" t="s">
        <v>95</v>
      </c>
      <c r="AV141" s="12" t="s">
        <v>95</v>
      </c>
      <c r="AW141" s="12" t="s">
        <v>42</v>
      </c>
      <c r="AX141" s="12" t="s">
        <v>86</v>
      </c>
      <c r="AY141" s="153" t="s">
        <v>232</v>
      </c>
    </row>
    <row r="142" spans="2:65" s="13" customFormat="1">
      <c r="B142" s="159"/>
      <c r="D142" s="152" t="s">
        <v>241</v>
      </c>
      <c r="E142" s="160" t="s">
        <v>1</v>
      </c>
      <c r="F142" s="161" t="s">
        <v>243</v>
      </c>
      <c r="H142" s="162">
        <v>160</v>
      </c>
      <c r="I142" s="163"/>
      <c r="L142" s="159"/>
      <c r="M142" s="164"/>
      <c r="T142" s="165"/>
      <c r="AT142" s="160" t="s">
        <v>241</v>
      </c>
      <c r="AU142" s="160" t="s">
        <v>95</v>
      </c>
      <c r="AV142" s="13" t="s">
        <v>239</v>
      </c>
      <c r="AW142" s="13" t="s">
        <v>42</v>
      </c>
      <c r="AX142" s="13" t="s">
        <v>93</v>
      </c>
      <c r="AY142" s="160" t="s">
        <v>232</v>
      </c>
    </row>
    <row r="143" spans="2:65" s="1" customFormat="1" ht="37.9" customHeight="1">
      <c r="B143" s="33"/>
      <c r="C143" s="138" t="s">
        <v>95</v>
      </c>
      <c r="D143" s="138" t="s">
        <v>234</v>
      </c>
      <c r="E143" s="139" t="s">
        <v>244</v>
      </c>
      <c r="F143" s="140" t="s">
        <v>245</v>
      </c>
      <c r="G143" s="141" t="s">
        <v>246</v>
      </c>
      <c r="H143" s="142">
        <v>147</v>
      </c>
      <c r="I143" s="143"/>
      <c r="J143" s="144">
        <f>ROUND(I143*H143,2)</f>
        <v>0</v>
      </c>
      <c r="K143" s="140" t="s">
        <v>238</v>
      </c>
      <c r="L143" s="33"/>
      <c r="M143" s="145" t="s">
        <v>1</v>
      </c>
      <c r="N143" s="146" t="s">
        <v>51</v>
      </c>
      <c r="P143" s="147">
        <f>O143*H143</f>
        <v>0</v>
      </c>
      <c r="Q143" s="147">
        <v>1.6000000000000001E-4</v>
      </c>
      <c r="R143" s="147">
        <f>Q143*H143</f>
        <v>2.3520000000000003E-2</v>
      </c>
      <c r="S143" s="147">
        <v>0</v>
      </c>
      <c r="T143" s="148">
        <f>S143*H143</f>
        <v>0</v>
      </c>
      <c r="AR143" s="149" t="s">
        <v>239</v>
      </c>
      <c r="AT143" s="149" t="s">
        <v>234</v>
      </c>
      <c r="AU143" s="149" t="s">
        <v>95</v>
      </c>
      <c r="AY143" s="17" t="s">
        <v>232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93</v>
      </c>
      <c r="BK143" s="150">
        <f>ROUND(I143*H143,2)</f>
        <v>0</v>
      </c>
      <c r="BL143" s="17" t="s">
        <v>239</v>
      </c>
      <c r="BM143" s="149" t="s">
        <v>247</v>
      </c>
    </row>
    <row r="144" spans="2:65" s="14" customFormat="1" ht="22.5">
      <c r="B144" s="166"/>
      <c r="D144" s="152" t="s">
        <v>241</v>
      </c>
      <c r="E144" s="167" t="s">
        <v>1</v>
      </c>
      <c r="F144" s="168" t="s">
        <v>248</v>
      </c>
      <c r="H144" s="167" t="s">
        <v>1</v>
      </c>
      <c r="I144" s="169"/>
      <c r="L144" s="166"/>
      <c r="M144" s="170"/>
      <c r="T144" s="171"/>
      <c r="AT144" s="167" t="s">
        <v>241</v>
      </c>
      <c r="AU144" s="167" t="s">
        <v>95</v>
      </c>
      <c r="AV144" s="14" t="s">
        <v>93</v>
      </c>
      <c r="AW144" s="14" t="s">
        <v>42</v>
      </c>
      <c r="AX144" s="14" t="s">
        <v>86</v>
      </c>
      <c r="AY144" s="167" t="s">
        <v>232</v>
      </c>
    </row>
    <row r="145" spans="2:65" s="14" customFormat="1">
      <c r="B145" s="166"/>
      <c r="D145" s="152" t="s">
        <v>241</v>
      </c>
      <c r="E145" s="167" t="s">
        <v>1</v>
      </c>
      <c r="F145" s="168" t="s">
        <v>249</v>
      </c>
      <c r="H145" s="167" t="s">
        <v>1</v>
      </c>
      <c r="I145" s="169"/>
      <c r="L145" s="166"/>
      <c r="M145" s="170"/>
      <c r="T145" s="171"/>
      <c r="AT145" s="167" t="s">
        <v>241</v>
      </c>
      <c r="AU145" s="167" t="s">
        <v>95</v>
      </c>
      <c r="AV145" s="14" t="s">
        <v>93</v>
      </c>
      <c r="AW145" s="14" t="s">
        <v>42</v>
      </c>
      <c r="AX145" s="14" t="s">
        <v>86</v>
      </c>
      <c r="AY145" s="167" t="s">
        <v>232</v>
      </c>
    </row>
    <row r="146" spans="2:65" s="12" customFormat="1">
      <c r="B146" s="151"/>
      <c r="D146" s="152" t="s">
        <v>241</v>
      </c>
      <c r="E146" s="153" t="s">
        <v>1</v>
      </c>
      <c r="F146" s="154" t="s">
        <v>250</v>
      </c>
      <c r="H146" s="155">
        <v>20</v>
      </c>
      <c r="I146" s="156"/>
      <c r="L146" s="151"/>
      <c r="M146" s="157"/>
      <c r="T146" s="158"/>
      <c r="AT146" s="153" t="s">
        <v>241</v>
      </c>
      <c r="AU146" s="153" t="s">
        <v>95</v>
      </c>
      <c r="AV146" s="12" t="s">
        <v>95</v>
      </c>
      <c r="AW146" s="12" t="s">
        <v>42</v>
      </c>
      <c r="AX146" s="12" t="s">
        <v>86</v>
      </c>
      <c r="AY146" s="153" t="s">
        <v>232</v>
      </c>
    </row>
    <row r="147" spans="2:65" s="12" customFormat="1">
      <c r="B147" s="151"/>
      <c r="D147" s="152" t="s">
        <v>241</v>
      </c>
      <c r="E147" s="153" t="s">
        <v>1</v>
      </c>
      <c r="F147" s="154" t="s">
        <v>251</v>
      </c>
      <c r="H147" s="155">
        <v>10</v>
      </c>
      <c r="I147" s="156"/>
      <c r="L147" s="151"/>
      <c r="M147" s="157"/>
      <c r="T147" s="158"/>
      <c r="AT147" s="153" t="s">
        <v>241</v>
      </c>
      <c r="AU147" s="153" t="s">
        <v>95</v>
      </c>
      <c r="AV147" s="12" t="s">
        <v>95</v>
      </c>
      <c r="AW147" s="12" t="s">
        <v>42</v>
      </c>
      <c r="AX147" s="12" t="s">
        <v>86</v>
      </c>
      <c r="AY147" s="153" t="s">
        <v>232</v>
      </c>
    </row>
    <row r="148" spans="2:65" s="12" customFormat="1">
      <c r="B148" s="151"/>
      <c r="D148" s="152" t="s">
        <v>241</v>
      </c>
      <c r="E148" s="153" t="s">
        <v>1</v>
      </c>
      <c r="F148" s="154" t="s">
        <v>252</v>
      </c>
      <c r="H148" s="155">
        <v>20</v>
      </c>
      <c r="I148" s="156"/>
      <c r="L148" s="151"/>
      <c r="M148" s="157"/>
      <c r="T148" s="158"/>
      <c r="AT148" s="153" t="s">
        <v>241</v>
      </c>
      <c r="AU148" s="153" t="s">
        <v>95</v>
      </c>
      <c r="AV148" s="12" t="s">
        <v>95</v>
      </c>
      <c r="AW148" s="12" t="s">
        <v>42</v>
      </c>
      <c r="AX148" s="12" t="s">
        <v>86</v>
      </c>
      <c r="AY148" s="153" t="s">
        <v>232</v>
      </c>
    </row>
    <row r="149" spans="2:65" s="12" customFormat="1" ht="22.5">
      <c r="B149" s="151"/>
      <c r="D149" s="152" t="s">
        <v>241</v>
      </c>
      <c r="E149" s="153" t="s">
        <v>1</v>
      </c>
      <c r="F149" s="154" t="s">
        <v>253</v>
      </c>
      <c r="H149" s="155">
        <v>32.5</v>
      </c>
      <c r="I149" s="156"/>
      <c r="L149" s="151"/>
      <c r="M149" s="157"/>
      <c r="T149" s="158"/>
      <c r="AT149" s="153" t="s">
        <v>241</v>
      </c>
      <c r="AU149" s="153" t="s">
        <v>95</v>
      </c>
      <c r="AV149" s="12" t="s">
        <v>95</v>
      </c>
      <c r="AW149" s="12" t="s">
        <v>42</v>
      </c>
      <c r="AX149" s="12" t="s">
        <v>86</v>
      </c>
      <c r="AY149" s="153" t="s">
        <v>232</v>
      </c>
    </row>
    <row r="150" spans="2:65" s="12" customFormat="1">
      <c r="B150" s="151"/>
      <c r="D150" s="152" t="s">
        <v>241</v>
      </c>
      <c r="E150" s="153" t="s">
        <v>1</v>
      </c>
      <c r="F150" s="154" t="s">
        <v>254</v>
      </c>
      <c r="H150" s="155">
        <v>52.5</v>
      </c>
      <c r="I150" s="156"/>
      <c r="L150" s="151"/>
      <c r="M150" s="157"/>
      <c r="T150" s="158"/>
      <c r="AT150" s="153" t="s">
        <v>241</v>
      </c>
      <c r="AU150" s="153" t="s">
        <v>95</v>
      </c>
      <c r="AV150" s="12" t="s">
        <v>95</v>
      </c>
      <c r="AW150" s="12" t="s">
        <v>42</v>
      </c>
      <c r="AX150" s="12" t="s">
        <v>86</v>
      </c>
      <c r="AY150" s="153" t="s">
        <v>232</v>
      </c>
    </row>
    <row r="151" spans="2:65" s="12" customFormat="1">
      <c r="B151" s="151"/>
      <c r="D151" s="152" t="s">
        <v>241</v>
      </c>
      <c r="E151" s="153" t="s">
        <v>1</v>
      </c>
      <c r="F151" s="154" t="s">
        <v>255</v>
      </c>
      <c r="H151" s="155">
        <v>12</v>
      </c>
      <c r="I151" s="156"/>
      <c r="L151" s="151"/>
      <c r="M151" s="157"/>
      <c r="T151" s="158"/>
      <c r="AT151" s="153" t="s">
        <v>241</v>
      </c>
      <c r="AU151" s="153" t="s">
        <v>95</v>
      </c>
      <c r="AV151" s="12" t="s">
        <v>95</v>
      </c>
      <c r="AW151" s="12" t="s">
        <v>42</v>
      </c>
      <c r="AX151" s="12" t="s">
        <v>86</v>
      </c>
      <c r="AY151" s="153" t="s">
        <v>232</v>
      </c>
    </row>
    <row r="152" spans="2:65" s="13" customFormat="1">
      <c r="B152" s="159"/>
      <c r="D152" s="152" t="s">
        <v>241</v>
      </c>
      <c r="E152" s="160" t="s">
        <v>1</v>
      </c>
      <c r="F152" s="161" t="s">
        <v>243</v>
      </c>
      <c r="H152" s="162">
        <v>147</v>
      </c>
      <c r="I152" s="163"/>
      <c r="L152" s="159"/>
      <c r="M152" s="164"/>
      <c r="T152" s="165"/>
      <c r="AT152" s="160" t="s">
        <v>241</v>
      </c>
      <c r="AU152" s="160" t="s">
        <v>95</v>
      </c>
      <c r="AV152" s="13" t="s">
        <v>239</v>
      </c>
      <c r="AW152" s="13" t="s">
        <v>42</v>
      </c>
      <c r="AX152" s="13" t="s">
        <v>93</v>
      </c>
      <c r="AY152" s="160" t="s">
        <v>232</v>
      </c>
    </row>
    <row r="153" spans="2:65" s="1" customFormat="1" ht="24.2" customHeight="1">
      <c r="B153" s="33"/>
      <c r="C153" s="138" t="s">
        <v>256</v>
      </c>
      <c r="D153" s="138" t="s">
        <v>234</v>
      </c>
      <c r="E153" s="139" t="s">
        <v>257</v>
      </c>
      <c r="F153" s="140" t="s">
        <v>258</v>
      </c>
      <c r="G153" s="141" t="s">
        <v>237</v>
      </c>
      <c r="H153" s="142">
        <v>22</v>
      </c>
      <c r="I153" s="143"/>
      <c r="J153" s="144">
        <f>ROUND(I153*H153,2)</f>
        <v>0</v>
      </c>
      <c r="K153" s="140" t="s">
        <v>238</v>
      </c>
      <c r="L153" s="33"/>
      <c r="M153" s="145" t="s">
        <v>1</v>
      </c>
      <c r="N153" s="146" t="s">
        <v>51</v>
      </c>
      <c r="P153" s="147">
        <f>O153*H153</f>
        <v>0</v>
      </c>
      <c r="Q153" s="147">
        <v>4.6999999999999999E-4</v>
      </c>
      <c r="R153" s="147">
        <f>Q153*H153</f>
        <v>1.034E-2</v>
      </c>
      <c r="S153" s="147">
        <v>0</v>
      </c>
      <c r="T153" s="148">
        <f>S153*H153</f>
        <v>0</v>
      </c>
      <c r="AR153" s="149" t="s">
        <v>239</v>
      </c>
      <c r="AT153" s="149" t="s">
        <v>234</v>
      </c>
      <c r="AU153" s="149" t="s">
        <v>95</v>
      </c>
      <c r="AY153" s="17" t="s">
        <v>232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93</v>
      </c>
      <c r="BK153" s="150">
        <f>ROUND(I153*H153,2)</f>
        <v>0</v>
      </c>
      <c r="BL153" s="17" t="s">
        <v>239</v>
      </c>
      <c r="BM153" s="149" t="s">
        <v>259</v>
      </c>
    </row>
    <row r="154" spans="2:65" s="12" customFormat="1">
      <c r="B154" s="151"/>
      <c r="D154" s="152" t="s">
        <v>241</v>
      </c>
      <c r="E154" s="153" t="s">
        <v>1</v>
      </c>
      <c r="F154" s="154" t="s">
        <v>260</v>
      </c>
      <c r="H154" s="155">
        <v>12</v>
      </c>
      <c r="I154" s="156"/>
      <c r="L154" s="151"/>
      <c r="M154" s="157"/>
      <c r="T154" s="158"/>
      <c r="AT154" s="153" t="s">
        <v>241</v>
      </c>
      <c r="AU154" s="153" t="s">
        <v>95</v>
      </c>
      <c r="AV154" s="12" t="s">
        <v>95</v>
      </c>
      <c r="AW154" s="12" t="s">
        <v>42</v>
      </c>
      <c r="AX154" s="12" t="s">
        <v>86</v>
      </c>
      <c r="AY154" s="153" t="s">
        <v>232</v>
      </c>
    </row>
    <row r="155" spans="2:65" s="12" customFormat="1">
      <c r="B155" s="151"/>
      <c r="D155" s="152" t="s">
        <v>241</v>
      </c>
      <c r="E155" s="153" t="s">
        <v>1</v>
      </c>
      <c r="F155" s="154" t="s">
        <v>261</v>
      </c>
      <c r="H155" s="155">
        <v>10</v>
      </c>
      <c r="I155" s="156"/>
      <c r="L155" s="151"/>
      <c r="M155" s="157"/>
      <c r="T155" s="158"/>
      <c r="AT155" s="153" t="s">
        <v>241</v>
      </c>
      <c r="AU155" s="153" t="s">
        <v>95</v>
      </c>
      <c r="AV155" s="12" t="s">
        <v>95</v>
      </c>
      <c r="AW155" s="12" t="s">
        <v>42</v>
      </c>
      <c r="AX155" s="12" t="s">
        <v>86</v>
      </c>
      <c r="AY155" s="153" t="s">
        <v>232</v>
      </c>
    </row>
    <row r="156" spans="2:65" s="14" customFormat="1">
      <c r="B156" s="166"/>
      <c r="D156" s="152" t="s">
        <v>241</v>
      </c>
      <c r="E156" s="167" t="s">
        <v>1</v>
      </c>
      <c r="F156" s="168" t="s">
        <v>262</v>
      </c>
      <c r="H156" s="167" t="s">
        <v>1</v>
      </c>
      <c r="I156" s="169"/>
      <c r="L156" s="166"/>
      <c r="M156" s="170"/>
      <c r="T156" s="171"/>
      <c r="AT156" s="167" t="s">
        <v>241</v>
      </c>
      <c r="AU156" s="167" t="s">
        <v>95</v>
      </c>
      <c r="AV156" s="14" t="s">
        <v>93</v>
      </c>
      <c r="AW156" s="14" t="s">
        <v>42</v>
      </c>
      <c r="AX156" s="14" t="s">
        <v>86</v>
      </c>
      <c r="AY156" s="167" t="s">
        <v>232</v>
      </c>
    </row>
    <row r="157" spans="2:65" s="13" customFormat="1">
      <c r="B157" s="159"/>
      <c r="D157" s="152" t="s">
        <v>241</v>
      </c>
      <c r="E157" s="160" t="s">
        <v>1</v>
      </c>
      <c r="F157" s="161" t="s">
        <v>243</v>
      </c>
      <c r="H157" s="162">
        <v>22</v>
      </c>
      <c r="I157" s="163"/>
      <c r="L157" s="159"/>
      <c r="M157" s="164"/>
      <c r="T157" s="165"/>
      <c r="AT157" s="160" t="s">
        <v>241</v>
      </c>
      <c r="AU157" s="160" t="s">
        <v>95</v>
      </c>
      <c r="AV157" s="13" t="s">
        <v>239</v>
      </c>
      <c r="AW157" s="13" t="s">
        <v>42</v>
      </c>
      <c r="AX157" s="13" t="s">
        <v>93</v>
      </c>
      <c r="AY157" s="160" t="s">
        <v>232</v>
      </c>
    </row>
    <row r="158" spans="2:65" s="1" customFormat="1" ht="24.2" customHeight="1">
      <c r="B158" s="33"/>
      <c r="C158" s="138" t="s">
        <v>239</v>
      </c>
      <c r="D158" s="138" t="s">
        <v>234</v>
      </c>
      <c r="E158" s="139" t="s">
        <v>263</v>
      </c>
      <c r="F158" s="140" t="s">
        <v>264</v>
      </c>
      <c r="G158" s="141" t="s">
        <v>237</v>
      </c>
      <c r="H158" s="142">
        <v>22</v>
      </c>
      <c r="I158" s="143"/>
      <c r="J158" s="144">
        <f>ROUND(I158*H158,2)</f>
        <v>0</v>
      </c>
      <c r="K158" s="140" t="s">
        <v>238</v>
      </c>
      <c r="L158" s="33"/>
      <c r="M158" s="145" t="s">
        <v>1</v>
      </c>
      <c r="N158" s="146" t="s">
        <v>51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239</v>
      </c>
      <c r="AT158" s="149" t="s">
        <v>234</v>
      </c>
      <c r="AU158" s="149" t="s">
        <v>95</v>
      </c>
      <c r="AY158" s="17" t="s">
        <v>232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93</v>
      </c>
      <c r="BK158" s="150">
        <f>ROUND(I158*H158,2)</f>
        <v>0</v>
      </c>
      <c r="BL158" s="17" t="s">
        <v>239</v>
      </c>
      <c r="BM158" s="149" t="s">
        <v>265</v>
      </c>
    </row>
    <row r="159" spans="2:65" s="1" customFormat="1" ht="44.25" customHeight="1">
      <c r="B159" s="33"/>
      <c r="C159" s="138" t="s">
        <v>266</v>
      </c>
      <c r="D159" s="138" t="s">
        <v>234</v>
      </c>
      <c r="E159" s="139" t="s">
        <v>267</v>
      </c>
      <c r="F159" s="140" t="s">
        <v>268</v>
      </c>
      <c r="G159" s="141" t="s">
        <v>167</v>
      </c>
      <c r="H159" s="142">
        <v>14139.23</v>
      </c>
      <c r="I159" s="143"/>
      <c r="J159" s="144">
        <f>ROUND(I159*H159,2)</f>
        <v>0</v>
      </c>
      <c r="K159" s="140" t="s">
        <v>238</v>
      </c>
      <c r="L159" s="33"/>
      <c r="M159" s="145" t="s">
        <v>1</v>
      </c>
      <c r="N159" s="146" t="s">
        <v>51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239</v>
      </c>
      <c r="AT159" s="149" t="s">
        <v>234</v>
      </c>
      <c r="AU159" s="149" t="s">
        <v>95</v>
      </c>
      <c r="AY159" s="17" t="s">
        <v>232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93</v>
      </c>
      <c r="BK159" s="150">
        <f>ROUND(I159*H159,2)</f>
        <v>0</v>
      </c>
      <c r="BL159" s="17" t="s">
        <v>239</v>
      </c>
      <c r="BM159" s="149" t="s">
        <v>269</v>
      </c>
    </row>
    <row r="160" spans="2:65" s="12" customFormat="1">
      <c r="B160" s="151"/>
      <c r="D160" s="152" t="s">
        <v>241</v>
      </c>
      <c r="E160" s="153" t="s">
        <v>1</v>
      </c>
      <c r="F160" s="154" t="s">
        <v>270</v>
      </c>
      <c r="H160" s="155">
        <v>14139.23</v>
      </c>
      <c r="I160" s="156"/>
      <c r="L160" s="151"/>
      <c r="M160" s="157"/>
      <c r="T160" s="158"/>
      <c r="AT160" s="153" t="s">
        <v>241</v>
      </c>
      <c r="AU160" s="153" t="s">
        <v>95</v>
      </c>
      <c r="AV160" s="12" t="s">
        <v>95</v>
      </c>
      <c r="AW160" s="12" t="s">
        <v>42</v>
      </c>
      <c r="AX160" s="12" t="s">
        <v>86</v>
      </c>
      <c r="AY160" s="153" t="s">
        <v>232</v>
      </c>
    </row>
    <row r="161" spans="2:65" s="13" customFormat="1">
      <c r="B161" s="159"/>
      <c r="D161" s="152" t="s">
        <v>241</v>
      </c>
      <c r="E161" s="160" t="s">
        <v>1</v>
      </c>
      <c r="F161" s="161" t="s">
        <v>243</v>
      </c>
      <c r="H161" s="162">
        <v>14139.23</v>
      </c>
      <c r="I161" s="163"/>
      <c r="L161" s="159"/>
      <c r="M161" s="164"/>
      <c r="T161" s="165"/>
      <c r="AT161" s="160" t="s">
        <v>241</v>
      </c>
      <c r="AU161" s="160" t="s">
        <v>95</v>
      </c>
      <c r="AV161" s="13" t="s">
        <v>239</v>
      </c>
      <c r="AW161" s="13" t="s">
        <v>42</v>
      </c>
      <c r="AX161" s="13" t="s">
        <v>93</v>
      </c>
      <c r="AY161" s="160" t="s">
        <v>232</v>
      </c>
    </row>
    <row r="162" spans="2:65" s="1" customFormat="1" ht="62.65" customHeight="1">
      <c r="B162" s="33"/>
      <c r="C162" s="138" t="s">
        <v>271</v>
      </c>
      <c r="D162" s="138" t="s">
        <v>234</v>
      </c>
      <c r="E162" s="139" t="s">
        <v>272</v>
      </c>
      <c r="F162" s="140" t="s">
        <v>273</v>
      </c>
      <c r="G162" s="141" t="s">
        <v>167</v>
      </c>
      <c r="H162" s="142">
        <v>14139.23</v>
      </c>
      <c r="I162" s="143"/>
      <c r="J162" s="144">
        <f>ROUND(I162*H162,2)</f>
        <v>0</v>
      </c>
      <c r="K162" s="140" t="s">
        <v>238</v>
      </c>
      <c r="L162" s="33"/>
      <c r="M162" s="145" t="s">
        <v>1</v>
      </c>
      <c r="N162" s="146" t="s">
        <v>51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239</v>
      </c>
      <c r="AT162" s="149" t="s">
        <v>234</v>
      </c>
      <c r="AU162" s="149" t="s">
        <v>95</v>
      </c>
      <c r="AY162" s="17" t="s">
        <v>232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93</v>
      </c>
      <c r="BK162" s="150">
        <f>ROUND(I162*H162,2)</f>
        <v>0</v>
      </c>
      <c r="BL162" s="17" t="s">
        <v>239</v>
      </c>
      <c r="BM162" s="149" t="s">
        <v>274</v>
      </c>
    </row>
    <row r="163" spans="2:65" s="12" customFormat="1">
      <c r="B163" s="151"/>
      <c r="D163" s="152" t="s">
        <v>241</v>
      </c>
      <c r="E163" s="153" t="s">
        <v>1</v>
      </c>
      <c r="F163" s="154" t="s">
        <v>270</v>
      </c>
      <c r="H163" s="155">
        <v>14139.23</v>
      </c>
      <c r="I163" s="156"/>
      <c r="L163" s="151"/>
      <c r="M163" s="157"/>
      <c r="T163" s="158"/>
      <c r="AT163" s="153" t="s">
        <v>241</v>
      </c>
      <c r="AU163" s="153" t="s">
        <v>95</v>
      </c>
      <c r="AV163" s="12" t="s">
        <v>95</v>
      </c>
      <c r="AW163" s="12" t="s">
        <v>42</v>
      </c>
      <c r="AX163" s="12" t="s">
        <v>86</v>
      </c>
      <c r="AY163" s="153" t="s">
        <v>232</v>
      </c>
    </row>
    <row r="164" spans="2:65" s="13" customFormat="1">
      <c r="B164" s="159"/>
      <c r="D164" s="152" t="s">
        <v>241</v>
      </c>
      <c r="E164" s="160" t="s">
        <v>1</v>
      </c>
      <c r="F164" s="161" t="s">
        <v>243</v>
      </c>
      <c r="H164" s="162">
        <v>14139.23</v>
      </c>
      <c r="I164" s="163"/>
      <c r="L164" s="159"/>
      <c r="M164" s="164"/>
      <c r="T164" s="165"/>
      <c r="AT164" s="160" t="s">
        <v>241</v>
      </c>
      <c r="AU164" s="160" t="s">
        <v>95</v>
      </c>
      <c r="AV164" s="13" t="s">
        <v>239</v>
      </c>
      <c r="AW164" s="13" t="s">
        <v>42</v>
      </c>
      <c r="AX164" s="13" t="s">
        <v>93</v>
      </c>
      <c r="AY164" s="160" t="s">
        <v>232</v>
      </c>
    </row>
    <row r="165" spans="2:65" s="1" customFormat="1" ht="44.25" customHeight="1">
      <c r="B165" s="33"/>
      <c r="C165" s="138" t="s">
        <v>275</v>
      </c>
      <c r="D165" s="138" t="s">
        <v>234</v>
      </c>
      <c r="E165" s="139" t="s">
        <v>276</v>
      </c>
      <c r="F165" s="140" t="s">
        <v>277</v>
      </c>
      <c r="G165" s="141" t="s">
        <v>167</v>
      </c>
      <c r="H165" s="142">
        <v>14139.23</v>
      </c>
      <c r="I165" s="143"/>
      <c r="J165" s="144">
        <f>ROUND(I165*H165,2)</f>
        <v>0</v>
      </c>
      <c r="K165" s="140" t="s">
        <v>238</v>
      </c>
      <c r="L165" s="33"/>
      <c r="M165" s="145" t="s">
        <v>1</v>
      </c>
      <c r="N165" s="146" t="s">
        <v>51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239</v>
      </c>
      <c r="AT165" s="149" t="s">
        <v>234</v>
      </c>
      <c r="AU165" s="149" t="s">
        <v>95</v>
      </c>
      <c r="AY165" s="17" t="s">
        <v>232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93</v>
      </c>
      <c r="BK165" s="150">
        <f>ROUND(I165*H165,2)</f>
        <v>0</v>
      </c>
      <c r="BL165" s="17" t="s">
        <v>239</v>
      </c>
      <c r="BM165" s="149" t="s">
        <v>278</v>
      </c>
    </row>
    <row r="166" spans="2:65" s="14" customFormat="1">
      <c r="B166" s="166"/>
      <c r="D166" s="152" t="s">
        <v>241</v>
      </c>
      <c r="E166" s="167" t="s">
        <v>1</v>
      </c>
      <c r="F166" s="168" t="s">
        <v>279</v>
      </c>
      <c r="H166" s="167" t="s">
        <v>1</v>
      </c>
      <c r="I166" s="169"/>
      <c r="L166" s="166"/>
      <c r="M166" s="170"/>
      <c r="T166" s="171"/>
      <c r="AT166" s="167" t="s">
        <v>241</v>
      </c>
      <c r="AU166" s="167" t="s">
        <v>95</v>
      </c>
      <c r="AV166" s="14" t="s">
        <v>93</v>
      </c>
      <c r="AW166" s="14" t="s">
        <v>42</v>
      </c>
      <c r="AX166" s="14" t="s">
        <v>86</v>
      </c>
      <c r="AY166" s="167" t="s">
        <v>232</v>
      </c>
    </row>
    <row r="167" spans="2:65" s="14" customFormat="1">
      <c r="B167" s="166"/>
      <c r="D167" s="152" t="s">
        <v>241</v>
      </c>
      <c r="E167" s="167" t="s">
        <v>1</v>
      </c>
      <c r="F167" s="168" t="s">
        <v>280</v>
      </c>
      <c r="H167" s="167" t="s">
        <v>1</v>
      </c>
      <c r="I167" s="169"/>
      <c r="L167" s="166"/>
      <c r="M167" s="170"/>
      <c r="T167" s="171"/>
      <c r="AT167" s="167" t="s">
        <v>241</v>
      </c>
      <c r="AU167" s="167" t="s">
        <v>95</v>
      </c>
      <c r="AV167" s="14" t="s">
        <v>93</v>
      </c>
      <c r="AW167" s="14" t="s">
        <v>42</v>
      </c>
      <c r="AX167" s="14" t="s">
        <v>86</v>
      </c>
      <c r="AY167" s="167" t="s">
        <v>232</v>
      </c>
    </row>
    <row r="168" spans="2:65" s="12" customFormat="1">
      <c r="B168" s="151"/>
      <c r="D168" s="152" t="s">
        <v>241</v>
      </c>
      <c r="E168" s="153" t="s">
        <v>1</v>
      </c>
      <c r="F168" s="154" t="s">
        <v>281</v>
      </c>
      <c r="H168" s="155">
        <v>10043.629999999999</v>
      </c>
      <c r="I168" s="156"/>
      <c r="L168" s="151"/>
      <c r="M168" s="157"/>
      <c r="T168" s="158"/>
      <c r="AT168" s="153" t="s">
        <v>241</v>
      </c>
      <c r="AU168" s="153" t="s">
        <v>95</v>
      </c>
      <c r="AV168" s="12" t="s">
        <v>95</v>
      </c>
      <c r="AW168" s="12" t="s">
        <v>42</v>
      </c>
      <c r="AX168" s="12" t="s">
        <v>86</v>
      </c>
      <c r="AY168" s="153" t="s">
        <v>232</v>
      </c>
    </row>
    <row r="169" spans="2:65" s="12" customFormat="1">
      <c r="B169" s="151"/>
      <c r="D169" s="152" t="s">
        <v>241</v>
      </c>
      <c r="E169" s="153" t="s">
        <v>1</v>
      </c>
      <c r="F169" s="154" t="s">
        <v>282</v>
      </c>
      <c r="H169" s="155">
        <v>16238.62</v>
      </c>
      <c r="I169" s="156"/>
      <c r="L169" s="151"/>
      <c r="M169" s="157"/>
      <c r="T169" s="158"/>
      <c r="AT169" s="153" t="s">
        <v>241</v>
      </c>
      <c r="AU169" s="153" t="s">
        <v>95</v>
      </c>
      <c r="AV169" s="12" t="s">
        <v>95</v>
      </c>
      <c r="AW169" s="12" t="s">
        <v>42</v>
      </c>
      <c r="AX169" s="12" t="s">
        <v>86</v>
      </c>
      <c r="AY169" s="153" t="s">
        <v>232</v>
      </c>
    </row>
    <row r="170" spans="2:65" s="15" customFormat="1">
      <c r="B170" s="172"/>
      <c r="D170" s="152" t="s">
        <v>241</v>
      </c>
      <c r="E170" s="173" t="s">
        <v>1</v>
      </c>
      <c r="F170" s="174" t="s">
        <v>283</v>
      </c>
      <c r="H170" s="175">
        <v>26282.25</v>
      </c>
      <c r="I170" s="176"/>
      <c r="L170" s="172"/>
      <c r="M170" s="177"/>
      <c r="T170" s="178"/>
      <c r="AT170" s="173" t="s">
        <v>241</v>
      </c>
      <c r="AU170" s="173" t="s">
        <v>95</v>
      </c>
      <c r="AV170" s="15" t="s">
        <v>256</v>
      </c>
      <c r="AW170" s="15" t="s">
        <v>42</v>
      </c>
      <c r="AX170" s="15" t="s">
        <v>86</v>
      </c>
      <c r="AY170" s="173" t="s">
        <v>232</v>
      </c>
    </row>
    <row r="171" spans="2:65" s="14" customFormat="1">
      <c r="B171" s="166"/>
      <c r="D171" s="152" t="s">
        <v>241</v>
      </c>
      <c r="E171" s="167" t="s">
        <v>1</v>
      </c>
      <c r="F171" s="168" t="s">
        <v>284</v>
      </c>
      <c r="H171" s="167" t="s">
        <v>1</v>
      </c>
      <c r="I171" s="169"/>
      <c r="L171" s="166"/>
      <c r="M171" s="170"/>
      <c r="T171" s="171"/>
      <c r="AT171" s="167" t="s">
        <v>241</v>
      </c>
      <c r="AU171" s="167" t="s">
        <v>95</v>
      </c>
      <c r="AV171" s="14" t="s">
        <v>93</v>
      </c>
      <c r="AW171" s="14" t="s">
        <v>42</v>
      </c>
      <c r="AX171" s="14" t="s">
        <v>86</v>
      </c>
      <c r="AY171" s="167" t="s">
        <v>232</v>
      </c>
    </row>
    <row r="172" spans="2:65" s="12" customFormat="1" ht="22.5">
      <c r="B172" s="151"/>
      <c r="D172" s="152" t="s">
        <v>241</v>
      </c>
      <c r="E172" s="153" t="s">
        <v>1</v>
      </c>
      <c r="F172" s="154" t="s">
        <v>285</v>
      </c>
      <c r="H172" s="155">
        <v>-31.937000000000001</v>
      </c>
      <c r="I172" s="156"/>
      <c r="L172" s="151"/>
      <c r="M172" s="157"/>
      <c r="T172" s="158"/>
      <c r="AT172" s="153" t="s">
        <v>241</v>
      </c>
      <c r="AU172" s="153" t="s">
        <v>95</v>
      </c>
      <c r="AV172" s="12" t="s">
        <v>95</v>
      </c>
      <c r="AW172" s="12" t="s">
        <v>42</v>
      </c>
      <c r="AX172" s="12" t="s">
        <v>86</v>
      </c>
      <c r="AY172" s="153" t="s">
        <v>232</v>
      </c>
    </row>
    <row r="173" spans="2:65" s="12" customFormat="1">
      <c r="B173" s="151"/>
      <c r="D173" s="152" t="s">
        <v>241</v>
      </c>
      <c r="E173" s="153" t="s">
        <v>1</v>
      </c>
      <c r="F173" s="154" t="s">
        <v>286</v>
      </c>
      <c r="H173" s="155">
        <v>-4.431</v>
      </c>
      <c r="I173" s="156"/>
      <c r="L173" s="151"/>
      <c r="M173" s="157"/>
      <c r="T173" s="158"/>
      <c r="AT173" s="153" t="s">
        <v>241</v>
      </c>
      <c r="AU173" s="153" t="s">
        <v>95</v>
      </c>
      <c r="AV173" s="12" t="s">
        <v>95</v>
      </c>
      <c r="AW173" s="12" t="s">
        <v>42</v>
      </c>
      <c r="AX173" s="12" t="s">
        <v>86</v>
      </c>
      <c r="AY173" s="153" t="s">
        <v>232</v>
      </c>
    </row>
    <row r="174" spans="2:65" s="12" customFormat="1">
      <c r="B174" s="151"/>
      <c r="D174" s="152" t="s">
        <v>241</v>
      </c>
      <c r="E174" s="153" t="s">
        <v>1</v>
      </c>
      <c r="F174" s="154" t="s">
        <v>287</v>
      </c>
      <c r="H174" s="155">
        <v>5.65</v>
      </c>
      <c r="I174" s="156"/>
      <c r="L174" s="151"/>
      <c r="M174" s="157"/>
      <c r="T174" s="158"/>
      <c r="AT174" s="153" t="s">
        <v>241</v>
      </c>
      <c r="AU174" s="153" t="s">
        <v>95</v>
      </c>
      <c r="AV174" s="12" t="s">
        <v>95</v>
      </c>
      <c r="AW174" s="12" t="s">
        <v>42</v>
      </c>
      <c r="AX174" s="12" t="s">
        <v>86</v>
      </c>
      <c r="AY174" s="153" t="s">
        <v>232</v>
      </c>
    </row>
    <row r="175" spans="2:65" s="12" customFormat="1">
      <c r="B175" s="151"/>
      <c r="D175" s="152" t="s">
        <v>241</v>
      </c>
      <c r="E175" s="153" t="s">
        <v>1</v>
      </c>
      <c r="F175" s="154" t="s">
        <v>288</v>
      </c>
      <c r="H175" s="155">
        <v>4.4000000000000004</v>
      </c>
      <c r="I175" s="156"/>
      <c r="L175" s="151"/>
      <c r="M175" s="157"/>
      <c r="T175" s="158"/>
      <c r="AT175" s="153" t="s">
        <v>241</v>
      </c>
      <c r="AU175" s="153" t="s">
        <v>95</v>
      </c>
      <c r="AV175" s="12" t="s">
        <v>95</v>
      </c>
      <c r="AW175" s="12" t="s">
        <v>42</v>
      </c>
      <c r="AX175" s="12" t="s">
        <v>86</v>
      </c>
      <c r="AY175" s="153" t="s">
        <v>232</v>
      </c>
    </row>
    <row r="176" spans="2:65" s="12" customFormat="1" ht="22.5">
      <c r="B176" s="151"/>
      <c r="D176" s="152" t="s">
        <v>241</v>
      </c>
      <c r="E176" s="153" t="s">
        <v>1</v>
      </c>
      <c r="F176" s="154" t="s">
        <v>289</v>
      </c>
      <c r="H176" s="155">
        <v>-937.34400000000005</v>
      </c>
      <c r="I176" s="156"/>
      <c r="L176" s="151"/>
      <c r="M176" s="157"/>
      <c r="T176" s="158"/>
      <c r="AT176" s="153" t="s">
        <v>241</v>
      </c>
      <c r="AU176" s="153" t="s">
        <v>95</v>
      </c>
      <c r="AV176" s="12" t="s">
        <v>95</v>
      </c>
      <c r="AW176" s="12" t="s">
        <v>42</v>
      </c>
      <c r="AX176" s="12" t="s">
        <v>86</v>
      </c>
      <c r="AY176" s="153" t="s">
        <v>232</v>
      </c>
    </row>
    <row r="177" spans="2:65" s="12" customFormat="1" ht="22.5">
      <c r="B177" s="151"/>
      <c r="D177" s="152" t="s">
        <v>241</v>
      </c>
      <c r="E177" s="153" t="s">
        <v>1</v>
      </c>
      <c r="F177" s="154" t="s">
        <v>290</v>
      </c>
      <c r="H177" s="155">
        <v>-345.471</v>
      </c>
      <c r="I177" s="156"/>
      <c r="L177" s="151"/>
      <c r="M177" s="157"/>
      <c r="T177" s="158"/>
      <c r="AT177" s="153" t="s">
        <v>241</v>
      </c>
      <c r="AU177" s="153" t="s">
        <v>95</v>
      </c>
      <c r="AV177" s="12" t="s">
        <v>95</v>
      </c>
      <c r="AW177" s="12" t="s">
        <v>42</v>
      </c>
      <c r="AX177" s="12" t="s">
        <v>86</v>
      </c>
      <c r="AY177" s="153" t="s">
        <v>232</v>
      </c>
    </row>
    <row r="178" spans="2:65" s="12" customFormat="1" ht="33.75">
      <c r="B178" s="151"/>
      <c r="D178" s="152" t="s">
        <v>241</v>
      </c>
      <c r="E178" s="153" t="s">
        <v>1</v>
      </c>
      <c r="F178" s="154" t="s">
        <v>291</v>
      </c>
      <c r="H178" s="155">
        <v>-254.34100000000001</v>
      </c>
      <c r="I178" s="156"/>
      <c r="L178" s="151"/>
      <c r="M178" s="157"/>
      <c r="T178" s="158"/>
      <c r="AT178" s="153" t="s">
        <v>241</v>
      </c>
      <c r="AU178" s="153" t="s">
        <v>95</v>
      </c>
      <c r="AV178" s="12" t="s">
        <v>95</v>
      </c>
      <c r="AW178" s="12" t="s">
        <v>42</v>
      </c>
      <c r="AX178" s="12" t="s">
        <v>86</v>
      </c>
      <c r="AY178" s="153" t="s">
        <v>232</v>
      </c>
    </row>
    <row r="179" spans="2:65" s="12" customFormat="1">
      <c r="B179" s="151"/>
      <c r="D179" s="152" t="s">
        <v>241</v>
      </c>
      <c r="E179" s="153" t="s">
        <v>1</v>
      </c>
      <c r="F179" s="154" t="s">
        <v>292</v>
      </c>
      <c r="H179" s="155">
        <v>-254.34100000000001</v>
      </c>
      <c r="I179" s="156"/>
      <c r="L179" s="151"/>
      <c r="M179" s="157"/>
      <c r="T179" s="158"/>
      <c r="AT179" s="153" t="s">
        <v>241</v>
      </c>
      <c r="AU179" s="153" t="s">
        <v>95</v>
      </c>
      <c r="AV179" s="12" t="s">
        <v>95</v>
      </c>
      <c r="AW179" s="12" t="s">
        <v>42</v>
      </c>
      <c r="AX179" s="12" t="s">
        <v>86</v>
      </c>
      <c r="AY179" s="153" t="s">
        <v>232</v>
      </c>
    </row>
    <row r="180" spans="2:65" s="12" customFormat="1" ht="22.5">
      <c r="B180" s="151"/>
      <c r="D180" s="152" t="s">
        <v>241</v>
      </c>
      <c r="E180" s="153" t="s">
        <v>1</v>
      </c>
      <c r="F180" s="154" t="s">
        <v>293</v>
      </c>
      <c r="H180" s="155">
        <v>-9751.2759999999998</v>
      </c>
      <c r="I180" s="156"/>
      <c r="L180" s="151"/>
      <c r="M180" s="157"/>
      <c r="T180" s="158"/>
      <c r="AT180" s="153" t="s">
        <v>241</v>
      </c>
      <c r="AU180" s="153" t="s">
        <v>95</v>
      </c>
      <c r="AV180" s="12" t="s">
        <v>95</v>
      </c>
      <c r="AW180" s="12" t="s">
        <v>42</v>
      </c>
      <c r="AX180" s="12" t="s">
        <v>86</v>
      </c>
      <c r="AY180" s="153" t="s">
        <v>232</v>
      </c>
    </row>
    <row r="181" spans="2:65" s="12" customFormat="1" ht="22.5">
      <c r="B181" s="151"/>
      <c r="D181" s="152" t="s">
        <v>241</v>
      </c>
      <c r="E181" s="153" t="s">
        <v>1</v>
      </c>
      <c r="F181" s="154" t="s">
        <v>294</v>
      </c>
      <c r="H181" s="155">
        <v>-14.888</v>
      </c>
      <c r="I181" s="156"/>
      <c r="L181" s="151"/>
      <c r="M181" s="157"/>
      <c r="T181" s="158"/>
      <c r="AT181" s="153" t="s">
        <v>241</v>
      </c>
      <c r="AU181" s="153" t="s">
        <v>95</v>
      </c>
      <c r="AV181" s="12" t="s">
        <v>95</v>
      </c>
      <c r="AW181" s="12" t="s">
        <v>42</v>
      </c>
      <c r="AX181" s="12" t="s">
        <v>86</v>
      </c>
      <c r="AY181" s="153" t="s">
        <v>232</v>
      </c>
    </row>
    <row r="182" spans="2:65" s="12" customFormat="1">
      <c r="B182" s="151"/>
      <c r="D182" s="152" t="s">
        <v>241</v>
      </c>
      <c r="E182" s="153" t="s">
        <v>1</v>
      </c>
      <c r="F182" s="154" t="s">
        <v>295</v>
      </c>
      <c r="H182" s="155">
        <v>-319.23500000000001</v>
      </c>
      <c r="I182" s="156"/>
      <c r="L182" s="151"/>
      <c r="M182" s="157"/>
      <c r="T182" s="158"/>
      <c r="AT182" s="153" t="s">
        <v>241</v>
      </c>
      <c r="AU182" s="153" t="s">
        <v>95</v>
      </c>
      <c r="AV182" s="12" t="s">
        <v>95</v>
      </c>
      <c r="AW182" s="12" t="s">
        <v>42</v>
      </c>
      <c r="AX182" s="12" t="s">
        <v>86</v>
      </c>
      <c r="AY182" s="153" t="s">
        <v>232</v>
      </c>
    </row>
    <row r="183" spans="2:65" s="12" customFormat="1">
      <c r="B183" s="151"/>
      <c r="D183" s="152" t="s">
        <v>241</v>
      </c>
      <c r="E183" s="153" t="s">
        <v>1</v>
      </c>
      <c r="F183" s="154" t="s">
        <v>296</v>
      </c>
      <c r="H183" s="155">
        <v>-59.345999999999997</v>
      </c>
      <c r="I183" s="156"/>
      <c r="L183" s="151"/>
      <c r="M183" s="157"/>
      <c r="T183" s="158"/>
      <c r="AT183" s="153" t="s">
        <v>241</v>
      </c>
      <c r="AU183" s="153" t="s">
        <v>95</v>
      </c>
      <c r="AV183" s="12" t="s">
        <v>95</v>
      </c>
      <c r="AW183" s="12" t="s">
        <v>42</v>
      </c>
      <c r="AX183" s="12" t="s">
        <v>86</v>
      </c>
      <c r="AY183" s="153" t="s">
        <v>232</v>
      </c>
    </row>
    <row r="184" spans="2:65" s="15" customFormat="1">
      <c r="B184" s="172"/>
      <c r="D184" s="152" t="s">
        <v>241</v>
      </c>
      <c r="E184" s="173" t="s">
        <v>1</v>
      </c>
      <c r="F184" s="174" t="s">
        <v>297</v>
      </c>
      <c r="H184" s="175">
        <v>-11962.56</v>
      </c>
      <c r="I184" s="176"/>
      <c r="L184" s="172"/>
      <c r="M184" s="177"/>
      <c r="T184" s="178"/>
      <c r="AT184" s="173" t="s">
        <v>241</v>
      </c>
      <c r="AU184" s="173" t="s">
        <v>95</v>
      </c>
      <c r="AV184" s="15" t="s">
        <v>256</v>
      </c>
      <c r="AW184" s="15" t="s">
        <v>42</v>
      </c>
      <c r="AX184" s="15" t="s">
        <v>86</v>
      </c>
      <c r="AY184" s="173" t="s">
        <v>232</v>
      </c>
    </row>
    <row r="185" spans="2:65" s="14" customFormat="1">
      <c r="B185" s="166"/>
      <c r="D185" s="152" t="s">
        <v>241</v>
      </c>
      <c r="E185" s="167" t="s">
        <v>1</v>
      </c>
      <c r="F185" s="168" t="s">
        <v>298</v>
      </c>
      <c r="H185" s="167" t="s">
        <v>1</v>
      </c>
      <c r="I185" s="169"/>
      <c r="L185" s="166"/>
      <c r="M185" s="170"/>
      <c r="T185" s="171"/>
      <c r="AT185" s="167" t="s">
        <v>241</v>
      </c>
      <c r="AU185" s="167" t="s">
        <v>95</v>
      </c>
      <c r="AV185" s="14" t="s">
        <v>93</v>
      </c>
      <c r="AW185" s="14" t="s">
        <v>42</v>
      </c>
      <c r="AX185" s="14" t="s">
        <v>86</v>
      </c>
      <c r="AY185" s="167" t="s">
        <v>232</v>
      </c>
    </row>
    <row r="186" spans="2:65" s="12" customFormat="1">
      <c r="B186" s="151"/>
      <c r="D186" s="152" t="s">
        <v>241</v>
      </c>
      <c r="E186" s="153" t="s">
        <v>1</v>
      </c>
      <c r="F186" s="154" t="s">
        <v>299</v>
      </c>
      <c r="H186" s="155">
        <v>-163.94</v>
      </c>
      <c r="I186" s="156"/>
      <c r="L186" s="151"/>
      <c r="M186" s="157"/>
      <c r="T186" s="158"/>
      <c r="AT186" s="153" t="s">
        <v>241</v>
      </c>
      <c r="AU186" s="153" t="s">
        <v>95</v>
      </c>
      <c r="AV186" s="12" t="s">
        <v>95</v>
      </c>
      <c r="AW186" s="12" t="s">
        <v>42</v>
      </c>
      <c r="AX186" s="12" t="s">
        <v>86</v>
      </c>
      <c r="AY186" s="153" t="s">
        <v>232</v>
      </c>
    </row>
    <row r="187" spans="2:65" s="12" customFormat="1">
      <c r="B187" s="151"/>
      <c r="D187" s="152" t="s">
        <v>241</v>
      </c>
      <c r="E187" s="153" t="s">
        <v>1</v>
      </c>
      <c r="F187" s="154" t="s">
        <v>300</v>
      </c>
      <c r="H187" s="155">
        <v>-9.5500000000000007</v>
      </c>
      <c r="I187" s="156"/>
      <c r="L187" s="151"/>
      <c r="M187" s="157"/>
      <c r="T187" s="158"/>
      <c r="AT187" s="153" t="s">
        <v>241</v>
      </c>
      <c r="AU187" s="153" t="s">
        <v>95</v>
      </c>
      <c r="AV187" s="12" t="s">
        <v>95</v>
      </c>
      <c r="AW187" s="12" t="s">
        <v>42</v>
      </c>
      <c r="AX187" s="12" t="s">
        <v>86</v>
      </c>
      <c r="AY187" s="153" t="s">
        <v>232</v>
      </c>
    </row>
    <row r="188" spans="2:65" s="12" customFormat="1">
      <c r="B188" s="151"/>
      <c r="D188" s="152" t="s">
        <v>241</v>
      </c>
      <c r="E188" s="153" t="s">
        <v>1</v>
      </c>
      <c r="F188" s="154" t="s">
        <v>301</v>
      </c>
      <c r="H188" s="155">
        <v>-6.97</v>
      </c>
      <c r="I188" s="156"/>
      <c r="L188" s="151"/>
      <c r="M188" s="157"/>
      <c r="T188" s="158"/>
      <c r="AT188" s="153" t="s">
        <v>241</v>
      </c>
      <c r="AU188" s="153" t="s">
        <v>95</v>
      </c>
      <c r="AV188" s="12" t="s">
        <v>95</v>
      </c>
      <c r="AW188" s="12" t="s">
        <v>42</v>
      </c>
      <c r="AX188" s="12" t="s">
        <v>86</v>
      </c>
      <c r="AY188" s="153" t="s">
        <v>232</v>
      </c>
    </row>
    <row r="189" spans="2:65" s="15" customFormat="1">
      <c r="B189" s="172"/>
      <c r="D189" s="152" t="s">
        <v>241</v>
      </c>
      <c r="E189" s="173" t="s">
        <v>1</v>
      </c>
      <c r="F189" s="174" t="s">
        <v>302</v>
      </c>
      <c r="H189" s="175">
        <v>-180.46</v>
      </c>
      <c r="I189" s="176"/>
      <c r="L189" s="172"/>
      <c r="M189" s="177"/>
      <c r="T189" s="178"/>
      <c r="AT189" s="173" t="s">
        <v>241</v>
      </c>
      <c r="AU189" s="173" t="s">
        <v>95</v>
      </c>
      <c r="AV189" s="15" t="s">
        <v>256</v>
      </c>
      <c r="AW189" s="15" t="s">
        <v>42</v>
      </c>
      <c r="AX189" s="15" t="s">
        <v>86</v>
      </c>
      <c r="AY189" s="173" t="s">
        <v>232</v>
      </c>
    </row>
    <row r="190" spans="2:65" s="13" customFormat="1">
      <c r="B190" s="159"/>
      <c r="D190" s="152" t="s">
        <v>241</v>
      </c>
      <c r="E190" s="160" t="s">
        <v>192</v>
      </c>
      <c r="F190" s="161" t="s">
        <v>243</v>
      </c>
      <c r="H190" s="162">
        <v>14139.23</v>
      </c>
      <c r="I190" s="163"/>
      <c r="L190" s="159"/>
      <c r="M190" s="164"/>
      <c r="T190" s="165"/>
      <c r="AT190" s="160" t="s">
        <v>241</v>
      </c>
      <c r="AU190" s="160" t="s">
        <v>95</v>
      </c>
      <c r="AV190" s="13" t="s">
        <v>239</v>
      </c>
      <c r="AW190" s="13" t="s">
        <v>42</v>
      </c>
      <c r="AX190" s="13" t="s">
        <v>93</v>
      </c>
      <c r="AY190" s="160" t="s">
        <v>232</v>
      </c>
    </row>
    <row r="191" spans="2:65" s="1" customFormat="1" ht="16.5" customHeight="1">
      <c r="B191" s="33"/>
      <c r="C191" s="179" t="s">
        <v>303</v>
      </c>
      <c r="D191" s="179" t="s">
        <v>304</v>
      </c>
      <c r="E191" s="180" t="s">
        <v>305</v>
      </c>
      <c r="F191" s="181" t="s">
        <v>306</v>
      </c>
      <c r="G191" s="182" t="s">
        <v>183</v>
      </c>
      <c r="H191" s="183">
        <v>25450.614000000001</v>
      </c>
      <c r="I191" s="184"/>
      <c r="J191" s="185">
        <f>ROUND(I191*H191,2)</f>
        <v>0</v>
      </c>
      <c r="K191" s="181" t="s">
        <v>238</v>
      </c>
      <c r="L191" s="186"/>
      <c r="M191" s="187" t="s">
        <v>1</v>
      </c>
      <c r="N191" s="188" t="s">
        <v>51</v>
      </c>
      <c r="P191" s="147">
        <f>O191*H191</f>
        <v>0</v>
      </c>
      <c r="Q191" s="147">
        <v>1</v>
      </c>
      <c r="R191" s="147">
        <f>Q191*H191</f>
        <v>25450.614000000001</v>
      </c>
      <c r="S191" s="147">
        <v>0</v>
      </c>
      <c r="T191" s="148">
        <f>S191*H191</f>
        <v>0</v>
      </c>
      <c r="AR191" s="149" t="s">
        <v>303</v>
      </c>
      <c r="AT191" s="149" t="s">
        <v>304</v>
      </c>
      <c r="AU191" s="149" t="s">
        <v>95</v>
      </c>
      <c r="AY191" s="17" t="s">
        <v>232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93</v>
      </c>
      <c r="BK191" s="150">
        <f>ROUND(I191*H191,2)</f>
        <v>0</v>
      </c>
      <c r="BL191" s="17" t="s">
        <v>239</v>
      </c>
      <c r="BM191" s="149" t="s">
        <v>307</v>
      </c>
    </row>
    <row r="192" spans="2:65" s="14" customFormat="1">
      <c r="B192" s="166"/>
      <c r="D192" s="152" t="s">
        <v>241</v>
      </c>
      <c r="E192" s="167" t="s">
        <v>1</v>
      </c>
      <c r="F192" s="168" t="s">
        <v>308</v>
      </c>
      <c r="H192" s="167" t="s">
        <v>1</v>
      </c>
      <c r="I192" s="169"/>
      <c r="L192" s="166"/>
      <c r="M192" s="170"/>
      <c r="T192" s="171"/>
      <c r="AT192" s="167" t="s">
        <v>241</v>
      </c>
      <c r="AU192" s="167" t="s">
        <v>95</v>
      </c>
      <c r="AV192" s="14" t="s">
        <v>93</v>
      </c>
      <c r="AW192" s="14" t="s">
        <v>42</v>
      </c>
      <c r="AX192" s="14" t="s">
        <v>86</v>
      </c>
      <c r="AY192" s="167" t="s">
        <v>232</v>
      </c>
    </row>
    <row r="193" spans="2:65" s="14" customFormat="1" ht="22.5">
      <c r="B193" s="166"/>
      <c r="D193" s="152" t="s">
        <v>241</v>
      </c>
      <c r="E193" s="167" t="s">
        <v>1</v>
      </c>
      <c r="F193" s="168" t="s">
        <v>309</v>
      </c>
      <c r="H193" s="167" t="s">
        <v>1</v>
      </c>
      <c r="I193" s="169"/>
      <c r="L193" s="166"/>
      <c r="M193" s="170"/>
      <c r="T193" s="171"/>
      <c r="AT193" s="167" t="s">
        <v>241</v>
      </c>
      <c r="AU193" s="167" t="s">
        <v>95</v>
      </c>
      <c r="AV193" s="14" t="s">
        <v>93</v>
      </c>
      <c r="AW193" s="14" t="s">
        <v>42</v>
      </c>
      <c r="AX193" s="14" t="s">
        <v>86</v>
      </c>
      <c r="AY193" s="167" t="s">
        <v>232</v>
      </c>
    </row>
    <row r="194" spans="2:65" s="12" customFormat="1">
      <c r="B194" s="151"/>
      <c r="D194" s="152" t="s">
        <v>241</v>
      </c>
      <c r="E194" s="153" t="s">
        <v>1</v>
      </c>
      <c r="F194" s="154" t="s">
        <v>310</v>
      </c>
      <c r="H194" s="155">
        <v>25450.614000000001</v>
      </c>
      <c r="I194" s="156"/>
      <c r="L194" s="151"/>
      <c r="M194" s="157"/>
      <c r="T194" s="158"/>
      <c r="AT194" s="153" t="s">
        <v>241</v>
      </c>
      <c r="AU194" s="153" t="s">
        <v>95</v>
      </c>
      <c r="AV194" s="12" t="s">
        <v>95</v>
      </c>
      <c r="AW194" s="12" t="s">
        <v>42</v>
      </c>
      <c r="AX194" s="12" t="s">
        <v>86</v>
      </c>
      <c r="AY194" s="153" t="s">
        <v>232</v>
      </c>
    </row>
    <row r="195" spans="2:65" s="13" customFormat="1">
      <c r="B195" s="159"/>
      <c r="D195" s="152" t="s">
        <v>241</v>
      </c>
      <c r="E195" s="160" t="s">
        <v>1</v>
      </c>
      <c r="F195" s="161" t="s">
        <v>243</v>
      </c>
      <c r="H195" s="162">
        <v>25450.614000000001</v>
      </c>
      <c r="I195" s="163"/>
      <c r="L195" s="159"/>
      <c r="M195" s="164"/>
      <c r="T195" s="165"/>
      <c r="AT195" s="160" t="s">
        <v>241</v>
      </c>
      <c r="AU195" s="160" t="s">
        <v>95</v>
      </c>
      <c r="AV195" s="13" t="s">
        <v>239</v>
      </c>
      <c r="AW195" s="13" t="s">
        <v>42</v>
      </c>
      <c r="AX195" s="13" t="s">
        <v>93</v>
      </c>
      <c r="AY195" s="160" t="s">
        <v>232</v>
      </c>
    </row>
    <row r="196" spans="2:65" s="11" customFormat="1" ht="22.9" customHeight="1">
      <c r="B196" s="126"/>
      <c r="D196" s="127" t="s">
        <v>85</v>
      </c>
      <c r="E196" s="136" t="s">
        <v>95</v>
      </c>
      <c r="F196" s="136" t="s">
        <v>311</v>
      </c>
      <c r="I196" s="129"/>
      <c r="J196" s="137">
        <f>BK196</f>
        <v>0</v>
      </c>
      <c r="L196" s="126"/>
      <c r="M196" s="131"/>
      <c r="P196" s="132">
        <f>SUM(P197:P236)</f>
        <v>0</v>
      </c>
      <c r="R196" s="132">
        <f>SUM(R197:R236)</f>
        <v>411.11789804</v>
      </c>
      <c r="T196" s="133">
        <f>SUM(T197:T236)</f>
        <v>0</v>
      </c>
      <c r="AR196" s="127" t="s">
        <v>93</v>
      </c>
      <c r="AT196" s="134" t="s">
        <v>85</v>
      </c>
      <c r="AU196" s="134" t="s">
        <v>93</v>
      </c>
      <c r="AY196" s="127" t="s">
        <v>232</v>
      </c>
      <c r="BK196" s="135">
        <f>SUM(BK197:BK236)</f>
        <v>0</v>
      </c>
    </row>
    <row r="197" spans="2:65" s="1" customFormat="1" ht="44.25" customHeight="1">
      <c r="B197" s="33"/>
      <c r="C197" s="138" t="s">
        <v>312</v>
      </c>
      <c r="D197" s="138" t="s">
        <v>234</v>
      </c>
      <c r="E197" s="139" t="s">
        <v>313</v>
      </c>
      <c r="F197" s="140" t="s">
        <v>314</v>
      </c>
      <c r="G197" s="141" t="s">
        <v>153</v>
      </c>
      <c r="H197" s="142">
        <v>1044.8499999999999</v>
      </c>
      <c r="I197" s="143"/>
      <c r="J197" s="144">
        <f>ROUND(I197*H197,2)</f>
        <v>0</v>
      </c>
      <c r="K197" s="140" t="s">
        <v>238</v>
      </c>
      <c r="L197" s="33"/>
      <c r="M197" s="145" t="s">
        <v>1</v>
      </c>
      <c r="N197" s="146" t="s">
        <v>51</v>
      </c>
      <c r="P197" s="147">
        <f>O197*H197</f>
        <v>0</v>
      </c>
      <c r="Q197" s="147">
        <v>1.3999999999999999E-4</v>
      </c>
      <c r="R197" s="147">
        <f>Q197*H197</f>
        <v>0.14627899999999996</v>
      </c>
      <c r="S197" s="147">
        <v>0</v>
      </c>
      <c r="T197" s="148">
        <f>S197*H197</f>
        <v>0</v>
      </c>
      <c r="AR197" s="149" t="s">
        <v>239</v>
      </c>
      <c r="AT197" s="149" t="s">
        <v>234</v>
      </c>
      <c r="AU197" s="149" t="s">
        <v>95</v>
      </c>
      <c r="AY197" s="17" t="s">
        <v>232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93</v>
      </c>
      <c r="BK197" s="150">
        <f>ROUND(I197*H197,2)</f>
        <v>0</v>
      </c>
      <c r="BL197" s="17" t="s">
        <v>239</v>
      </c>
      <c r="BM197" s="149" t="s">
        <v>315</v>
      </c>
    </row>
    <row r="198" spans="2:65" s="14" customFormat="1">
      <c r="B198" s="166"/>
      <c r="D198" s="152" t="s">
        <v>241</v>
      </c>
      <c r="E198" s="167" t="s">
        <v>1</v>
      </c>
      <c r="F198" s="168" t="s">
        <v>316</v>
      </c>
      <c r="H198" s="167" t="s">
        <v>1</v>
      </c>
      <c r="I198" s="169"/>
      <c r="L198" s="166"/>
      <c r="M198" s="170"/>
      <c r="T198" s="171"/>
      <c r="AT198" s="167" t="s">
        <v>241</v>
      </c>
      <c r="AU198" s="167" t="s">
        <v>95</v>
      </c>
      <c r="AV198" s="14" t="s">
        <v>93</v>
      </c>
      <c r="AW198" s="14" t="s">
        <v>42</v>
      </c>
      <c r="AX198" s="14" t="s">
        <v>86</v>
      </c>
      <c r="AY198" s="167" t="s">
        <v>232</v>
      </c>
    </row>
    <row r="199" spans="2:65" s="14" customFormat="1" ht="22.5">
      <c r="B199" s="166"/>
      <c r="D199" s="152" t="s">
        <v>241</v>
      </c>
      <c r="E199" s="167" t="s">
        <v>1</v>
      </c>
      <c r="F199" s="168" t="s">
        <v>317</v>
      </c>
      <c r="H199" s="167" t="s">
        <v>1</v>
      </c>
      <c r="I199" s="169"/>
      <c r="L199" s="166"/>
      <c r="M199" s="170"/>
      <c r="T199" s="171"/>
      <c r="AT199" s="167" t="s">
        <v>241</v>
      </c>
      <c r="AU199" s="167" t="s">
        <v>95</v>
      </c>
      <c r="AV199" s="14" t="s">
        <v>93</v>
      </c>
      <c r="AW199" s="14" t="s">
        <v>42</v>
      </c>
      <c r="AX199" s="14" t="s">
        <v>86</v>
      </c>
      <c r="AY199" s="167" t="s">
        <v>232</v>
      </c>
    </row>
    <row r="200" spans="2:65" s="12" customFormat="1">
      <c r="B200" s="151"/>
      <c r="D200" s="152" t="s">
        <v>241</v>
      </c>
      <c r="E200" s="153" t="s">
        <v>1</v>
      </c>
      <c r="F200" s="154" t="s">
        <v>318</v>
      </c>
      <c r="H200" s="155">
        <v>1100.04</v>
      </c>
      <c r="I200" s="156"/>
      <c r="L200" s="151"/>
      <c r="M200" s="157"/>
      <c r="T200" s="158"/>
      <c r="AT200" s="153" t="s">
        <v>241</v>
      </c>
      <c r="AU200" s="153" t="s">
        <v>95</v>
      </c>
      <c r="AV200" s="12" t="s">
        <v>95</v>
      </c>
      <c r="AW200" s="12" t="s">
        <v>42</v>
      </c>
      <c r="AX200" s="12" t="s">
        <v>86</v>
      </c>
      <c r="AY200" s="153" t="s">
        <v>232</v>
      </c>
    </row>
    <row r="201" spans="2:65" s="12" customFormat="1">
      <c r="B201" s="151"/>
      <c r="D201" s="152" t="s">
        <v>241</v>
      </c>
      <c r="E201" s="153" t="s">
        <v>1</v>
      </c>
      <c r="F201" s="154" t="s">
        <v>319</v>
      </c>
      <c r="H201" s="155">
        <v>-55.19</v>
      </c>
      <c r="I201" s="156"/>
      <c r="L201" s="151"/>
      <c r="M201" s="157"/>
      <c r="T201" s="158"/>
      <c r="AT201" s="153" t="s">
        <v>241</v>
      </c>
      <c r="AU201" s="153" t="s">
        <v>95</v>
      </c>
      <c r="AV201" s="12" t="s">
        <v>95</v>
      </c>
      <c r="AW201" s="12" t="s">
        <v>42</v>
      </c>
      <c r="AX201" s="12" t="s">
        <v>86</v>
      </c>
      <c r="AY201" s="153" t="s">
        <v>232</v>
      </c>
    </row>
    <row r="202" spans="2:65" s="13" customFormat="1">
      <c r="B202" s="159"/>
      <c r="D202" s="152" t="s">
        <v>241</v>
      </c>
      <c r="E202" s="160" t="s">
        <v>1</v>
      </c>
      <c r="F202" s="161" t="s">
        <v>243</v>
      </c>
      <c r="H202" s="162">
        <v>1044.8499999999999</v>
      </c>
      <c r="I202" s="163"/>
      <c r="L202" s="159"/>
      <c r="M202" s="164"/>
      <c r="T202" s="165"/>
      <c r="AT202" s="160" t="s">
        <v>241</v>
      </c>
      <c r="AU202" s="160" t="s">
        <v>95</v>
      </c>
      <c r="AV202" s="13" t="s">
        <v>239</v>
      </c>
      <c r="AW202" s="13" t="s">
        <v>42</v>
      </c>
      <c r="AX202" s="13" t="s">
        <v>93</v>
      </c>
      <c r="AY202" s="160" t="s">
        <v>232</v>
      </c>
    </row>
    <row r="203" spans="2:65" s="1" customFormat="1" ht="24.2" customHeight="1">
      <c r="B203" s="33"/>
      <c r="C203" s="179" t="s">
        <v>320</v>
      </c>
      <c r="D203" s="179" t="s">
        <v>304</v>
      </c>
      <c r="E203" s="180" t="s">
        <v>321</v>
      </c>
      <c r="F203" s="181" t="s">
        <v>322</v>
      </c>
      <c r="G203" s="182" t="s">
        <v>153</v>
      </c>
      <c r="H203" s="183">
        <v>1149.335</v>
      </c>
      <c r="I203" s="184"/>
      <c r="J203" s="185">
        <f>ROUND(I203*H203,2)</f>
        <v>0</v>
      </c>
      <c r="K203" s="181" t="s">
        <v>238</v>
      </c>
      <c r="L203" s="186"/>
      <c r="M203" s="187" t="s">
        <v>1</v>
      </c>
      <c r="N203" s="188" t="s">
        <v>51</v>
      </c>
      <c r="P203" s="147">
        <f>O203*H203</f>
        <v>0</v>
      </c>
      <c r="Q203" s="147">
        <v>2.0000000000000001E-4</v>
      </c>
      <c r="R203" s="147">
        <f>Q203*H203</f>
        <v>0.22986700000000002</v>
      </c>
      <c r="S203" s="147">
        <v>0</v>
      </c>
      <c r="T203" s="148">
        <f>S203*H203</f>
        <v>0</v>
      </c>
      <c r="AR203" s="149" t="s">
        <v>303</v>
      </c>
      <c r="AT203" s="149" t="s">
        <v>304</v>
      </c>
      <c r="AU203" s="149" t="s">
        <v>95</v>
      </c>
      <c r="AY203" s="17" t="s">
        <v>232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93</v>
      </c>
      <c r="BK203" s="150">
        <f>ROUND(I203*H203,2)</f>
        <v>0</v>
      </c>
      <c r="BL203" s="17" t="s">
        <v>239</v>
      </c>
      <c r="BM203" s="149" t="s">
        <v>323</v>
      </c>
    </row>
    <row r="204" spans="2:65" s="12" customFormat="1">
      <c r="B204" s="151"/>
      <c r="D204" s="152" t="s">
        <v>241</v>
      </c>
      <c r="F204" s="154" t="s">
        <v>324</v>
      </c>
      <c r="H204" s="155">
        <v>1149.335</v>
      </c>
      <c r="I204" s="156"/>
      <c r="L204" s="151"/>
      <c r="M204" s="157"/>
      <c r="T204" s="158"/>
      <c r="AT204" s="153" t="s">
        <v>241</v>
      </c>
      <c r="AU204" s="153" t="s">
        <v>95</v>
      </c>
      <c r="AV204" s="12" t="s">
        <v>95</v>
      </c>
      <c r="AW204" s="12" t="s">
        <v>4</v>
      </c>
      <c r="AX204" s="12" t="s">
        <v>93</v>
      </c>
      <c r="AY204" s="153" t="s">
        <v>232</v>
      </c>
    </row>
    <row r="205" spans="2:65" s="1" customFormat="1" ht="44.25" customHeight="1">
      <c r="B205" s="33"/>
      <c r="C205" s="138" t="s">
        <v>325</v>
      </c>
      <c r="D205" s="138" t="s">
        <v>234</v>
      </c>
      <c r="E205" s="139" t="s">
        <v>326</v>
      </c>
      <c r="F205" s="140" t="s">
        <v>327</v>
      </c>
      <c r="G205" s="141" t="s">
        <v>153</v>
      </c>
      <c r="H205" s="142">
        <v>1676.048</v>
      </c>
      <c r="I205" s="143"/>
      <c r="J205" s="144">
        <f>ROUND(I205*H205,2)</f>
        <v>0</v>
      </c>
      <c r="K205" s="140" t="s">
        <v>238</v>
      </c>
      <c r="L205" s="33"/>
      <c r="M205" s="145" t="s">
        <v>1</v>
      </c>
      <c r="N205" s="146" t="s">
        <v>51</v>
      </c>
      <c r="P205" s="147">
        <f>O205*H205</f>
        <v>0</v>
      </c>
      <c r="Q205" s="147">
        <v>1.3999999999999999E-4</v>
      </c>
      <c r="R205" s="147">
        <f>Q205*H205</f>
        <v>0.23464671999999998</v>
      </c>
      <c r="S205" s="147">
        <v>0</v>
      </c>
      <c r="T205" s="148">
        <f>S205*H205</f>
        <v>0</v>
      </c>
      <c r="AR205" s="149" t="s">
        <v>239</v>
      </c>
      <c r="AT205" s="149" t="s">
        <v>234</v>
      </c>
      <c r="AU205" s="149" t="s">
        <v>95</v>
      </c>
      <c r="AY205" s="17" t="s">
        <v>232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93</v>
      </c>
      <c r="BK205" s="150">
        <f>ROUND(I205*H205,2)</f>
        <v>0</v>
      </c>
      <c r="BL205" s="17" t="s">
        <v>239</v>
      </c>
      <c r="BM205" s="149" t="s">
        <v>328</v>
      </c>
    </row>
    <row r="206" spans="2:65" s="14" customFormat="1">
      <c r="B206" s="166"/>
      <c r="D206" s="152" t="s">
        <v>241</v>
      </c>
      <c r="E206" s="167" t="s">
        <v>1</v>
      </c>
      <c r="F206" s="168" t="s">
        <v>329</v>
      </c>
      <c r="H206" s="167" t="s">
        <v>1</v>
      </c>
      <c r="I206" s="169"/>
      <c r="L206" s="166"/>
      <c r="M206" s="170"/>
      <c r="T206" s="171"/>
      <c r="AT206" s="167" t="s">
        <v>241</v>
      </c>
      <c r="AU206" s="167" t="s">
        <v>95</v>
      </c>
      <c r="AV206" s="14" t="s">
        <v>93</v>
      </c>
      <c r="AW206" s="14" t="s">
        <v>42</v>
      </c>
      <c r="AX206" s="14" t="s">
        <v>86</v>
      </c>
      <c r="AY206" s="167" t="s">
        <v>232</v>
      </c>
    </row>
    <row r="207" spans="2:65" s="12" customFormat="1">
      <c r="B207" s="151"/>
      <c r="D207" s="152" t="s">
        <v>241</v>
      </c>
      <c r="E207" s="153" t="s">
        <v>1</v>
      </c>
      <c r="F207" s="154" t="s">
        <v>330</v>
      </c>
      <c r="H207" s="155">
        <v>485.46</v>
      </c>
      <c r="I207" s="156"/>
      <c r="L207" s="151"/>
      <c r="M207" s="157"/>
      <c r="T207" s="158"/>
      <c r="AT207" s="153" t="s">
        <v>241</v>
      </c>
      <c r="AU207" s="153" t="s">
        <v>95</v>
      </c>
      <c r="AV207" s="12" t="s">
        <v>95</v>
      </c>
      <c r="AW207" s="12" t="s">
        <v>42</v>
      </c>
      <c r="AX207" s="12" t="s">
        <v>86</v>
      </c>
      <c r="AY207" s="153" t="s">
        <v>232</v>
      </c>
    </row>
    <row r="208" spans="2:65" s="12" customFormat="1">
      <c r="B208" s="151"/>
      <c r="D208" s="152" t="s">
        <v>241</v>
      </c>
      <c r="E208" s="153" t="s">
        <v>1</v>
      </c>
      <c r="F208" s="154" t="s">
        <v>331</v>
      </c>
      <c r="H208" s="155">
        <v>469.72800000000001</v>
      </c>
      <c r="I208" s="156"/>
      <c r="L208" s="151"/>
      <c r="M208" s="157"/>
      <c r="T208" s="158"/>
      <c r="AT208" s="153" t="s">
        <v>241</v>
      </c>
      <c r="AU208" s="153" t="s">
        <v>95</v>
      </c>
      <c r="AV208" s="12" t="s">
        <v>95</v>
      </c>
      <c r="AW208" s="12" t="s">
        <v>42</v>
      </c>
      <c r="AX208" s="12" t="s">
        <v>86</v>
      </c>
      <c r="AY208" s="153" t="s">
        <v>232</v>
      </c>
    </row>
    <row r="209" spans="2:65" s="12" customFormat="1" ht="22.5">
      <c r="B209" s="151"/>
      <c r="D209" s="152" t="s">
        <v>241</v>
      </c>
      <c r="E209" s="153" t="s">
        <v>1</v>
      </c>
      <c r="F209" s="154" t="s">
        <v>332</v>
      </c>
      <c r="H209" s="155">
        <v>283.8</v>
      </c>
      <c r="I209" s="156"/>
      <c r="L209" s="151"/>
      <c r="M209" s="157"/>
      <c r="T209" s="158"/>
      <c r="AT209" s="153" t="s">
        <v>241</v>
      </c>
      <c r="AU209" s="153" t="s">
        <v>95</v>
      </c>
      <c r="AV209" s="12" t="s">
        <v>95</v>
      </c>
      <c r="AW209" s="12" t="s">
        <v>42</v>
      </c>
      <c r="AX209" s="12" t="s">
        <v>86</v>
      </c>
      <c r="AY209" s="153" t="s">
        <v>232</v>
      </c>
    </row>
    <row r="210" spans="2:65" s="12" customFormat="1" ht="22.5">
      <c r="B210" s="151"/>
      <c r="D210" s="152" t="s">
        <v>241</v>
      </c>
      <c r="E210" s="153" t="s">
        <v>1</v>
      </c>
      <c r="F210" s="154" t="s">
        <v>333</v>
      </c>
      <c r="H210" s="155">
        <v>241.22</v>
      </c>
      <c r="I210" s="156"/>
      <c r="L210" s="151"/>
      <c r="M210" s="157"/>
      <c r="T210" s="158"/>
      <c r="AT210" s="153" t="s">
        <v>241</v>
      </c>
      <c r="AU210" s="153" t="s">
        <v>95</v>
      </c>
      <c r="AV210" s="12" t="s">
        <v>95</v>
      </c>
      <c r="AW210" s="12" t="s">
        <v>42</v>
      </c>
      <c r="AX210" s="12" t="s">
        <v>86</v>
      </c>
      <c r="AY210" s="153" t="s">
        <v>232</v>
      </c>
    </row>
    <row r="211" spans="2:65" s="12" customFormat="1">
      <c r="B211" s="151"/>
      <c r="D211" s="152" t="s">
        <v>241</v>
      </c>
      <c r="E211" s="153" t="s">
        <v>1</v>
      </c>
      <c r="F211" s="154" t="s">
        <v>334</v>
      </c>
      <c r="H211" s="155">
        <v>195.84</v>
      </c>
      <c r="I211" s="156"/>
      <c r="L211" s="151"/>
      <c r="M211" s="157"/>
      <c r="T211" s="158"/>
      <c r="AT211" s="153" t="s">
        <v>241</v>
      </c>
      <c r="AU211" s="153" t="s">
        <v>95</v>
      </c>
      <c r="AV211" s="12" t="s">
        <v>95</v>
      </c>
      <c r="AW211" s="12" t="s">
        <v>42</v>
      </c>
      <c r="AX211" s="12" t="s">
        <v>86</v>
      </c>
      <c r="AY211" s="153" t="s">
        <v>232</v>
      </c>
    </row>
    <row r="212" spans="2:65" s="13" customFormat="1">
      <c r="B212" s="159"/>
      <c r="D212" s="152" t="s">
        <v>241</v>
      </c>
      <c r="E212" s="160" t="s">
        <v>1</v>
      </c>
      <c r="F212" s="161" t="s">
        <v>243</v>
      </c>
      <c r="H212" s="162">
        <v>1676.048</v>
      </c>
      <c r="I212" s="163"/>
      <c r="L212" s="159"/>
      <c r="M212" s="164"/>
      <c r="T212" s="165"/>
      <c r="AT212" s="160" t="s">
        <v>241</v>
      </c>
      <c r="AU212" s="160" t="s">
        <v>95</v>
      </c>
      <c r="AV212" s="13" t="s">
        <v>239</v>
      </c>
      <c r="AW212" s="13" t="s">
        <v>42</v>
      </c>
      <c r="AX212" s="13" t="s">
        <v>93</v>
      </c>
      <c r="AY212" s="160" t="s">
        <v>232</v>
      </c>
    </row>
    <row r="213" spans="2:65" s="1" customFormat="1" ht="24.2" customHeight="1">
      <c r="B213" s="33"/>
      <c r="C213" s="179" t="s">
        <v>8</v>
      </c>
      <c r="D213" s="179" t="s">
        <v>304</v>
      </c>
      <c r="E213" s="180" t="s">
        <v>321</v>
      </c>
      <c r="F213" s="181" t="s">
        <v>322</v>
      </c>
      <c r="G213" s="182" t="s">
        <v>153</v>
      </c>
      <c r="H213" s="183">
        <v>1843.653</v>
      </c>
      <c r="I213" s="184"/>
      <c r="J213" s="185">
        <f>ROUND(I213*H213,2)</f>
        <v>0</v>
      </c>
      <c r="K213" s="181" t="s">
        <v>238</v>
      </c>
      <c r="L213" s="186"/>
      <c r="M213" s="187" t="s">
        <v>1</v>
      </c>
      <c r="N213" s="188" t="s">
        <v>51</v>
      </c>
      <c r="P213" s="147">
        <f>O213*H213</f>
        <v>0</v>
      </c>
      <c r="Q213" s="147">
        <v>2.0000000000000001E-4</v>
      </c>
      <c r="R213" s="147">
        <f>Q213*H213</f>
        <v>0.36873060000000002</v>
      </c>
      <c r="S213" s="147">
        <v>0</v>
      </c>
      <c r="T213" s="148">
        <f>S213*H213</f>
        <v>0</v>
      </c>
      <c r="AR213" s="149" t="s">
        <v>303</v>
      </c>
      <c r="AT213" s="149" t="s">
        <v>304</v>
      </c>
      <c r="AU213" s="149" t="s">
        <v>95</v>
      </c>
      <c r="AY213" s="17" t="s">
        <v>232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93</v>
      </c>
      <c r="BK213" s="150">
        <f>ROUND(I213*H213,2)</f>
        <v>0</v>
      </c>
      <c r="BL213" s="17" t="s">
        <v>239</v>
      </c>
      <c r="BM213" s="149" t="s">
        <v>335</v>
      </c>
    </row>
    <row r="214" spans="2:65" s="12" customFormat="1">
      <c r="B214" s="151"/>
      <c r="D214" s="152" t="s">
        <v>241</v>
      </c>
      <c r="F214" s="154" t="s">
        <v>336</v>
      </c>
      <c r="H214" s="155">
        <v>1843.653</v>
      </c>
      <c r="I214" s="156"/>
      <c r="L214" s="151"/>
      <c r="M214" s="157"/>
      <c r="T214" s="158"/>
      <c r="AT214" s="153" t="s">
        <v>241</v>
      </c>
      <c r="AU214" s="153" t="s">
        <v>95</v>
      </c>
      <c r="AV214" s="12" t="s">
        <v>95</v>
      </c>
      <c r="AW214" s="12" t="s">
        <v>4</v>
      </c>
      <c r="AX214" s="12" t="s">
        <v>93</v>
      </c>
      <c r="AY214" s="153" t="s">
        <v>232</v>
      </c>
    </row>
    <row r="215" spans="2:65" s="1" customFormat="1" ht="37.9" customHeight="1">
      <c r="B215" s="33"/>
      <c r="C215" s="138" t="s">
        <v>337</v>
      </c>
      <c r="D215" s="138" t="s">
        <v>234</v>
      </c>
      <c r="E215" s="139" t="s">
        <v>338</v>
      </c>
      <c r="F215" s="140" t="s">
        <v>339</v>
      </c>
      <c r="G215" s="141" t="s">
        <v>167</v>
      </c>
      <c r="H215" s="142">
        <v>9.5500000000000007</v>
      </c>
      <c r="I215" s="143"/>
      <c r="J215" s="144">
        <f>ROUND(I215*H215,2)</f>
        <v>0</v>
      </c>
      <c r="K215" s="140" t="s">
        <v>238</v>
      </c>
      <c r="L215" s="33"/>
      <c r="M215" s="145" t="s">
        <v>1</v>
      </c>
      <c r="N215" s="146" t="s">
        <v>51</v>
      </c>
      <c r="P215" s="147">
        <f>O215*H215</f>
        <v>0</v>
      </c>
      <c r="Q215" s="147">
        <v>2.16</v>
      </c>
      <c r="R215" s="147">
        <f>Q215*H215</f>
        <v>20.628000000000004</v>
      </c>
      <c r="S215" s="147">
        <v>0</v>
      </c>
      <c r="T215" s="148">
        <f>S215*H215</f>
        <v>0</v>
      </c>
      <c r="AR215" s="149" t="s">
        <v>239</v>
      </c>
      <c r="AT215" s="149" t="s">
        <v>234</v>
      </c>
      <c r="AU215" s="149" t="s">
        <v>95</v>
      </c>
      <c r="AY215" s="17" t="s">
        <v>232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93</v>
      </c>
      <c r="BK215" s="150">
        <f>ROUND(I215*H215,2)</f>
        <v>0</v>
      </c>
      <c r="BL215" s="17" t="s">
        <v>239</v>
      </c>
      <c r="BM215" s="149" t="s">
        <v>340</v>
      </c>
    </row>
    <row r="216" spans="2:65" s="14" customFormat="1">
      <c r="B216" s="166"/>
      <c r="D216" s="152" t="s">
        <v>241</v>
      </c>
      <c r="E216" s="167" t="s">
        <v>1</v>
      </c>
      <c r="F216" s="168" t="s">
        <v>341</v>
      </c>
      <c r="H216" s="167" t="s">
        <v>1</v>
      </c>
      <c r="I216" s="169"/>
      <c r="L216" s="166"/>
      <c r="M216" s="170"/>
      <c r="T216" s="171"/>
      <c r="AT216" s="167" t="s">
        <v>241</v>
      </c>
      <c r="AU216" s="167" t="s">
        <v>95</v>
      </c>
      <c r="AV216" s="14" t="s">
        <v>93</v>
      </c>
      <c r="AW216" s="14" t="s">
        <v>42</v>
      </c>
      <c r="AX216" s="14" t="s">
        <v>86</v>
      </c>
      <c r="AY216" s="167" t="s">
        <v>232</v>
      </c>
    </row>
    <row r="217" spans="2:65" s="12" customFormat="1">
      <c r="B217" s="151"/>
      <c r="D217" s="152" t="s">
        <v>241</v>
      </c>
      <c r="E217" s="153" t="s">
        <v>1</v>
      </c>
      <c r="F217" s="154" t="s">
        <v>342</v>
      </c>
      <c r="H217" s="155">
        <v>4.55</v>
      </c>
      <c r="I217" s="156"/>
      <c r="L217" s="151"/>
      <c r="M217" s="157"/>
      <c r="T217" s="158"/>
      <c r="AT217" s="153" t="s">
        <v>241</v>
      </c>
      <c r="AU217" s="153" t="s">
        <v>95</v>
      </c>
      <c r="AV217" s="12" t="s">
        <v>95</v>
      </c>
      <c r="AW217" s="12" t="s">
        <v>42</v>
      </c>
      <c r="AX217" s="12" t="s">
        <v>86</v>
      </c>
      <c r="AY217" s="153" t="s">
        <v>232</v>
      </c>
    </row>
    <row r="218" spans="2:65" s="12" customFormat="1">
      <c r="B218" s="151"/>
      <c r="D218" s="152" t="s">
        <v>241</v>
      </c>
      <c r="E218" s="153" t="s">
        <v>1</v>
      </c>
      <c r="F218" s="154" t="s">
        <v>343</v>
      </c>
      <c r="H218" s="155">
        <v>5</v>
      </c>
      <c r="I218" s="156"/>
      <c r="L218" s="151"/>
      <c r="M218" s="157"/>
      <c r="T218" s="158"/>
      <c r="AT218" s="153" t="s">
        <v>241</v>
      </c>
      <c r="AU218" s="153" t="s">
        <v>95</v>
      </c>
      <c r="AV218" s="12" t="s">
        <v>95</v>
      </c>
      <c r="AW218" s="12" t="s">
        <v>42</v>
      </c>
      <c r="AX218" s="12" t="s">
        <v>86</v>
      </c>
      <c r="AY218" s="153" t="s">
        <v>232</v>
      </c>
    </row>
    <row r="219" spans="2:65" s="13" customFormat="1">
      <c r="B219" s="159"/>
      <c r="D219" s="152" t="s">
        <v>241</v>
      </c>
      <c r="E219" s="160" t="s">
        <v>1</v>
      </c>
      <c r="F219" s="161" t="s">
        <v>243</v>
      </c>
      <c r="H219" s="162">
        <v>9.5500000000000007</v>
      </c>
      <c r="I219" s="163"/>
      <c r="L219" s="159"/>
      <c r="M219" s="164"/>
      <c r="T219" s="165"/>
      <c r="AT219" s="160" t="s">
        <v>241</v>
      </c>
      <c r="AU219" s="160" t="s">
        <v>95</v>
      </c>
      <c r="AV219" s="13" t="s">
        <v>239</v>
      </c>
      <c r="AW219" s="13" t="s">
        <v>42</v>
      </c>
      <c r="AX219" s="13" t="s">
        <v>93</v>
      </c>
      <c r="AY219" s="160" t="s">
        <v>232</v>
      </c>
    </row>
    <row r="220" spans="2:65" s="1" customFormat="1" ht="24.2" customHeight="1">
      <c r="B220" s="33"/>
      <c r="C220" s="138" t="s">
        <v>344</v>
      </c>
      <c r="D220" s="138" t="s">
        <v>234</v>
      </c>
      <c r="E220" s="139" t="s">
        <v>345</v>
      </c>
      <c r="F220" s="140" t="s">
        <v>346</v>
      </c>
      <c r="G220" s="141" t="s">
        <v>167</v>
      </c>
      <c r="H220" s="142">
        <v>5</v>
      </c>
      <c r="I220" s="143"/>
      <c r="J220" s="144">
        <f>ROUND(I220*H220,2)</f>
        <v>0</v>
      </c>
      <c r="K220" s="140" t="s">
        <v>238</v>
      </c>
      <c r="L220" s="33"/>
      <c r="M220" s="145" t="s">
        <v>1</v>
      </c>
      <c r="N220" s="146" t="s">
        <v>51</v>
      </c>
      <c r="P220" s="147">
        <f>O220*H220</f>
        <v>0</v>
      </c>
      <c r="Q220" s="147">
        <v>2.16</v>
      </c>
      <c r="R220" s="147">
        <f>Q220*H220</f>
        <v>10.8</v>
      </c>
      <c r="S220" s="147">
        <v>0</v>
      </c>
      <c r="T220" s="148">
        <f>S220*H220</f>
        <v>0</v>
      </c>
      <c r="AR220" s="149" t="s">
        <v>239</v>
      </c>
      <c r="AT220" s="149" t="s">
        <v>234</v>
      </c>
      <c r="AU220" s="149" t="s">
        <v>95</v>
      </c>
      <c r="AY220" s="17" t="s">
        <v>232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93</v>
      </c>
      <c r="BK220" s="150">
        <f>ROUND(I220*H220,2)</f>
        <v>0</v>
      </c>
      <c r="BL220" s="17" t="s">
        <v>239</v>
      </c>
      <c r="BM220" s="149" t="s">
        <v>347</v>
      </c>
    </row>
    <row r="221" spans="2:65" s="14" customFormat="1">
      <c r="B221" s="166"/>
      <c r="D221" s="152" t="s">
        <v>241</v>
      </c>
      <c r="E221" s="167" t="s">
        <v>1</v>
      </c>
      <c r="F221" s="168" t="s">
        <v>341</v>
      </c>
      <c r="H221" s="167" t="s">
        <v>1</v>
      </c>
      <c r="I221" s="169"/>
      <c r="L221" s="166"/>
      <c r="M221" s="170"/>
      <c r="T221" s="171"/>
      <c r="AT221" s="167" t="s">
        <v>241</v>
      </c>
      <c r="AU221" s="167" t="s">
        <v>95</v>
      </c>
      <c r="AV221" s="14" t="s">
        <v>93</v>
      </c>
      <c r="AW221" s="14" t="s">
        <v>42</v>
      </c>
      <c r="AX221" s="14" t="s">
        <v>86</v>
      </c>
      <c r="AY221" s="167" t="s">
        <v>232</v>
      </c>
    </row>
    <row r="222" spans="2:65" s="12" customFormat="1">
      <c r="B222" s="151"/>
      <c r="D222" s="152" t="s">
        <v>241</v>
      </c>
      <c r="E222" s="153" t="s">
        <v>1</v>
      </c>
      <c r="F222" s="154" t="s">
        <v>348</v>
      </c>
      <c r="H222" s="155">
        <v>5</v>
      </c>
      <c r="I222" s="156"/>
      <c r="L222" s="151"/>
      <c r="M222" s="157"/>
      <c r="T222" s="158"/>
      <c r="AT222" s="153" t="s">
        <v>241</v>
      </c>
      <c r="AU222" s="153" t="s">
        <v>95</v>
      </c>
      <c r="AV222" s="12" t="s">
        <v>95</v>
      </c>
      <c r="AW222" s="12" t="s">
        <v>42</v>
      </c>
      <c r="AX222" s="12" t="s">
        <v>86</v>
      </c>
      <c r="AY222" s="153" t="s">
        <v>232</v>
      </c>
    </row>
    <row r="223" spans="2:65" s="13" customFormat="1">
      <c r="B223" s="159"/>
      <c r="D223" s="152" t="s">
        <v>241</v>
      </c>
      <c r="E223" s="160" t="s">
        <v>1</v>
      </c>
      <c r="F223" s="161" t="s">
        <v>243</v>
      </c>
      <c r="H223" s="162">
        <v>5</v>
      </c>
      <c r="I223" s="163"/>
      <c r="L223" s="159"/>
      <c r="M223" s="164"/>
      <c r="T223" s="165"/>
      <c r="AT223" s="160" t="s">
        <v>241</v>
      </c>
      <c r="AU223" s="160" t="s">
        <v>95</v>
      </c>
      <c r="AV223" s="13" t="s">
        <v>239</v>
      </c>
      <c r="AW223" s="13" t="s">
        <v>42</v>
      </c>
      <c r="AX223" s="13" t="s">
        <v>93</v>
      </c>
      <c r="AY223" s="160" t="s">
        <v>232</v>
      </c>
    </row>
    <row r="224" spans="2:65" s="1" customFormat="1" ht="24.2" customHeight="1">
      <c r="B224" s="33"/>
      <c r="C224" s="138" t="s">
        <v>349</v>
      </c>
      <c r="D224" s="138" t="s">
        <v>234</v>
      </c>
      <c r="E224" s="139" t="s">
        <v>350</v>
      </c>
      <c r="F224" s="140" t="s">
        <v>351</v>
      </c>
      <c r="G224" s="141" t="s">
        <v>167</v>
      </c>
      <c r="H224" s="142">
        <v>163.93600000000001</v>
      </c>
      <c r="I224" s="143"/>
      <c r="J224" s="144">
        <f>ROUND(I224*H224,2)</f>
        <v>0</v>
      </c>
      <c r="K224" s="140" t="s">
        <v>238</v>
      </c>
      <c r="L224" s="33"/>
      <c r="M224" s="145" t="s">
        <v>1</v>
      </c>
      <c r="N224" s="146" t="s">
        <v>51</v>
      </c>
      <c r="P224" s="147">
        <f>O224*H224</f>
        <v>0</v>
      </c>
      <c r="Q224" s="147">
        <v>2.3010199999999998</v>
      </c>
      <c r="R224" s="147">
        <f>Q224*H224</f>
        <v>377.22001471999999</v>
      </c>
      <c r="S224" s="147">
        <v>0</v>
      </c>
      <c r="T224" s="148">
        <f>S224*H224</f>
        <v>0</v>
      </c>
      <c r="AR224" s="149" t="s">
        <v>239</v>
      </c>
      <c r="AT224" s="149" t="s">
        <v>234</v>
      </c>
      <c r="AU224" s="149" t="s">
        <v>95</v>
      </c>
      <c r="AY224" s="17" t="s">
        <v>232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93</v>
      </c>
      <c r="BK224" s="150">
        <f>ROUND(I224*H224,2)</f>
        <v>0</v>
      </c>
      <c r="BL224" s="17" t="s">
        <v>239</v>
      </c>
      <c r="BM224" s="149" t="s">
        <v>352</v>
      </c>
    </row>
    <row r="225" spans="2:65" s="14" customFormat="1">
      <c r="B225" s="166"/>
      <c r="D225" s="152" t="s">
        <v>241</v>
      </c>
      <c r="E225" s="167" t="s">
        <v>1</v>
      </c>
      <c r="F225" s="168" t="s">
        <v>341</v>
      </c>
      <c r="H225" s="167" t="s">
        <v>1</v>
      </c>
      <c r="I225" s="169"/>
      <c r="L225" s="166"/>
      <c r="M225" s="170"/>
      <c r="T225" s="171"/>
      <c r="AT225" s="167" t="s">
        <v>241</v>
      </c>
      <c r="AU225" s="167" t="s">
        <v>95</v>
      </c>
      <c r="AV225" s="14" t="s">
        <v>93</v>
      </c>
      <c r="AW225" s="14" t="s">
        <v>42</v>
      </c>
      <c r="AX225" s="14" t="s">
        <v>86</v>
      </c>
      <c r="AY225" s="167" t="s">
        <v>232</v>
      </c>
    </row>
    <row r="226" spans="2:65" s="14" customFormat="1">
      <c r="B226" s="166"/>
      <c r="D226" s="152" t="s">
        <v>241</v>
      </c>
      <c r="E226" s="167" t="s">
        <v>1</v>
      </c>
      <c r="F226" s="168" t="s">
        <v>353</v>
      </c>
      <c r="H226" s="167" t="s">
        <v>1</v>
      </c>
      <c r="I226" s="169"/>
      <c r="L226" s="166"/>
      <c r="M226" s="170"/>
      <c r="T226" s="171"/>
      <c r="AT226" s="167" t="s">
        <v>241</v>
      </c>
      <c r="AU226" s="167" t="s">
        <v>95</v>
      </c>
      <c r="AV226" s="14" t="s">
        <v>93</v>
      </c>
      <c r="AW226" s="14" t="s">
        <v>42</v>
      </c>
      <c r="AX226" s="14" t="s">
        <v>86</v>
      </c>
      <c r="AY226" s="167" t="s">
        <v>232</v>
      </c>
    </row>
    <row r="227" spans="2:65" s="12" customFormat="1">
      <c r="B227" s="151"/>
      <c r="D227" s="152" t="s">
        <v>241</v>
      </c>
      <c r="E227" s="153" t="s">
        <v>1</v>
      </c>
      <c r="F227" s="154" t="s">
        <v>354</v>
      </c>
      <c r="H227" s="155">
        <v>148.196</v>
      </c>
      <c r="I227" s="156"/>
      <c r="L227" s="151"/>
      <c r="M227" s="157"/>
      <c r="T227" s="158"/>
      <c r="AT227" s="153" t="s">
        <v>241</v>
      </c>
      <c r="AU227" s="153" t="s">
        <v>95</v>
      </c>
      <c r="AV227" s="12" t="s">
        <v>95</v>
      </c>
      <c r="AW227" s="12" t="s">
        <v>42</v>
      </c>
      <c r="AX227" s="12" t="s">
        <v>86</v>
      </c>
      <c r="AY227" s="153" t="s">
        <v>232</v>
      </c>
    </row>
    <row r="228" spans="2:65" s="12" customFormat="1">
      <c r="B228" s="151"/>
      <c r="D228" s="152" t="s">
        <v>241</v>
      </c>
      <c r="E228" s="153" t="s">
        <v>1</v>
      </c>
      <c r="F228" s="154" t="s">
        <v>355</v>
      </c>
      <c r="H228" s="155">
        <v>0.84</v>
      </c>
      <c r="I228" s="156"/>
      <c r="L228" s="151"/>
      <c r="M228" s="157"/>
      <c r="T228" s="158"/>
      <c r="AT228" s="153" t="s">
        <v>241</v>
      </c>
      <c r="AU228" s="153" t="s">
        <v>95</v>
      </c>
      <c r="AV228" s="12" t="s">
        <v>95</v>
      </c>
      <c r="AW228" s="12" t="s">
        <v>42</v>
      </c>
      <c r="AX228" s="12" t="s">
        <v>86</v>
      </c>
      <c r="AY228" s="153" t="s">
        <v>232</v>
      </c>
    </row>
    <row r="229" spans="2:65" s="12" customFormat="1">
      <c r="B229" s="151"/>
      <c r="D229" s="152" t="s">
        <v>241</v>
      </c>
      <c r="E229" s="153" t="s">
        <v>1</v>
      </c>
      <c r="F229" s="154" t="s">
        <v>356</v>
      </c>
      <c r="H229" s="155">
        <v>14.9</v>
      </c>
      <c r="I229" s="156"/>
      <c r="L229" s="151"/>
      <c r="M229" s="157"/>
      <c r="T229" s="158"/>
      <c r="AT229" s="153" t="s">
        <v>241</v>
      </c>
      <c r="AU229" s="153" t="s">
        <v>95</v>
      </c>
      <c r="AV229" s="12" t="s">
        <v>95</v>
      </c>
      <c r="AW229" s="12" t="s">
        <v>42</v>
      </c>
      <c r="AX229" s="12" t="s">
        <v>86</v>
      </c>
      <c r="AY229" s="153" t="s">
        <v>232</v>
      </c>
    </row>
    <row r="230" spans="2:65" s="13" customFormat="1">
      <c r="B230" s="159"/>
      <c r="D230" s="152" t="s">
        <v>241</v>
      </c>
      <c r="E230" s="160" t="s">
        <v>357</v>
      </c>
      <c r="F230" s="161" t="s">
        <v>243</v>
      </c>
      <c r="H230" s="162">
        <v>163.93600000000001</v>
      </c>
      <c r="I230" s="163"/>
      <c r="L230" s="159"/>
      <c r="M230" s="164"/>
      <c r="T230" s="165"/>
      <c r="AT230" s="160" t="s">
        <v>241</v>
      </c>
      <c r="AU230" s="160" t="s">
        <v>95</v>
      </c>
      <c r="AV230" s="13" t="s">
        <v>239</v>
      </c>
      <c r="AW230" s="13" t="s">
        <v>42</v>
      </c>
      <c r="AX230" s="13" t="s">
        <v>93</v>
      </c>
      <c r="AY230" s="160" t="s">
        <v>232</v>
      </c>
    </row>
    <row r="231" spans="2:65" s="1" customFormat="1" ht="37.9" customHeight="1">
      <c r="B231" s="33"/>
      <c r="C231" s="138" t="s">
        <v>358</v>
      </c>
      <c r="D231" s="138" t="s">
        <v>234</v>
      </c>
      <c r="E231" s="139" t="s">
        <v>359</v>
      </c>
      <c r="F231" s="140" t="s">
        <v>360</v>
      </c>
      <c r="G231" s="141" t="s">
        <v>153</v>
      </c>
      <c r="H231" s="142">
        <v>1490.36</v>
      </c>
      <c r="I231" s="143"/>
      <c r="J231" s="144">
        <f>ROUND(I231*H231,2)</f>
        <v>0</v>
      </c>
      <c r="K231" s="140" t="s">
        <v>361</v>
      </c>
      <c r="L231" s="33"/>
      <c r="M231" s="145" t="s">
        <v>1</v>
      </c>
      <c r="N231" s="146" t="s">
        <v>51</v>
      </c>
      <c r="P231" s="147">
        <f>O231*H231</f>
        <v>0</v>
      </c>
      <c r="Q231" s="147">
        <v>1E-3</v>
      </c>
      <c r="R231" s="147">
        <f>Q231*H231</f>
        <v>1.4903599999999999</v>
      </c>
      <c r="S231" s="147">
        <v>0</v>
      </c>
      <c r="T231" s="148">
        <f>S231*H231</f>
        <v>0</v>
      </c>
      <c r="AR231" s="149" t="s">
        <v>239</v>
      </c>
      <c r="AT231" s="149" t="s">
        <v>234</v>
      </c>
      <c r="AU231" s="149" t="s">
        <v>95</v>
      </c>
      <c r="AY231" s="17" t="s">
        <v>232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93</v>
      </c>
      <c r="BK231" s="150">
        <f>ROUND(I231*H231,2)</f>
        <v>0</v>
      </c>
      <c r="BL231" s="17" t="s">
        <v>239</v>
      </c>
      <c r="BM231" s="149" t="s">
        <v>362</v>
      </c>
    </row>
    <row r="232" spans="2:65" s="14" customFormat="1">
      <c r="B232" s="166"/>
      <c r="D232" s="152" t="s">
        <v>241</v>
      </c>
      <c r="E232" s="167" t="s">
        <v>1</v>
      </c>
      <c r="F232" s="168" t="s">
        <v>341</v>
      </c>
      <c r="H232" s="167" t="s">
        <v>1</v>
      </c>
      <c r="I232" s="169"/>
      <c r="L232" s="166"/>
      <c r="M232" s="170"/>
      <c r="T232" s="171"/>
      <c r="AT232" s="167" t="s">
        <v>241</v>
      </c>
      <c r="AU232" s="167" t="s">
        <v>95</v>
      </c>
      <c r="AV232" s="14" t="s">
        <v>93</v>
      </c>
      <c r="AW232" s="14" t="s">
        <v>42</v>
      </c>
      <c r="AX232" s="14" t="s">
        <v>86</v>
      </c>
      <c r="AY232" s="167" t="s">
        <v>232</v>
      </c>
    </row>
    <row r="233" spans="2:65" s="14" customFormat="1">
      <c r="B233" s="166"/>
      <c r="D233" s="152" t="s">
        <v>241</v>
      </c>
      <c r="E233" s="167" t="s">
        <v>1</v>
      </c>
      <c r="F233" s="168" t="s">
        <v>363</v>
      </c>
      <c r="H233" s="167" t="s">
        <v>1</v>
      </c>
      <c r="I233" s="169"/>
      <c r="L233" s="166"/>
      <c r="M233" s="170"/>
      <c r="T233" s="171"/>
      <c r="AT233" s="167" t="s">
        <v>241</v>
      </c>
      <c r="AU233" s="167" t="s">
        <v>95</v>
      </c>
      <c r="AV233" s="14" t="s">
        <v>93</v>
      </c>
      <c r="AW233" s="14" t="s">
        <v>42</v>
      </c>
      <c r="AX233" s="14" t="s">
        <v>86</v>
      </c>
      <c r="AY233" s="167" t="s">
        <v>232</v>
      </c>
    </row>
    <row r="234" spans="2:65" s="12" customFormat="1">
      <c r="B234" s="151"/>
      <c r="D234" s="152" t="s">
        <v>241</v>
      </c>
      <c r="E234" s="153" t="s">
        <v>1</v>
      </c>
      <c r="F234" s="154" t="s">
        <v>364</v>
      </c>
      <c r="H234" s="155">
        <v>1481.96</v>
      </c>
      <c r="I234" s="156"/>
      <c r="L234" s="151"/>
      <c r="M234" s="157"/>
      <c r="T234" s="158"/>
      <c r="AT234" s="153" t="s">
        <v>241</v>
      </c>
      <c r="AU234" s="153" t="s">
        <v>95</v>
      </c>
      <c r="AV234" s="12" t="s">
        <v>95</v>
      </c>
      <c r="AW234" s="12" t="s">
        <v>42</v>
      </c>
      <c r="AX234" s="12" t="s">
        <v>86</v>
      </c>
      <c r="AY234" s="153" t="s">
        <v>232</v>
      </c>
    </row>
    <row r="235" spans="2:65" s="12" customFormat="1">
      <c r="B235" s="151"/>
      <c r="D235" s="152" t="s">
        <v>241</v>
      </c>
      <c r="E235" s="153" t="s">
        <v>1</v>
      </c>
      <c r="F235" s="154" t="s">
        <v>365</v>
      </c>
      <c r="H235" s="155">
        <v>8.4</v>
      </c>
      <c r="I235" s="156"/>
      <c r="L235" s="151"/>
      <c r="M235" s="157"/>
      <c r="T235" s="158"/>
      <c r="AT235" s="153" t="s">
        <v>241</v>
      </c>
      <c r="AU235" s="153" t="s">
        <v>95</v>
      </c>
      <c r="AV235" s="12" t="s">
        <v>95</v>
      </c>
      <c r="AW235" s="12" t="s">
        <v>42</v>
      </c>
      <c r="AX235" s="12" t="s">
        <v>86</v>
      </c>
      <c r="AY235" s="153" t="s">
        <v>232</v>
      </c>
    </row>
    <row r="236" spans="2:65" s="13" customFormat="1">
      <c r="B236" s="159"/>
      <c r="D236" s="152" t="s">
        <v>241</v>
      </c>
      <c r="E236" s="160" t="s">
        <v>1</v>
      </c>
      <c r="F236" s="161" t="s">
        <v>243</v>
      </c>
      <c r="H236" s="162">
        <v>1490.36</v>
      </c>
      <c r="I236" s="163"/>
      <c r="L236" s="159"/>
      <c r="M236" s="164"/>
      <c r="T236" s="165"/>
      <c r="AT236" s="160" t="s">
        <v>241</v>
      </c>
      <c r="AU236" s="160" t="s">
        <v>95</v>
      </c>
      <c r="AV236" s="13" t="s">
        <v>239</v>
      </c>
      <c r="AW236" s="13" t="s">
        <v>42</v>
      </c>
      <c r="AX236" s="13" t="s">
        <v>93</v>
      </c>
      <c r="AY236" s="160" t="s">
        <v>232</v>
      </c>
    </row>
    <row r="237" spans="2:65" s="11" customFormat="1" ht="22.9" customHeight="1">
      <c r="B237" s="126"/>
      <c r="D237" s="127" t="s">
        <v>85</v>
      </c>
      <c r="E237" s="136" t="s">
        <v>256</v>
      </c>
      <c r="F237" s="136" t="s">
        <v>366</v>
      </c>
      <c r="I237" s="129"/>
      <c r="J237" s="137">
        <f>BK237</f>
        <v>0</v>
      </c>
      <c r="L237" s="126"/>
      <c r="M237" s="131"/>
      <c r="P237" s="132">
        <f>SUM(P238:P389)</f>
        <v>0</v>
      </c>
      <c r="R237" s="132">
        <f>SUM(R238:R389)</f>
        <v>10577.091659080001</v>
      </c>
      <c r="T237" s="133">
        <f>SUM(T238:T389)</f>
        <v>0</v>
      </c>
      <c r="AR237" s="127" t="s">
        <v>93</v>
      </c>
      <c r="AT237" s="134" t="s">
        <v>85</v>
      </c>
      <c r="AU237" s="134" t="s">
        <v>93</v>
      </c>
      <c r="AY237" s="127" t="s">
        <v>232</v>
      </c>
      <c r="BK237" s="135">
        <f>SUM(BK238:BK389)</f>
        <v>0</v>
      </c>
    </row>
    <row r="238" spans="2:65" s="1" customFormat="1" ht="62.65" customHeight="1">
      <c r="B238" s="33"/>
      <c r="C238" s="138" t="s">
        <v>367</v>
      </c>
      <c r="D238" s="138" t="s">
        <v>234</v>
      </c>
      <c r="E238" s="139" t="s">
        <v>368</v>
      </c>
      <c r="F238" s="140" t="s">
        <v>369</v>
      </c>
      <c r="G238" s="141" t="s">
        <v>370</v>
      </c>
      <c r="H238" s="142">
        <v>6</v>
      </c>
      <c r="I238" s="143"/>
      <c r="J238" s="144">
        <f>ROUND(I238*H238,2)</f>
        <v>0</v>
      </c>
      <c r="K238" s="140" t="s">
        <v>238</v>
      </c>
      <c r="L238" s="33"/>
      <c r="M238" s="145" t="s">
        <v>1</v>
      </c>
      <c r="N238" s="146" t="s">
        <v>51</v>
      </c>
      <c r="P238" s="147">
        <f>O238*H238</f>
        <v>0</v>
      </c>
      <c r="Q238" s="147">
        <v>0</v>
      </c>
      <c r="R238" s="147">
        <f>Q238*H238</f>
        <v>0</v>
      </c>
      <c r="S238" s="147">
        <v>0</v>
      </c>
      <c r="T238" s="148">
        <f>S238*H238</f>
        <v>0</v>
      </c>
      <c r="AR238" s="149" t="s">
        <v>239</v>
      </c>
      <c r="AT238" s="149" t="s">
        <v>234</v>
      </c>
      <c r="AU238" s="149" t="s">
        <v>95</v>
      </c>
      <c r="AY238" s="17" t="s">
        <v>232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93</v>
      </c>
      <c r="BK238" s="150">
        <f>ROUND(I238*H238,2)</f>
        <v>0</v>
      </c>
      <c r="BL238" s="17" t="s">
        <v>239</v>
      </c>
      <c r="BM238" s="149" t="s">
        <v>371</v>
      </c>
    </row>
    <row r="239" spans="2:65" s="12" customFormat="1">
      <c r="B239" s="151"/>
      <c r="D239" s="152" t="s">
        <v>241</v>
      </c>
      <c r="E239" s="153" t="s">
        <v>1</v>
      </c>
      <c r="F239" s="154" t="s">
        <v>372</v>
      </c>
      <c r="H239" s="155">
        <v>6</v>
      </c>
      <c r="I239" s="156"/>
      <c r="L239" s="151"/>
      <c r="M239" s="157"/>
      <c r="T239" s="158"/>
      <c r="AT239" s="153" t="s">
        <v>241</v>
      </c>
      <c r="AU239" s="153" t="s">
        <v>95</v>
      </c>
      <c r="AV239" s="12" t="s">
        <v>95</v>
      </c>
      <c r="AW239" s="12" t="s">
        <v>42</v>
      </c>
      <c r="AX239" s="12" t="s">
        <v>86</v>
      </c>
      <c r="AY239" s="153" t="s">
        <v>232</v>
      </c>
    </row>
    <row r="240" spans="2:65" s="13" customFormat="1">
      <c r="B240" s="159"/>
      <c r="D240" s="152" t="s">
        <v>241</v>
      </c>
      <c r="E240" s="160" t="s">
        <v>1</v>
      </c>
      <c r="F240" s="161" t="s">
        <v>243</v>
      </c>
      <c r="H240" s="162">
        <v>6</v>
      </c>
      <c r="I240" s="163"/>
      <c r="L240" s="159"/>
      <c r="M240" s="164"/>
      <c r="T240" s="165"/>
      <c r="AT240" s="160" t="s">
        <v>241</v>
      </c>
      <c r="AU240" s="160" t="s">
        <v>95</v>
      </c>
      <c r="AV240" s="13" t="s">
        <v>239</v>
      </c>
      <c r="AW240" s="13" t="s">
        <v>42</v>
      </c>
      <c r="AX240" s="13" t="s">
        <v>93</v>
      </c>
      <c r="AY240" s="160" t="s">
        <v>232</v>
      </c>
    </row>
    <row r="241" spans="2:65" s="1" customFormat="1" ht="24.2" customHeight="1">
      <c r="B241" s="33"/>
      <c r="C241" s="179" t="s">
        <v>373</v>
      </c>
      <c r="D241" s="179" t="s">
        <v>304</v>
      </c>
      <c r="E241" s="180" t="s">
        <v>374</v>
      </c>
      <c r="F241" s="181" t="s">
        <v>375</v>
      </c>
      <c r="G241" s="182" t="s">
        <v>370</v>
      </c>
      <c r="H241" s="183">
        <v>2</v>
      </c>
      <c r="I241" s="184"/>
      <c r="J241" s="185">
        <f>ROUND(I241*H241,2)</f>
        <v>0</v>
      </c>
      <c r="K241" s="181" t="s">
        <v>376</v>
      </c>
      <c r="L241" s="186"/>
      <c r="M241" s="187" t="s">
        <v>1</v>
      </c>
      <c r="N241" s="188" t="s">
        <v>51</v>
      </c>
      <c r="P241" s="147">
        <f>O241*H241</f>
        <v>0</v>
      </c>
      <c r="Q241" s="147">
        <v>0.01</v>
      </c>
      <c r="R241" s="147">
        <f>Q241*H241</f>
        <v>0.02</v>
      </c>
      <c r="S241" s="147">
        <v>0</v>
      </c>
      <c r="T241" s="148">
        <f>S241*H241</f>
        <v>0</v>
      </c>
      <c r="AR241" s="149" t="s">
        <v>303</v>
      </c>
      <c r="AT241" s="149" t="s">
        <v>304</v>
      </c>
      <c r="AU241" s="149" t="s">
        <v>95</v>
      </c>
      <c r="AY241" s="17" t="s">
        <v>232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93</v>
      </c>
      <c r="BK241" s="150">
        <f>ROUND(I241*H241,2)</f>
        <v>0</v>
      </c>
      <c r="BL241" s="17" t="s">
        <v>239</v>
      </c>
      <c r="BM241" s="149" t="s">
        <v>377</v>
      </c>
    </row>
    <row r="242" spans="2:65" s="12" customFormat="1">
      <c r="B242" s="151"/>
      <c r="D242" s="152" t="s">
        <v>241</v>
      </c>
      <c r="E242" s="153" t="s">
        <v>1</v>
      </c>
      <c r="F242" s="154" t="s">
        <v>378</v>
      </c>
      <c r="H242" s="155">
        <v>2</v>
      </c>
      <c r="I242" s="156"/>
      <c r="L242" s="151"/>
      <c r="M242" s="157"/>
      <c r="T242" s="158"/>
      <c r="AT242" s="153" t="s">
        <v>241</v>
      </c>
      <c r="AU242" s="153" t="s">
        <v>95</v>
      </c>
      <c r="AV242" s="12" t="s">
        <v>95</v>
      </c>
      <c r="AW242" s="12" t="s">
        <v>42</v>
      </c>
      <c r="AX242" s="12" t="s">
        <v>86</v>
      </c>
      <c r="AY242" s="153" t="s">
        <v>232</v>
      </c>
    </row>
    <row r="243" spans="2:65" s="13" customFormat="1">
      <c r="B243" s="159"/>
      <c r="D243" s="152" t="s">
        <v>241</v>
      </c>
      <c r="E243" s="160" t="s">
        <v>1</v>
      </c>
      <c r="F243" s="161" t="s">
        <v>243</v>
      </c>
      <c r="H243" s="162">
        <v>2</v>
      </c>
      <c r="I243" s="163"/>
      <c r="L243" s="159"/>
      <c r="M243" s="164"/>
      <c r="T243" s="165"/>
      <c r="AT243" s="160" t="s">
        <v>241</v>
      </c>
      <c r="AU243" s="160" t="s">
        <v>95</v>
      </c>
      <c r="AV243" s="13" t="s">
        <v>239</v>
      </c>
      <c r="AW243" s="13" t="s">
        <v>42</v>
      </c>
      <c r="AX243" s="13" t="s">
        <v>93</v>
      </c>
      <c r="AY243" s="160" t="s">
        <v>232</v>
      </c>
    </row>
    <row r="244" spans="2:65" s="1" customFormat="1" ht="24.2" customHeight="1">
      <c r="B244" s="33"/>
      <c r="C244" s="179" t="s">
        <v>379</v>
      </c>
      <c r="D244" s="179" t="s">
        <v>304</v>
      </c>
      <c r="E244" s="180" t="s">
        <v>380</v>
      </c>
      <c r="F244" s="181" t="s">
        <v>381</v>
      </c>
      <c r="G244" s="182" t="s">
        <v>370</v>
      </c>
      <c r="H244" s="183">
        <v>2</v>
      </c>
      <c r="I244" s="184"/>
      <c r="J244" s="185">
        <f>ROUND(I244*H244,2)</f>
        <v>0</v>
      </c>
      <c r="K244" s="181" t="s">
        <v>376</v>
      </c>
      <c r="L244" s="186"/>
      <c r="M244" s="187" t="s">
        <v>1</v>
      </c>
      <c r="N244" s="188" t="s">
        <v>51</v>
      </c>
      <c r="P244" s="147">
        <f>O244*H244</f>
        <v>0</v>
      </c>
      <c r="Q244" s="147">
        <v>8.0000000000000002E-3</v>
      </c>
      <c r="R244" s="147">
        <f>Q244*H244</f>
        <v>1.6E-2</v>
      </c>
      <c r="S244" s="147">
        <v>0</v>
      </c>
      <c r="T244" s="148">
        <f>S244*H244</f>
        <v>0</v>
      </c>
      <c r="AR244" s="149" t="s">
        <v>303</v>
      </c>
      <c r="AT244" s="149" t="s">
        <v>304</v>
      </c>
      <c r="AU244" s="149" t="s">
        <v>95</v>
      </c>
      <c r="AY244" s="17" t="s">
        <v>232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93</v>
      </c>
      <c r="BK244" s="150">
        <f>ROUND(I244*H244,2)</f>
        <v>0</v>
      </c>
      <c r="BL244" s="17" t="s">
        <v>239</v>
      </c>
      <c r="BM244" s="149" t="s">
        <v>382</v>
      </c>
    </row>
    <row r="245" spans="2:65" s="12" customFormat="1">
      <c r="B245" s="151"/>
      <c r="D245" s="152" t="s">
        <v>241</v>
      </c>
      <c r="E245" s="153" t="s">
        <v>1</v>
      </c>
      <c r="F245" s="154" t="s">
        <v>383</v>
      </c>
      <c r="H245" s="155">
        <v>2</v>
      </c>
      <c r="I245" s="156"/>
      <c r="L245" s="151"/>
      <c r="M245" s="157"/>
      <c r="T245" s="158"/>
      <c r="AT245" s="153" t="s">
        <v>241</v>
      </c>
      <c r="AU245" s="153" t="s">
        <v>95</v>
      </c>
      <c r="AV245" s="12" t="s">
        <v>95</v>
      </c>
      <c r="AW245" s="12" t="s">
        <v>42</v>
      </c>
      <c r="AX245" s="12" t="s">
        <v>86</v>
      </c>
      <c r="AY245" s="153" t="s">
        <v>232</v>
      </c>
    </row>
    <row r="246" spans="2:65" s="13" customFormat="1">
      <c r="B246" s="159"/>
      <c r="D246" s="152" t="s">
        <v>241</v>
      </c>
      <c r="E246" s="160" t="s">
        <v>1</v>
      </c>
      <c r="F246" s="161" t="s">
        <v>243</v>
      </c>
      <c r="H246" s="162">
        <v>2</v>
      </c>
      <c r="I246" s="163"/>
      <c r="L246" s="159"/>
      <c r="M246" s="164"/>
      <c r="T246" s="165"/>
      <c r="AT246" s="160" t="s">
        <v>241</v>
      </c>
      <c r="AU246" s="160" t="s">
        <v>95</v>
      </c>
      <c r="AV246" s="13" t="s">
        <v>239</v>
      </c>
      <c r="AW246" s="13" t="s">
        <v>42</v>
      </c>
      <c r="AX246" s="13" t="s">
        <v>93</v>
      </c>
      <c r="AY246" s="160" t="s">
        <v>232</v>
      </c>
    </row>
    <row r="247" spans="2:65" s="1" customFormat="1" ht="24.2" customHeight="1">
      <c r="B247" s="33"/>
      <c r="C247" s="179" t="s">
        <v>384</v>
      </c>
      <c r="D247" s="179" t="s">
        <v>304</v>
      </c>
      <c r="E247" s="180" t="s">
        <v>385</v>
      </c>
      <c r="F247" s="181" t="s">
        <v>386</v>
      </c>
      <c r="G247" s="182" t="s">
        <v>370</v>
      </c>
      <c r="H247" s="183">
        <v>2</v>
      </c>
      <c r="I247" s="184"/>
      <c r="J247" s="185">
        <f>ROUND(I247*H247,2)</f>
        <v>0</v>
      </c>
      <c r="K247" s="181" t="s">
        <v>376</v>
      </c>
      <c r="L247" s="186"/>
      <c r="M247" s="187" t="s">
        <v>1</v>
      </c>
      <c r="N247" s="188" t="s">
        <v>51</v>
      </c>
      <c r="P247" s="147">
        <f>O247*H247</f>
        <v>0</v>
      </c>
      <c r="Q247" s="147">
        <v>7.0000000000000001E-3</v>
      </c>
      <c r="R247" s="147">
        <f>Q247*H247</f>
        <v>1.4E-2</v>
      </c>
      <c r="S247" s="147">
        <v>0</v>
      </c>
      <c r="T247" s="148">
        <f>S247*H247</f>
        <v>0</v>
      </c>
      <c r="AR247" s="149" t="s">
        <v>303</v>
      </c>
      <c r="AT247" s="149" t="s">
        <v>304</v>
      </c>
      <c r="AU247" s="149" t="s">
        <v>95</v>
      </c>
      <c r="AY247" s="17" t="s">
        <v>232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93</v>
      </c>
      <c r="BK247" s="150">
        <f>ROUND(I247*H247,2)</f>
        <v>0</v>
      </c>
      <c r="BL247" s="17" t="s">
        <v>239</v>
      </c>
      <c r="BM247" s="149" t="s">
        <v>387</v>
      </c>
    </row>
    <row r="248" spans="2:65" s="12" customFormat="1">
      <c r="B248" s="151"/>
      <c r="D248" s="152" t="s">
        <v>241</v>
      </c>
      <c r="E248" s="153" t="s">
        <v>1</v>
      </c>
      <c r="F248" s="154" t="s">
        <v>388</v>
      </c>
      <c r="H248" s="155">
        <v>2</v>
      </c>
      <c r="I248" s="156"/>
      <c r="L248" s="151"/>
      <c r="M248" s="157"/>
      <c r="T248" s="158"/>
      <c r="AT248" s="153" t="s">
        <v>241</v>
      </c>
      <c r="AU248" s="153" t="s">
        <v>95</v>
      </c>
      <c r="AV248" s="12" t="s">
        <v>95</v>
      </c>
      <c r="AW248" s="12" t="s">
        <v>42</v>
      </c>
      <c r="AX248" s="12" t="s">
        <v>86</v>
      </c>
      <c r="AY248" s="153" t="s">
        <v>232</v>
      </c>
    </row>
    <row r="249" spans="2:65" s="13" customFormat="1">
      <c r="B249" s="159"/>
      <c r="D249" s="152" t="s">
        <v>241</v>
      </c>
      <c r="E249" s="160" t="s">
        <v>1</v>
      </c>
      <c r="F249" s="161" t="s">
        <v>243</v>
      </c>
      <c r="H249" s="162">
        <v>2</v>
      </c>
      <c r="I249" s="163"/>
      <c r="L249" s="159"/>
      <c r="M249" s="164"/>
      <c r="T249" s="165"/>
      <c r="AT249" s="160" t="s">
        <v>241</v>
      </c>
      <c r="AU249" s="160" t="s">
        <v>95</v>
      </c>
      <c r="AV249" s="13" t="s">
        <v>239</v>
      </c>
      <c r="AW249" s="13" t="s">
        <v>42</v>
      </c>
      <c r="AX249" s="13" t="s">
        <v>93</v>
      </c>
      <c r="AY249" s="160" t="s">
        <v>232</v>
      </c>
    </row>
    <row r="250" spans="2:65" s="1" customFormat="1" ht="33" customHeight="1">
      <c r="B250" s="33"/>
      <c r="C250" s="138" t="s">
        <v>7</v>
      </c>
      <c r="D250" s="138" t="s">
        <v>234</v>
      </c>
      <c r="E250" s="139" t="s">
        <v>389</v>
      </c>
      <c r="F250" s="140" t="s">
        <v>390</v>
      </c>
      <c r="G250" s="141" t="s">
        <v>167</v>
      </c>
      <c r="H250" s="142">
        <v>115</v>
      </c>
      <c r="I250" s="143"/>
      <c r="J250" s="144">
        <f>ROUND(I250*H250,2)</f>
        <v>0</v>
      </c>
      <c r="K250" s="140" t="s">
        <v>238</v>
      </c>
      <c r="L250" s="33"/>
      <c r="M250" s="145" t="s">
        <v>1</v>
      </c>
      <c r="N250" s="146" t="s">
        <v>51</v>
      </c>
      <c r="P250" s="147">
        <f>O250*H250</f>
        <v>0</v>
      </c>
      <c r="Q250" s="147">
        <v>2.3010199999999998</v>
      </c>
      <c r="R250" s="147">
        <f>Q250*H250</f>
        <v>264.6173</v>
      </c>
      <c r="S250" s="147">
        <v>0</v>
      </c>
      <c r="T250" s="148">
        <f>S250*H250</f>
        <v>0</v>
      </c>
      <c r="AR250" s="149" t="s">
        <v>239</v>
      </c>
      <c r="AT250" s="149" t="s">
        <v>234</v>
      </c>
      <c r="AU250" s="149" t="s">
        <v>95</v>
      </c>
      <c r="AY250" s="17" t="s">
        <v>232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93</v>
      </c>
      <c r="BK250" s="150">
        <f>ROUND(I250*H250,2)</f>
        <v>0</v>
      </c>
      <c r="BL250" s="17" t="s">
        <v>239</v>
      </c>
      <c r="BM250" s="149" t="s">
        <v>391</v>
      </c>
    </row>
    <row r="251" spans="2:65" s="12" customFormat="1">
      <c r="B251" s="151"/>
      <c r="D251" s="152" t="s">
        <v>241</v>
      </c>
      <c r="E251" s="153" t="s">
        <v>1</v>
      </c>
      <c r="F251" s="154" t="s">
        <v>392</v>
      </c>
      <c r="H251" s="155">
        <v>57.5</v>
      </c>
      <c r="I251" s="156"/>
      <c r="L251" s="151"/>
      <c r="M251" s="157"/>
      <c r="T251" s="158"/>
      <c r="AT251" s="153" t="s">
        <v>241</v>
      </c>
      <c r="AU251" s="153" t="s">
        <v>95</v>
      </c>
      <c r="AV251" s="12" t="s">
        <v>95</v>
      </c>
      <c r="AW251" s="12" t="s">
        <v>42</v>
      </c>
      <c r="AX251" s="12" t="s">
        <v>86</v>
      </c>
      <c r="AY251" s="153" t="s">
        <v>232</v>
      </c>
    </row>
    <row r="252" spans="2:65" s="12" customFormat="1">
      <c r="B252" s="151"/>
      <c r="D252" s="152" t="s">
        <v>241</v>
      </c>
      <c r="E252" s="153" t="s">
        <v>1</v>
      </c>
      <c r="F252" s="154" t="s">
        <v>392</v>
      </c>
      <c r="H252" s="155">
        <v>57.5</v>
      </c>
      <c r="I252" s="156"/>
      <c r="L252" s="151"/>
      <c r="M252" s="157"/>
      <c r="T252" s="158"/>
      <c r="AT252" s="153" t="s">
        <v>241</v>
      </c>
      <c r="AU252" s="153" t="s">
        <v>95</v>
      </c>
      <c r="AV252" s="12" t="s">
        <v>95</v>
      </c>
      <c r="AW252" s="12" t="s">
        <v>42</v>
      </c>
      <c r="AX252" s="12" t="s">
        <v>86</v>
      </c>
      <c r="AY252" s="153" t="s">
        <v>232</v>
      </c>
    </row>
    <row r="253" spans="2:65" s="13" customFormat="1">
      <c r="B253" s="159"/>
      <c r="D253" s="152" t="s">
        <v>241</v>
      </c>
      <c r="E253" s="160" t="s">
        <v>1</v>
      </c>
      <c r="F253" s="161" t="s">
        <v>243</v>
      </c>
      <c r="H253" s="162">
        <v>115</v>
      </c>
      <c r="I253" s="163"/>
      <c r="L253" s="159"/>
      <c r="M253" s="164"/>
      <c r="T253" s="165"/>
      <c r="AT253" s="160" t="s">
        <v>241</v>
      </c>
      <c r="AU253" s="160" t="s">
        <v>95</v>
      </c>
      <c r="AV253" s="13" t="s">
        <v>239</v>
      </c>
      <c r="AW253" s="13" t="s">
        <v>42</v>
      </c>
      <c r="AX253" s="13" t="s">
        <v>93</v>
      </c>
      <c r="AY253" s="160" t="s">
        <v>232</v>
      </c>
    </row>
    <row r="254" spans="2:65" s="1" customFormat="1" ht="44.25" customHeight="1">
      <c r="B254" s="33"/>
      <c r="C254" s="138" t="s">
        <v>393</v>
      </c>
      <c r="D254" s="138" t="s">
        <v>234</v>
      </c>
      <c r="E254" s="139" t="s">
        <v>394</v>
      </c>
      <c r="F254" s="140" t="s">
        <v>395</v>
      </c>
      <c r="G254" s="141" t="s">
        <v>167</v>
      </c>
      <c r="H254" s="142">
        <v>38.792000000000002</v>
      </c>
      <c r="I254" s="143"/>
      <c r="J254" s="144">
        <f>ROUND(I254*H254,2)</f>
        <v>0</v>
      </c>
      <c r="K254" s="140" t="s">
        <v>238</v>
      </c>
      <c r="L254" s="33"/>
      <c r="M254" s="145" t="s">
        <v>1</v>
      </c>
      <c r="N254" s="146" t="s">
        <v>51</v>
      </c>
      <c r="P254" s="147">
        <f>O254*H254</f>
        <v>0</v>
      </c>
      <c r="Q254" s="147">
        <v>2.5242300000000002</v>
      </c>
      <c r="R254" s="147">
        <f>Q254*H254</f>
        <v>97.919930160000007</v>
      </c>
      <c r="S254" s="147">
        <v>0</v>
      </c>
      <c r="T254" s="148">
        <f>S254*H254</f>
        <v>0</v>
      </c>
      <c r="AR254" s="149" t="s">
        <v>239</v>
      </c>
      <c r="AT254" s="149" t="s">
        <v>234</v>
      </c>
      <c r="AU254" s="149" t="s">
        <v>95</v>
      </c>
      <c r="AY254" s="17" t="s">
        <v>232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93</v>
      </c>
      <c r="BK254" s="150">
        <f>ROUND(I254*H254,2)</f>
        <v>0</v>
      </c>
      <c r="BL254" s="17" t="s">
        <v>239</v>
      </c>
      <c r="BM254" s="149" t="s">
        <v>396</v>
      </c>
    </row>
    <row r="255" spans="2:65" s="14" customFormat="1">
      <c r="B255" s="166"/>
      <c r="D255" s="152" t="s">
        <v>241</v>
      </c>
      <c r="E255" s="167" t="s">
        <v>1</v>
      </c>
      <c r="F255" s="168" t="s">
        <v>397</v>
      </c>
      <c r="H255" s="167" t="s">
        <v>1</v>
      </c>
      <c r="I255" s="169"/>
      <c r="L255" s="166"/>
      <c r="M255" s="170"/>
      <c r="T255" s="171"/>
      <c r="AT255" s="167" t="s">
        <v>241</v>
      </c>
      <c r="AU255" s="167" t="s">
        <v>95</v>
      </c>
      <c r="AV255" s="14" t="s">
        <v>93</v>
      </c>
      <c r="AW255" s="14" t="s">
        <v>42</v>
      </c>
      <c r="AX255" s="14" t="s">
        <v>86</v>
      </c>
      <c r="AY255" s="167" t="s">
        <v>232</v>
      </c>
    </row>
    <row r="256" spans="2:65" s="12" customFormat="1">
      <c r="B256" s="151"/>
      <c r="D256" s="152" t="s">
        <v>241</v>
      </c>
      <c r="E256" s="153" t="s">
        <v>1</v>
      </c>
      <c r="F256" s="154" t="s">
        <v>398</v>
      </c>
      <c r="H256" s="155">
        <v>14.791</v>
      </c>
      <c r="I256" s="156"/>
      <c r="L256" s="151"/>
      <c r="M256" s="157"/>
      <c r="T256" s="158"/>
      <c r="AT256" s="153" t="s">
        <v>241</v>
      </c>
      <c r="AU256" s="153" t="s">
        <v>95</v>
      </c>
      <c r="AV256" s="12" t="s">
        <v>95</v>
      </c>
      <c r="AW256" s="12" t="s">
        <v>42</v>
      </c>
      <c r="AX256" s="12" t="s">
        <v>86</v>
      </c>
      <c r="AY256" s="153" t="s">
        <v>232</v>
      </c>
    </row>
    <row r="257" spans="2:65" s="12" customFormat="1">
      <c r="B257" s="151"/>
      <c r="D257" s="152" t="s">
        <v>241</v>
      </c>
      <c r="E257" s="153" t="s">
        <v>1</v>
      </c>
      <c r="F257" s="154" t="s">
        <v>399</v>
      </c>
      <c r="H257" s="155">
        <v>19.356000000000002</v>
      </c>
      <c r="I257" s="156"/>
      <c r="L257" s="151"/>
      <c r="M257" s="157"/>
      <c r="T257" s="158"/>
      <c r="AT257" s="153" t="s">
        <v>241</v>
      </c>
      <c r="AU257" s="153" t="s">
        <v>95</v>
      </c>
      <c r="AV257" s="12" t="s">
        <v>95</v>
      </c>
      <c r="AW257" s="12" t="s">
        <v>42</v>
      </c>
      <c r="AX257" s="12" t="s">
        <v>86</v>
      </c>
      <c r="AY257" s="153" t="s">
        <v>232</v>
      </c>
    </row>
    <row r="258" spans="2:65" s="12" customFormat="1" ht="22.5">
      <c r="B258" s="151"/>
      <c r="D258" s="152" t="s">
        <v>241</v>
      </c>
      <c r="E258" s="153" t="s">
        <v>1</v>
      </c>
      <c r="F258" s="154" t="s">
        <v>400</v>
      </c>
      <c r="H258" s="155">
        <v>4.1500000000000004</v>
      </c>
      <c r="I258" s="156"/>
      <c r="L258" s="151"/>
      <c r="M258" s="157"/>
      <c r="T258" s="158"/>
      <c r="AT258" s="153" t="s">
        <v>241</v>
      </c>
      <c r="AU258" s="153" t="s">
        <v>95</v>
      </c>
      <c r="AV258" s="12" t="s">
        <v>95</v>
      </c>
      <c r="AW258" s="12" t="s">
        <v>42</v>
      </c>
      <c r="AX258" s="12" t="s">
        <v>86</v>
      </c>
      <c r="AY258" s="153" t="s">
        <v>232</v>
      </c>
    </row>
    <row r="259" spans="2:65" s="14" customFormat="1">
      <c r="B259" s="166"/>
      <c r="D259" s="152" t="s">
        <v>241</v>
      </c>
      <c r="E259" s="167" t="s">
        <v>1</v>
      </c>
      <c r="F259" s="168" t="s">
        <v>401</v>
      </c>
      <c r="H259" s="167" t="s">
        <v>1</v>
      </c>
      <c r="I259" s="169"/>
      <c r="L259" s="166"/>
      <c r="M259" s="170"/>
      <c r="T259" s="171"/>
      <c r="AT259" s="167" t="s">
        <v>241</v>
      </c>
      <c r="AU259" s="167" t="s">
        <v>95</v>
      </c>
      <c r="AV259" s="14" t="s">
        <v>93</v>
      </c>
      <c r="AW259" s="14" t="s">
        <v>42</v>
      </c>
      <c r="AX259" s="14" t="s">
        <v>86</v>
      </c>
      <c r="AY259" s="167" t="s">
        <v>232</v>
      </c>
    </row>
    <row r="260" spans="2:65" s="12" customFormat="1">
      <c r="B260" s="151"/>
      <c r="D260" s="152" t="s">
        <v>241</v>
      </c>
      <c r="E260" s="153" t="s">
        <v>1</v>
      </c>
      <c r="F260" s="154" t="s">
        <v>402</v>
      </c>
      <c r="H260" s="155">
        <v>0.23799999999999999</v>
      </c>
      <c r="I260" s="156"/>
      <c r="L260" s="151"/>
      <c r="M260" s="157"/>
      <c r="T260" s="158"/>
      <c r="AT260" s="153" t="s">
        <v>241</v>
      </c>
      <c r="AU260" s="153" t="s">
        <v>95</v>
      </c>
      <c r="AV260" s="12" t="s">
        <v>95</v>
      </c>
      <c r="AW260" s="12" t="s">
        <v>42</v>
      </c>
      <c r="AX260" s="12" t="s">
        <v>86</v>
      </c>
      <c r="AY260" s="153" t="s">
        <v>232</v>
      </c>
    </row>
    <row r="261" spans="2:65" s="12" customFormat="1">
      <c r="B261" s="151"/>
      <c r="D261" s="152" t="s">
        <v>241</v>
      </c>
      <c r="E261" s="153" t="s">
        <v>1</v>
      </c>
      <c r="F261" s="154" t="s">
        <v>403</v>
      </c>
      <c r="H261" s="155">
        <v>0.25700000000000001</v>
      </c>
      <c r="I261" s="156"/>
      <c r="L261" s="151"/>
      <c r="M261" s="157"/>
      <c r="T261" s="158"/>
      <c r="AT261" s="153" t="s">
        <v>241</v>
      </c>
      <c r="AU261" s="153" t="s">
        <v>95</v>
      </c>
      <c r="AV261" s="12" t="s">
        <v>95</v>
      </c>
      <c r="AW261" s="12" t="s">
        <v>42</v>
      </c>
      <c r="AX261" s="12" t="s">
        <v>86</v>
      </c>
      <c r="AY261" s="153" t="s">
        <v>232</v>
      </c>
    </row>
    <row r="262" spans="2:65" s="13" customFormat="1">
      <c r="B262" s="159"/>
      <c r="D262" s="152" t="s">
        <v>241</v>
      </c>
      <c r="E262" s="160" t="s">
        <v>1</v>
      </c>
      <c r="F262" s="161" t="s">
        <v>243</v>
      </c>
      <c r="H262" s="162">
        <v>38.792000000000002</v>
      </c>
      <c r="I262" s="163"/>
      <c r="L262" s="159"/>
      <c r="M262" s="164"/>
      <c r="T262" s="165"/>
      <c r="AT262" s="160" t="s">
        <v>241</v>
      </c>
      <c r="AU262" s="160" t="s">
        <v>95</v>
      </c>
      <c r="AV262" s="13" t="s">
        <v>239</v>
      </c>
      <c r="AW262" s="13" t="s">
        <v>42</v>
      </c>
      <c r="AX262" s="13" t="s">
        <v>93</v>
      </c>
      <c r="AY262" s="160" t="s">
        <v>232</v>
      </c>
    </row>
    <row r="263" spans="2:65" s="1" customFormat="1" ht="44.25" customHeight="1">
      <c r="B263" s="33"/>
      <c r="C263" s="138" t="s">
        <v>404</v>
      </c>
      <c r="D263" s="138" t="s">
        <v>234</v>
      </c>
      <c r="E263" s="139" t="s">
        <v>405</v>
      </c>
      <c r="F263" s="140" t="s">
        <v>406</v>
      </c>
      <c r="G263" s="141" t="s">
        <v>167</v>
      </c>
      <c r="H263" s="142">
        <v>22.986000000000001</v>
      </c>
      <c r="I263" s="143"/>
      <c r="J263" s="144">
        <f>ROUND(I263*H263,2)</f>
        <v>0</v>
      </c>
      <c r="K263" s="140" t="s">
        <v>238</v>
      </c>
      <c r="L263" s="33"/>
      <c r="M263" s="145" t="s">
        <v>1</v>
      </c>
      <c r="N263" s="146" t="s">
        <v>51</v>
      </c>
      <c r="P263" s="147">
        <f>O263*H263</f>
        <v>0</v>
      </c>
      <c r="Q263" s="147">
        <v>2.5125799999999998</v>
      </c>
      <c r="R263" s="147">
        <f>Q263*H263</f>
        <v>57.75416388</v>
      </c>
      <c r="S263" s="147">
        <v>0</v>
      </c>
      <c r="T263" s="148">
        <f>S263*H263</f>
        <v>0</v>
      </c>
      <c r="AR263" s="149" t="s">
        <v>239</v>
      </c>
      <c r="AT263" s="149" t="s">
        <v>234</v>
      </c>
      <c r="AU263" s="149" t="s">
        <v>95</v>
      </c>
      <c r="AY263" s="17" t="s">
        <v>232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93</v>
      </c>
      <c r="BK263" s="150">
        <f>ROUND(I263*H263,2)</f>
        <v>0</v>
      </c>
      <c r="BL263" s="17" t="s">
        <v>239</v>
      </c>
      <c r="BM263" s="149" t="s">
        <v>407</v>
      </c>
    </row>
    <row r="264" spans="2:65" s="14" customFormat="1">
      <c r="B264" s="166"/>
      <c r="D264" s="152" t="s">
        <v>241</v>
      </c>
      <c r="E264" s="167" t="s">
        <v>1</v>
      </c>
      <c r="F264" s="168" t="s">
        <v>397</v>
      </c>
      <c r="H264" s="167" t="s">
        <v>1</v>
      </c>
      <c r="I264" s="169"/>
      <c r="L264" s="166"/>
      <c r="M264" s="170"/>
      <c r="T264" s="171"/>
      <c r="AT264" s="167" t="s">
        <v>241</v>
      </c>
      <c r="AU264" s="167" t="s">
        <v>95</v>
      </c>
      <c r="AV264" s="14" t="s">
        <v>93</v>
      </c>
      <c r="AW264" s="14" t="s">
        <v>42</v>
      </c>
      <c r="AX264" s="14" t="s">
        <v>86</v>
      </c>
      <c r="AY264" s="167" t="s">
        <v>232</v>
      </c>
    </row>
    <row r="265" spans="2:65" s="12" customFormat="1">
      <c r="B265" s="151"/>
      <c r="D265" s="152" t="s">
        <v>241</v>
      </c>
      <c r="E265" s="153" t="s">
        <v>1</v>
      </c>
      <c r="F265" s="154" t="s">
        <v>408</v>
      </c>
      <c r="H265" s="155">
        <v>10.98</v>
      </c>
      <c r="I265" s="156"/>
      <c r="L265" s="151"/>
      <c r="M265" s="157"/>
      <c r="T265" s="158"/>
      <c r="AT265" s="153" t="s">
        <v>241</v>
      </c>
      <c r="AU265" s="153" t="s">
        <v>95</v>
      </c>
      <c r="AV265" s="12" t="s">
        <v>95</v>
      </c>
      <c r="AW265" s="12" t="s">
        <v>42</v>
      </c>
      <c r="AX265" s="12" t="s">
        <v>86</v>
      </c>
      <c r="AY265" s="153" t="s">
        <v>232</v>
      </c>
    </row>
    <row r="266" spans="2:65" s="12" customFormat="1" ht="22.5">
      <c r="B266" s="151"/>
      <c r="D266" s="152" t="s">
        <v>241</v>
      </c>
      <c r="E266" s="153" t="s">
        <v>1</v>
      </c>
      <c r="F266" s="154" t="s">
        <v>409</v>
      </c>
      <c r="H266" s="155">
        <v>1.7549999999999999</v>
      </c>
      <c r="I266" s="156"/>
      <c r="L266" s="151"/>
      <c r="M266" s="157"/>
      <c r="T266" s="158"/>
      <c r="AT266" s="153" t="s">
        <v>241</v>
      </c>
      <c r="AU266" s="153" t="s">
        <v>95</v>
      </c>
      <c r="AV266" s="12" t="s">
        <v>95</v>
      </c>
      <c r="AW266" s="12" t="s">
        <v>42</v>
      </c>
      <c r="AX266" s="12" t="s">
        <v>86</v>
      </c>
      <c r="AY266" s="153" t="s">
        <v>232</v>
      </c>
    </row>
    <row r="267" spans="2:65" s="12" customFormat="1" ht="22.5">
      <c r="B267" s="151"/>
      <c r="D267" s="152" t="s">
        <v>241</v>
      </c>
      <c r="E267" s="153" t="s">
        <v>1</v>
      </c>
      <c r="F267" s="154" t="s">
        <v>410</v>
      </c>
      <c r="H267" s="155">
        <v>9.1349999999999998</v>
      </c>
      <c r="I267" s="156"/>
      <c r="L267" s="151"/>
      <c r="M267" s="157"/>
      <c r="T267" s="158"/>
      <c r="AT267" s="153" t="s">
        <v>241</v>
      </c>
      <c r="AU267" s="153" t="s">
        <v>95</v>
      </c>
      <c r="AV267" s="12" t="s">
        <v>95</v>
      </c>
      <c r="AW267" s="12" t="s">
        <v>42</v>
      </c>
      <c r="AX267" s="12" t="s">
        <v>86</v>
      </c>
      <c r="AY267" s="153" t="s">
        <v>232</v>
      </c>
    </row>
    <row r="268" spans="2:65" s="12" customFormat="1">
      <c r="B268" s="151"/>
      <c r="D268" s="152" t="s">
        <v>241</v>
      </c>
      <c r="E268" s="153" t="s">
        <v>1</v>
      </c>
      <c r="F268" s="154" t="s">
        <v>411</v>
      </c>
      <c r="H268" s="155">
        <v>1.1160000000000001</v>
      </c>
      <c r="I268" s="156"/>
      <c r="L268" s="151"/>
      <c r="M268" s="157"/>
      <c r="T268" s="158"/>
      <c r="AT268" s="153" t="s">
        <v>241</v>
      </c>
      <c r="AU268" s="153" t="s">
        <v>95</v>
      </c>
      <c r="AV268" s="12" t="s">
        <v>95</v>
      </c>
      <c r="AW268" s="12" t="s">
        <v>42</v>
      </c>
      <c r="AX268" s="12" t="s">
        <v>86</v>
      </c>
      <c r="AY268" s="153" t="s">
        <v>232</v>
      </c>
    </row>
    <row r="269" spans="2:65" s="13" customFormat="1">
      <c r="B269" s="159"/>
      <c r="D269" s="152" t="s">
        <v>241</v>
      </c>
      <c r="E269" s="160" t="s">
        <v>1</v>
      </c>
      <c r="F269" s="161" t="s">
        <v>243</v>
      </c>
      <c r="H269" s="162">
        <v>22.986000000000001</v>
      </c>
      <c r="I269" s="163"/>
      <c r="L269" s="159"/>
      <c r="M269" s="164"/>
      <c r="T269" s="165"/>
      <c r="AT269" s="160" t="s">
        <v>241</v>
      </c>
      <c r="AU269" s="160" t="s">
        <v>95</v>
      </c>
      <c r="AV269" s="13" t="s">
        <v>239</v>
      </c>
      <c r="AW269" s="13" t="s">
        <v>42</v>
      </c>
      <c r="AX269" s="13" t="s">
        <v>93</v>
      </c>
      <c r="AY269" s="160" t="s">
        <v>232</v>
      </c>
    </row>
    <row r="270" spans="2:65" s="1" customFormat="1" ht="55.5" customHeight="1">
      <c r="B270" s="33"/>
      <c r="C270" s="138" t="s">
        <v>412</v>
      </c>
      <c r="D270" s="138" t="s">
        <v>234</v>
      </c>
      <c r="E270" s="139" t="s">
        <v>413</v>
      </c>
      <c r="F270" s="140" t="s">
        <v>414</v>
      </c>
      <c r="G270" s="141" t="s">
        <v>167</v>
      </c>
      <c r="H270" s="142">
        <v>12.569000000000001</v>
      </c>
      <c r="I270" s="143"/>
      <c r="J270" s="144">
        <f>ROUND(I270*H270,2)</f>
        <v>0</v>
      </c>
      <c r="K270" s="140" t="s">
        <v>238</v>
      </c>
      <c r="L270" s="33"/>
      <c r="M270" s="145" t="s">
        <v>1</v>
      </c>
      <c r="N270" s="146" t="s">
        <v>51</v>
      </c>
      <c r="P270" s="147">
        <f>O270*H270</f>
        <v>0</v>
      </c>
      <c r="Q270" s="147">
        <v>2.5143</v>
      </c>
      <c r="R270" s="147">
        <f>Q270*H270</f>
        <v>31.602236700000002</v>
      </c>
      <c r="S270" s="147">
        <v>0</v>
      </c>
      <c r="T270" s="148">
        <f>S270*H270</f>
        <v>0</v>
      </c>
      <c r="AR270" s="149" t="s">
        <v>239</v>
      </c>
      <c r="AT270" s="149" t="s">
        <v>234</v>
      </c>
      <c r="AU270" s="149" t="s">
        <v>95</v>
      </c>
      <c r="AY270" s="17" t="s">
        <v>232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93</v>
      </c>
      <c r="BK270" s="150">
        <f>ROUND(I270*H270,2)</f>
        <v>0</v>
      </c>
      <c r="BL270" s="17" t="s">
        <v>239</v>
      </c>
      <c r="BM270" s="149" t="s">
        <v>415</v>
      </c>
    </row>
    <row r="271" spans="2:65" s="12" customFormat="1">
      <c r="B271" s="151"/>
      <c r="D271" s="152" t="s">
        <v>241</v>
      </c>
      <c r="E271" s="153" t="s">
        <v>1</v>
      </c>
      <c r="F271" s="154" t="s">
        <v>416</v>
      </c>
      <c r="H271" s="155">
        <v>7.008</v>
      </c>
      <c r="I271" s="156"/>
      <c r="L271" s="151"/>
      <c r="M271" s="157"/>
      <c r="T271" s="158"/>
      <c r="AT271" s="153" t="s">
        <v>241</v>
      </c>
      <c r="AU271" s="153" t="s">
        <v>95</v>
      </c>
      <c r="AV271" s="12" t="s">
        <v>95</v>
      </c>
      <c r="AW271" s="12" t="s">
        <v>42</v>
      </c>
      <c r="AX271" s="12" t="s">
        <v>86</v>
      </c>
      <c r="AY271" s="153" t="s">
        <v>232</v>
      </c>
    </row>
    <row r="272" spans="2:65" s="12" customFormat="1">
      <c r="B272" s="151"/>
      <c r="D272" s="152" t="s">
        <v>241</v>
      </c>
      <c r="E272" s="153" t="s">
        <v>1</v>
      </c>
      <c r="F272" s="154" t="s">
        <v>417</v>
      </c>
      <c r="H272" s="155">
        <v>2.4900000000000002</v>
      </c>
      <c r="I272" s="156"/>
      <c r="L272" s="151"/>
      <c r="M272" s="157"/>
      <c r="T272" s="158"/>
      <c r="AT272" s="153" t="s">
        <v>241</v>
      </c>
      <c r="AU272" s="153" t="s">
        <v>95</v>
      </c>
      <c r="AV272" s="12" t="s">
        <v>95</v>
      </c>
      <c r="AW272" s="12" t="s">
        <v>42</v>
      </c>
      <c r="AX272" s="12" t="s">
        <v>86</v>
      </c>
      <c r="AY272" s="153" t="s">
        <v>232</v>
      </c>
    </row>
    <row r="273" spans="2:65" s="12" customFormat="1" ht="22.5">
      <c r="B273" s="151"/>
      <c r="D273" s="152" t="s">
        <v>241</v>
      </c>
      <c r="E273" s="153" t="s">
        <v>1</v>
      </c>
      <c r="F273" s="154" t="s">
        <v>418</v>
      </c>
      <c r="H273" s="155">
        <v>0.86599999999999999</v>
      </c>
      <c r="I273" s="156"/>
      <c r="L273" s="151"/>
      <c r="M273" s="157"/>
      <c r="T273" s="158"/>
      <c r="AT273" s="153" t="s">
        <v>241</v>
      </c>
      <c r="AU273" s="153" t="s">
        <v>95</v>
      </c>
      <c r="AV273" s="12" t="s">
        <v>95</v>
      </c>
      <c r="AW273" s="12" t="s">
        <v>42</v>
      </c>
      <c r="AX273" s="12" t="s">
        <v>86</v>
      </c>
      <c r="AY273" s="153" t="s">
        <v>232</v>
      </c>
    </row>
    <row r="274" spans="2:65" s="12" customFormat="1">
      <c r="B274" s="151"/>
      <c r="D274" s="152" t="s">
        <v>241</v>
      </c>
      <c r="E274" s="153" t="s">
        <v>1</v>
      </c>
      <c r="F274" s="154" t="s">
        <v>419</v>
      </c>
      <c r="H274" s="155">
        <v>2.2050000000000001</v>
      </c>
      <c r="I274" s="156"/>
      <c r="L274" s="151"/>
      <c r="M274" s="157"/>
      <c r="T274" s="158"/>
      <c r="AT274" s="153" t="s">
        <v>241</v>
      </c>
      <c r="AU274" s="153" t="s">
        <v>95</v>
      </c>
      <c r="AV274" s="12" t="s">
        <v>95</v>
      </c>
      <c r="AW274" s="12" t="s">
        <v>42</v>
      </c>
      <c r="AX274" s="12" t="s">
        <v>86</v>
      </c>
      <c r="AY274" s="153" t="s">
        <v>232</v>
      </c>
    </row>
    <row r="275" spans="2:65" s="13" customFormat="1">
      <c r="B275" s="159"/>
      <c r="D275" s="152" t="s">
        <v>241</v>
      </c>
      <c r="E275" s="160" t="s">
        <v>1</v>
      </c>
      <c r="F275" s="161" t="s">
        <v>243</v>
      </c>
      <c r="H275" s="162">
        <v>12.569000000000001</v>
      </c>
      <c r="I275" s="163"/>
      <c r="L275" s="159"/>
      <c r="M275" s="164"/>
      <c r="T275" s="165"/>
      <c r="AT275" s="160" t="s">
        <v>241</v>
      </c>
      <c r="AU275" s="160" t="s">
        <v>95</v>
      </c>
      <c r="AV275" s="13" t="s">
        <v>239</v>
      </c>
      <c r="AW275" s="13" t="s">
        <v>42</v>
      </c>
      <c r="AX275" s="13" t="s">
        <v>93</v>
      </c>
      <c r="AY275" s="160" t="s">
        <v>232</v>
      </c>
    </row>
    <row r="276" spans="2:65" s="1" customFormat="1" ht="49.15" customHeight="1">
      <c r="B276" s="33"/>
      <c r="C276" s="138" t="s">
        <v>420</v>
      </c>
      <c r="D276" s="138" t="s">
        <v>234</v>
      </c>
      <c r="E276" s="139" t="s">
        <v>421</v>
      </c>
      <c r="F276" s="140" t="s">
        <v>422</v>
      </c>
      <c r="G276" s="141" t="s">
        <v>167</v>
      </c>
      <c r="H276" s="142">
        <v>35.747999999999998</v>
      </c>
      <c r="I276" s="143"/>
      <c r="J276" s="144">
        <f>ROUND(I276*H276,2)</f>
        <v>0</v>
      </c>
      <c r="K276" s="140" t="s">
        <v>238</v>
      </c>
      <c r="L276" s="33"/>
      <c r="M276" s="145" t="s">
        <v>1</v>
      </c>
      <c r="N276" s="146" t="s">
        <v>51</v>
      </c>
      <c r="P276" s="147">
        <f>O276*H276</f>
        <v>0</v>
      </c>
      <c r="Q276" s="147">
        <v>2.5360200000000002</v>
      </c>
      <c r="R276" s="147">
        <f>Q276*H276</f>
        <v>90.657642960000004</v>
      </c>
      <c r="S276" s="147">
        <v>0</v>
      </c>
      <c r="T276" s="148">
        <f>S276*H276</f>
        <v>0</v>
      </c>
      <c r="AR276" s="149" t="s">
        <v>239</v>
      </c>
      <c r="AT276" s="149" t="s">
        <v>234</v>
      </c>
      <c r="AU276" s="149" t="s">
        <v>95</v>
      </c>
      <c r="AY276" s="17" t="s">
        <v>232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7" t="s">
        <v>93</v>
      </c>
      <c r="BK276" s="150">
        <f>ROUND(I276*H276,2)</f>
        <v>0</v>
      </c>
      <c r="BL276" s="17" t="s">
        <v>239</v>
      </c>
      <c r="BM276" s="149" t="s">
        <v>423</v>
      </c>
    </row>
    <row r="277" spans="2:65" s="12" customFormat="1">
      <c r="B277" s="151"/>
      <c r="D277" s="152" t="s">
        <v>241</v>
      </c>
      <c r="E277" s="153" t="s">
        <v>1</v>
      </c>
      <c r="F277" s="154" t="s">
        <v>424</v>
      </c>
      <c r="H277" s="155">
        <v>49.747999999999998</v>
      </c>
      <c r="I277" s="156"/>
      <c r="L277" s="151"/>
      <c r="M277" s="157"/>
      <c r="T277" s="158"/>
      <c r="AT277" s="153" t="s">
        <v>241</v>
      </c>
      <c r="AU277" s="153" t="s">
        <v>95</v>
      </c>
      <c r="AV277" s="12" t="s">
        <v>95</v>
      </c>
      <c r="AW277" s="12" t="s">
        <v>42</v>
      </c>
      <c r="AX277" s="12" t="s">
        <v>86</v>
      </c>
      <c r="AY277" s="153" t="s">
        <v>232</v>
      </c>
    </row>
    <row r="278" spans="2:65" s="12" customFormat="1">
      <c r="B278" s="151"/>
      <c r="D278" s="152" t="s">
        <v>241</v>
      </c>
      <c r="E278" s="153" t="s">
        <v>1</v>
      </c>
      <c r="F278" s="154" t="s">
        <v>425</v>
      </c>
      <c r="H278" s="155">
        <v>-14</v>
      </c>
      <c r="I278" s="156"/>
      <c r="L278" s="151"/>
      <c r="M278" s="157"/>
      <c r="T278" s="158"/>
      <c r="AT278" s="153" t="s">
        <v>241</v>
      </c>
      <c r="AU278" s="153" t="s">
        <v>95</v>
      </c>
      <c r="AV278" s="12" t="s">
        <v>95</v>
      </c>
      <c r="AW278" s="12" t="s">
        <v>42</v>
      </c>
      <c r="AX278" s="12" t="s">
        <v>86</v>
      </c>
      <c r="AY278" s="153" t="s">
        <v>232</v>
      </c>
    </row>
    <row r="279" spans="2:65" s="15" customFormat="1">
      <c r="B279" s="172"/>
      <c r="D279" s="152" t="s">
        <v>241</v>
      </c>
      <c r="E279" s="173" t="s">
        <v>1</v>
      </c>
      <c r="F279" s="174" t="s">
        <v>283</v>
      </c>
      <c r="H279" s="175">
        <v>35.747999999999998</v>
      </c>
      <c r="I279" s="176"/>
      <c r="L279" s="172"/>
      <c r="M279" s="177"/>
      <c r="T279" s="178"/>
      <c r="AT279" s="173" t="s">
        <v>241</v>
      </c>
      <c r="AU279" s="173" t="s">
        <v>95</v>
      </c>
      <c r="AV279" s="15" t="s">
        <v>256</v>
      </c>
      <c r="AW279" s="15" t="s">
        <v>42</v>
      </c>
      <c r="AX279" s="15" t="s">
        <v>86</v>
      </c>
      <c r="AY279" s="173" t="s">
        <v>232</v>
      </c>
    </row>
    <row r="280" spans="2:65" s="13" customFormat="1">
      <c r="B280" s="159"/>
      <c r="D280" s="152" t="s">
        <v>241</v>
      </c>
      <c r="E280" s="160" t="s">
        <v>173</v>
      </c>
      <c r="F280" s="161" t="s">
        <v>243</v>
      </c>
      <c r="H280" s="162">
        <v>35.747999999999998</v>
      </c>
      <c r="I280" s="163"/>
      <c r="L280" s="159"/>
      <c r="M280" s="164"/>
      <c r="T280" s="165"/>
      <c r="AT280" s="160" t="s">
        <v>241</v>
      </c>
      <c r="AU280" s="160" t="s">
        <v>95</v>
      </c>
      <c r="AV280" s="13" t="s">
        <v>239</v>
      </c>
      <c r="AW280" s="13" t="s">
        <v>42</v>
      </c>
      <c r="AX280" s="13" t="s">
        <v>93</v>
      </c>
      <c r="AY280" s="160" t="s">
        <v>232</v>
      </c>
    </row>
    <row r="281" spans="2:65" s="1" customFormat="1" ht="49.15" customHeight="1">
      <c r="B281" s="33"/>
      <c r="C281" s="138" t="s">
        <v>426</v>
      </c>
      <c r="D281" s="138" t="s">
        <v>234</v>
      </c>
      <c r="E281" s="139" t="s">
        <v>427</v>
      </c>
      <c r="F281" s="140" t="s">
        <v>428</v>
      </c>
      <c r="G281" s="141" t="s">
        <v>167</v>
      </c>
      <c r="H281" s="142">
        <v>3685.1089999999999</v>
      </c>
      <c r="I281" s="143"/>
      <c r="J281" s="144">
        <f>ROUND(I281*H281,2)</f>
        <v>0</v>
      </c>
      <c r="K281" s="140" t="s">
        <v>238</v>
      </c>
      <c r="L281" s="33"/>
      <c r="M281" s="145" t="s">
        <v>1</v>
      </c>
      <c r="N281" s="146" t="s">
        <v>51</v>
      </c>
      <c r="P281" s="147">
        <f>O281*H281</f>
        <v>0</v>
      </c>
      <c r="Q281" s="147">
        <v>2.5291299999999999</v>
      </c>
      <c r="R281" s="147">
        <f>Q281*H281</f>
        <v>9320.1197251699996</v>
      </c>
      <c r="S281" s="147">
        <v>0</v>
      </c>
      <c r="T281" s="148">
        <f>S281*H281</f>
        <v>0</v>
      </c>
      <c r="AR281" s="149" t="s">
        <v>239</v>
      </c>
      <c r="AT281" s="149" t="s">
        <v>234</v>
      </c>
      <c r="AU281" s="149" t="s">
        <v>95</v>
      </c>
      <c r="AY281" s="17" t="s">
        <v>232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93</v>
      </c>
      <c r="BK281" s="150">
        <f>ROUND(I281*H281,2)</f>
        <v>0</v>
      </c>
      <c r="BL281" s="17" t="s">
        <v>239</v>
      </c>
      <c r="BM281" s="149" t="s">
        <v>429</v>
      </c>
    </row>
    <row r="282" spans="2:65" s="14" customFormat="1">
      <c r="B282" s="166"/>
      <c r="D282" s="152" t="s">
        <v>241</v>
      </c>
      <c r="E282" s="167" t="s">
        <v>1</v>
      </c>
      <c r="F282" s="168" t="s">
        <v>430</v>
      </c>
      <c r="H282" s="167" t="s">
        <v>1</v>
      </c>
      <c r="I282" s="169"/>
      <c r="L282" s="166"/>
      <c r="M282" s="170"/>
      <c r="T282" s="171"/>
      <c r="AT282" s="167" t="s">
        <v>241</v>
      </c>
      <c r="AU282" s="167" t="s">
        <v>95</v>
      </c>
      <c r="AV282" s="14" t="s">
        <v>93</v>
      </c>
      <c r="AW282" s="14" t="s">
        <v>42</v>
      </c>
      <c r="AX282" s="14" t="s">
        <v>86</v>
      </c>
      <c r="AY282" s="167" t="s">
        <v>232</v>
      </c>
    </row>
    <row r="283" spans="2:65" s="14" customFormat="1" ht="22.5">
      <c r="B283" s="166"/>
      <c r="D283" s="152" t="s">
        <v>241</v>
      </c>
      <c r="E283" s="167" t="s">
        <v>1</v>
      </c>
      <c r="F283" s="168" t="s">
        <v>431</v>
      </c>
      <c r="H283" s="167" t="s">
        <v>1</v>
      </c>
      <c r="I283" s="169"/>
      <c r="L283" s="166"/>
      <c r="M283" s="170"/>
      <c r="T283" s="171"/>
      <c r="AT283" s="167" t="s">
        <v>241</v>
      </c>
      <c r="AU283" s="167" t="s">
        <v>95</v>
      </c>
      <c r="AV283" s="14" t="s">
        <v>93</v>
      </c>
      <c r="AW283" s="14" t="s">
        <v>42</v>
      </c>
      <c r="AX283" s="14" t="s">
        <v>86</v>
      </c>
      <c r="AY283" s="167" t="s">
        <v>232</v>
      </c>
    </row>
    <row r="284" spans="2:65" s="12" customFormat="1">
      <c r="B284" s="151"/>
      <c r="D284" s="152" t="s">
        <v>241</v>
      </c>
      <c r="E284" s="153" t="s">
        <v>1</v>
      </c>
      <c r="F284" s="154" t="s">
        <v>432</v>
      </c>
      <c r="H284" s="155">
        <v>33.872</v>
      </c>
      <c r="I284" s="156"/>
      <c r="L284" s="151"/>
      <c r="M284" s="157"/>
      <c r="T284" s="158"/>
      <c r="AT284" s="153" t="s">
        <v>241</v>
      </c>
      <c r="AU284" s="153" t="s">
        <v>95</v>
      </c>
      <c r="AV284" s="12" t="s">
        <v>95</v>
      </c>
      <c r="AW284" s="12" t="s">
        <v>42</v>
      </c>
      <c r="AX284" s="12" t="s">
        <v>86</v>
      </c>
      <c r="AY284" s="153" t="s">
        <v>232</v>
      </c>
    </row>
    <row r="285" spans="2:65" s="12" customFormat="1">
      <c r="B285" s="151"/>
      <c r="D285" s="152" t="s">
        <v>241</v>
      </c>
      <c r="E285" s="153" t="s">
        <v>1</v>
      </c>
      <c r="F285" s="154" t="s">
        <v>433</v>
      </c>
      <c r="H285" s="155">
        <v>55.1</v>
      </c>
      <c r="I285" s="156"/>
      <c r="L285" s="151"/>
      <c r="M285" s="157"/>
      <c r="T285" s="158"/>
      <c r="AT285" s="153" t="s">
        <v>241</v>
      </c>
      <c r="AU285" s="153" t="s">
        <v>95</v>
      </c>
      <c r="AV285" s="12" t="s">
        <v>95</v>
      </c>
      <c r="AW285" s="12" t="s">
        <v>42</v>
      </c>
      <c r="AX285" s="12" t="s">
        <v>86</v>
      </c>
      <c r="AY285" s="153" t="s">
        <v>232</v>
      </c>
    </row>
    <row r="286" spans="2:65" s="12" customFormat="1">
      <c r="B286" s="151"/>
      <c r="D286" s="152" t="s">
        <v>241</v>
      </c>
      <c r="E286" s="153" t="s">
        <v>1</v>
      </c>
      <c r="F286" s="154" t="s">
        <v>434</v>
      </c>
      <c r="H286" s="155">
        <v>118.503</v>
      </c>
      <c r="I286" s="156"/>
      <c r="L286" s="151"/>
      <c r="M286" s="157"/>
      <c r="T286" s="158"/>
      <c r="AT286" s="153" t="s">
        <v>241</v>
      </c>
      <c r="AU286" s="153" t="s">
        <v>95</v>
      </c>
      <c r="AV286" s="12" t="s">
        <v>95</v>
      </c>
      <c r="AW286" s="12" t="s">
        <v>42</v>
      </c>
      <c r="AX286" s="12" t="s">
        <v>86</v>
      </c>
      <c r="AY286" s="153" t="s">
        <v>232</v>
      </c>
    </row>
    <row r="287" spans="2:65" s="12" customFormat="1">
      <c r="B287" s="151"/>
      <c r="D287" s="152" t="s">
        <v>241</v>
      </c>
      <c r="E287" s="153" t="s">
        <v>1</v>
      </c>
      <c r="F287" s="154" t="s">
        <v>435</v>
      </c>
      <c r="H287" s="155">
        <v>68.356999999999999</v>
      </c>
      <c r="I287" s="156"/>
      <c r="L287" s="151"/>
      <c r="M287" s="157"/>
      <c r="T287" s="158"/>
      <c r="AT287" s="153" t="s">
        <v>241</v>
      </c>
      <c r="AU287" s="153" t="s">
        <v>95</v>
      </c>
      <c r="AV287" s="12" t="s">
        <v>95</v>
      </c>
      <c r="AW287" s="12" t="s">
        <v>42</v>
      </c>
      <c r="AX287" s="12" t="s">
        <v>86</v>
      </c>
      <c r="AY287" s="153" t="s">
        <v>232</v>
      </c>
    </row>
    <row r="288" spans="2:65" s="12" customFormat="1" ht="22.5">
      <c r="B288" s="151"/>
      <c r="D288" s="152" t="s">
        <v>241</v>
      </c>
      <c r="E288" s="153" t="s">
        <v>1</v>
      </c>
      <c r="F288" s="154" t="s">
        <v>436</v>
      </c>
      <c r="H288" s="155">
        <v>917.37900000000002</v>
      </c>
      <c r="I288" s="156"/>
      <c r="L288" s="151"/>
      <c r="M288" s="157"/>
      <c r="T288" s="158"/>
      <c r="AT288" s="153" t="s">
        <v>241</v>
      </c>
      <c r="AU288" s="153" t="s">
        <v>95</v>
      </c>
      <c r="AV288" s="12" t="s">
        <v>95</v>
      </c>
      <c r="AW288" s="12" t="s">
        <v>42</v>
      </c>
      <c r="AX288" s="12" t="s">
        <v>86</v>
      </c>
      <c r="AY288" s="153" t="s">
        <v>232</v>
      </c>
    </row>
    <row r="289" spans="2:51" s="12" customFormat="1">
      <c r="B289" s="151"/>
      <c r="D289" s="152" t="s">
        <v>241</v>
      </c>
      <c r="E289" s="153" t="s">
        <v>1</v>
      </c>
      <c r="F289" s="154" t="s">
        <v>437</v>
      </c>
      <c r="H289" s="155">
        <v>7</v>
      </c>
      <c r="I289" s="156"/>
      <c r="L289" s="151"/>
      <c r="M289" s="157"/>
      <c r="T289" s="158"/>
      <c r="AT289" s="153" t="s">
        <v>241</v>
      </c>
      <c r="AU289" s="153" t="s">
        <v>95</v>
      </c>
      <c r="AV289" s="12" t="s">
        <v>95</v>
      </c>
      <c r="AW289" s="12" t="s">
        <v>42</v>
      </c>
      <c r="AX289" s="12" t="s">
        <v>86</v>
      </c>
      <c r="AY289" s="153" t="s">
        <v>232</v>
      </c>
    </row>
    <row r="290" spans="2:51" s="15" customFormat="1">
      <c r="B290" s="172"/>
      <c r="D290" s="152" t="s">
        <v>241</v>
      </c>
      <c r="E290" s="173" t="s">
        <v>1</v>
      </c>
      <c r="F290" s="174" t="s">
        <v>283</v>
      </c>
      <c r="H290" s="175">
        <v>1200.211</v>
      </c>
      <c r="I290" s="176"/>
      <c r="L290" s="172"/>
      <c r="M290" s="177"/>
      <c r="T290" s="178"/>
      <c r="AT290" s="173" t="s">
        <v>241</v>
      </c>
      <c r="AU290" s="173" t="s">
        <v>95</v>
      </c>
      <c r="AV290" s="15" t="s">
        <v>256</v>
      </c>
      <c r="AW290" s="15" t="s">
        <v>42</v>
      </c>
      <c r="AX290" s="15" t="s">
        <v>86</v>
      </c>
      <c r="AY290" s="173" t="s">
        <v>232</v>
      </c>
    </row>
    <row r="291" spans="2:51" s="12" customFormat="1">
      <c r="B291" s="151"/>
      <c r="D291" s="152" t="s">
        <v>241</v>
      </c>
      <c r="E291" s="153" t="s">
        <v>1</v>
      </c>
      <c r="F291" s="154" t="s">
        <v>438</v>
      </c>
      <c r="H291" s="155">
        <v>3.456</v>
      </c>
      <c r="I291" s="156"/>
      <c r="L291" s="151"/>
      <c r="M291" s="157"/>
      <c r="T291" s="158"/>
      <c r="AT291" s="153" t="s">
        <v>241</v>
      </c>
      <c r="AU291" s="153" t="s">
        <v>95</v>
      </c>
      <c r="AV291" s="12" t="s">
        <v>95</v>
      </c>
      <c r="AW291" s="12" t="s">
        <v>42</v>
      </c>
      <c r="AX291" s="12" t="s">
        <v>86</v>
      </c>
      <c r="AY291" s="153" t="s">
        <v>232</v>
      </c>
    </row>
    <row r="292" spans="2:51" s="12" customFormat="1">
      <c r="B292" s="151"/>
      <c r="D292" s="152" t="s">
        <v>241</v>
      </c>
      <c r="E292" s="153" t="s">
        <v>1</v>
      </c>
      <c r="F292" s="154" t="s">
        <v>439</v>
      </c>
      <c r="H292" s="155">
        <v>267.78800000000001</v>
      </c>
      <c r="I292" s="156"/>
      <c r="L292" s="151"/>
      <c r="M292" s="157"/>
      <c r="T292" s="158"/>
      <c r="AT292" s="153" t="s">
        <v>241</v>
      </c>
      <c r="AU292" s="153" t="s">
        <v>95</v>
      </c>
      <c r="AV292" s="12" t="s">
        <v>95</v>
      </c>
      <c r="AW292" s="12" t="s">
        <v>42</v>
      </c>
      <c r="AX292" s="12" t="s">
        <v>86</v>
      </c>
      <c r="AY292" s="153" t="s">
        <v>232</v>
      </c>
    </row>
    <row r="293" spans="2:51" s="12" customFormat="1">
      <c r="B293" s="151"/>
      <c r="D293" s="152" t="s">
        <v>241</v>
      </c>
      <c r="E293" s="153" t="s">
        <v>1</v>
      </c>
      <c r="F293" s="154" t="s">
        <v>440</v>
      </c>
      <c r="H293" s="155">
        <v>206.37</v>
      </c>
      <c r="I293" s="156"/>
      <c r="L293" s="151"/>
      <c r="M293" s="157"/>
      <c r="T293" s="158"/>
      <c r="AT293" s="153" t="s">
        <v>241</v>
      </c>
      <c r="AU293" s="153" t="s">
        <v>95</v>
      </c>
      <c r="AV293" s="12" t="s">
        <v>95</v>
      </c>
      <c r="AW293" s="12" t="s">
        <v>42</v>
      </c>
      <c r="AX293" s="12" t="s">
        <v>86</v>
      </c>
      <c r="AY293" s="153" t="s">
        <v>232</v>
      </c>
    </row>
    <row r="294" spans="2:51" s="12" customFormat="1" ht="22.5">
      <c r="B294" s="151"/>
      <c r="D294" s="152" t="s">
        <v>241</v>
      </c>
      <c r="E294" s="153" t="s">
        <v>1</v>
      </c>
      <c r="F294" s="154" t="s">
        <v>441</v>
      </c>
      <c r="H294" s="155">
        <v>253.24199999999999</v>
      </c>
      <c r="I294" s="156"/>
      <c r="L294" s="151"/>
      <c r="M294" s="157"/>
      <c r="T294" s="158"/>
      <c r="AT294" s="153" t="s">
        <v>241</v>
      </c>
      <c r="AU294" s="153" t="s">
        <v>95</v>
      </c>
      <c r="AV294" s="12" t="s">
        <v>95</v>
      </c>
      <c r="AW294" s="12" t="s">
        <v>42</v>
      </c>
      <c r="AX294" s="12" t="s">
        <v>86</v>
      </c>
      <c r="AY294" s="153" t="s">
        <v>232</v>
      </c>
    </row>
    <row r="295" spans="2:51" s="12" customFormat="1" ht="22.5">
      <c r="B295" s="151"/>
      <c r="D295" s="152" t="s">
        <v>241</v>
      </c>
      <c r="E295" s="153" t="s">
        <v>1</v>
      </c>
      <c r="F295" s="154" t="s">
        <v>442</v>
      </c>
      <c r="H295" s="155">
        <v>410.87299999999999</v>
      </c>
      <c r="I295" s="156"/>
      <c r="L295" s="151"/>
      <c r="M295" s="157"/>
      <c r="T295" s="158"/>
      <c r="AT295" s="153" t="s">
        <v>241</v>
      </c>
      <c r="AU295" s="153" t="s">
        <v>95</v>
      </c>
      <c r="AV295" s="12" t="s">
        <v>95</v>
      </c>
      <c r="AW295" s="12" t="s">
        <v>42</v>
      </c>
      <c r="AX295" s="12" t="s">
        <v>86</v>
      </c>
      <c r="AY295" s="153" t="s">
        <v>232</v>
      </c>
    </row>
    <row r="296" spans="2:51" s="12" customFormat="1" ht="22.5">
      <c r="B296" s="151"/>
      <c r="D296" s="152" t="s">
        <v>241</v>
      </c>
      <c r="E296" s="153" t="s">
        <v>1</v>
      </c>
      <c r="F296" s="154" t="s">
        <v>443</v>
      </c>
      <c r="H296" s="155">
        <v>73.254999999999995</v>
      </c>
      <c r="I296" s="156"/>
      <c r="L296" s="151"/>
      <c r="M296" s="157"/>
      <c r="T296" s="158"/>
      <c r="AT296" s="153" t="s">
        <v>241</v>
      </c>
      <c r="AU296" s="153" t="s">
        <v>95</v>
      </c>
      <c r="AV296" s="12" t="s">
        <v>95</v>
      </c>
      <c r="AW296" s="12" t="s">
        <v>42</v>
      </c>
      <c r="AX296" s="12" t="s">
        <v>86</v>
      </c>
      <c r="AY296" s="153" t="s">
        <v>232</v>
      </c>
    </row>
    <row r="297" spans="2:51" s="12" customFormat="1">
      <c r="B297" s="151"/>
      <c r="D297" s="152" t="s">
        <v>241</v>
      </c>
      <c r="E297" s="153" t="s">
        <v>1</v>
      </c>
      <c r="F297" s="154" t="s">
        <v>444</v>
      </c>
      <c r="H297" s="155">
        <v>-3.51</v>
      </c>
      <c r="I297" s="156"/>
      <c r="L297" s="151"/>
      <c r="M297" s="157"/>
      <c r="T297" s="158"/>
      <c r="AT297" s="153" t="s">
        <v>241</v>
      </c>
      <c r="AU297" s="153" t="s">
        <v>95</v>
      </c>
      <c r="AV297" s="12" t="s">
        <v>95</v>
      </c>
      <c r="AW297" s="12" t="s">
        <v>42</v>
      </c>
      <c r="AX297" s="12" t="s">
        <v>86</v>
      </c>
      <c r="AY297" s="153" t="s">
        <v>232</v>
      </c>
    </row>
    <row r="298" spans="2:51" s="12" customFormat="1" ht="22.5">
      <c r="B298" s="151"/>
      <c r="D298" s="152" t="s">
        <v>241</v>
      </c>
      <c r="E298" s="153" t="s">
        <v>1</v>
      </c>
      <c r="F298" s="154" t="s">
        <v>445</v>
      </c>
      <c r="H298" s="155">
        <v>-10.284000000000001</v>
      </c>
      <c r="I298" s="156"/>
      <c r="L298" s="151"/>
      <c r="M298" s="157"/>
      <c r="T298" s="158"/>
      <c r="AT298" s="153" t="s">
        <v>241</v>
      </c>
      <c r="AU298" s="153" t="s">
        <v>95</v>
      </c>
      <c r="AV298" s="12" t="s">
        <v>95</v>
      </c>
      <c r="AW298" s="12" t="s">
        <v>42</v>
      </c>
      <c r="AX298" s="12" t="s">
        <v>86</v>
      </c>
      <c r="AY298" s="153" t="s">
        <v>232</v>
      </c>
    </row>
    <row r="299" spans="2:51" s="12" customFormat="1">
      <c r="B299" s="151"/>
      <c r="D299" s="152" t="s">
        <v>241</v>
      </c>
      <c r="E299" s="153" t="s">
        <v>1</v>
      </c>
      <c r="F299" s="154" t="s">
        <v>446</v>
      </c>
      <c r="H299" s="155">
        <v>-1.1779999999999999</v>
      </c>
      <c r="I299" s="156"/>
      <c r="L299" s="151"/>
      <c r="M299" s="157"/>
      <c r="T299" s="158"/>
      <c r="AT299" s="153" t="s">
        <v>241</v>
      </c>
      <c r="AU299" s="153" t="s">
        <v>95</v>
      </c>
      <c r="AV299" s="12" t="s">
        <v>95</v>
      </c>
      <c r="AW299" s="12" t="s">
        <v>42</v>
      </c>
      <c r="AX299" s="12" t="s">
        <v>86</v>
      </c>
      <c r="AY299" s="153" t="s">
        <v>232</v>
      </c>
    </row>
    <row r="300" spans="2:51" s="15" customFormat="1">
      <c r="B300" s="172"/>
      <c r="D300" s="152" t="s">
        <v>241</v>
      </c>
      <c r="E300" s="173" t="s">
        <v>1</v>
      </c>
      <c r="F300" s="174" t="s">
        <v>283</v>
      </c>
      <c r="H300" s="175">
        <v>1200.0119999999999</v>
      </c>
      <c r="I300" s="176"/>
      <c r="L300" s="172"/>
      <c r="M300" s="177"/>
      <c r="T300" s="178"/>
      <c r="AT300" s="173" t="s">
        <v>241</v>
      </c>
      <c r="AU300" s="173" t="s">
        <v>95</v>
      </c>
      <c r="AV300" s="15" t="s">
        <v>256</v>
      </c>
      <c r="AW300" s="15" t="s">
        <v>42</v>
      </c>
      <c r="AX300" s="15" t="s">
        <v>86</v>
      </c>
      <c r="AY300" s="173" t="s">
        <v>232</v>
      </c>
    </row>
    <row r="301" spans="2:51" s="12" customFormat="1" ht="22.5">
      <c r="B301" s="151"/>
      <c r="D301" s="152" t="s">
        <v>241</v>
      </c>
      <c r="E301" s="153" t="s">
        <v>1</v>
      </c>
      <c r="F301" s="154" t="s">
        <v>447</v>
      </c>
      <c r="H301" s="155">
        <v>727.61400000000003</v>
      </c>
      <c r="I301" s="156"/>
      <c r="L301" s="151"/>
      <c r="M301" s="157"/>
      <c r="T301" s="158"/>
      <c r="AT301" s="153" t="s">
        <v>241</v>
      </c>
      <c r="AU301" s="153" t="s">
        <v>95</v>
      </c>
      <c r="AV301" s="12" t="s">
        <v>95</v>
      </c>
      <c r="AW301" s="12" t="s">
        <v>42</v>
      </c>
      <c r="AX301" s="12" t="s">
        <v>86</v>
      </c>
      <c r="AY301" s="153" t="s">
        <v>232</v>
      </c>
    </row>
    <row r="302" spans="2:51" s="12" customFormat="1">
      <c r="B302" s="151"/>
      <c r="D302" s="152" t="s">
        <v>241</v>
      </c>
      <c r="E302" s="153" t="s">
        <v>1</v>
      </c>
      <c r="F302" s="154" t="s">
        <v>448</v>
      </c>
      <c r="H302" s="155">
        <v>-1.224</v>
      </c>
      <c r="I302" s="156"/>
      <c r="L302" s="151"/>
      <c r="M302" s="157"/>
      <c r="T302" s="158"/>
      <c r="AT302" s="153" t="s">
        <v>241</v>
      </c>
      <c r="AU302" s="153" t="s">
        <v>95</v>
      </c>
      <c r="AV302" s="12" t="s">
        <v>95</v>
      </c>
      <c r="AW302" s="12" t="s">
        <v>42</v>
      </c>
      <c r="AX302" s="12" t="s">
        <v>86</v>
      </c>
      <c r="AY302" s="153" t="s">
        <v>232</v>
      </c>
    </row>
    <row r="303" spans="2:51" s="12" customFormat="1">
      <c r="B303" s="151"/>
      <c r="D303" s="152" t="s">
        <v>241</v>
      </c>
      <c r="E303" s="153" t="s">
        <v>1</v>
      </c>
      <c r="F303" s="154" t="s">
        <v>449</v>
      </c>
      <c r="H303" s="155">
        <v>-0.33900000000000002</v>
      </c>
      <c r="I303" s="156"/>
      <c r="L303" s="151"/>
      <c r="M303" s="157"/>
      <c r="T303" s="158"/>
      <c r="AT303" s="153" t="s">
        <v>241</v>
      </c>
      <c r="AU303" s="153" t="s">
        <v>95</v>
      </c>
      <c r="AV303" s="12" t="s">
        <v>95</v>
      </c>
      <c r="AW303" s="12" t="s">
        <v>42</v>
      </c>
      <c r="AX303" s="12" t="s">
        <v>86</v>
      </c>
      <c r="AY303" s="153" t="s">
        <v>232</v>
      </c>
    </row>
    <row r="304" spans="2:51" s="15" customFormat="1">
      <c r="B304" s="172"/>
      <c r="D304" s="152" t="s">
        <v>241</v>
      </c>
      <c r="E304" s="173" t="s">
        <v>1</v>
      </c>
      <c r="F304" s="174" t="s">
        <v>283</v>
      </c>
      <c r="H304" s="175">
        <v>726.05100000000004</v>
      </c>
      <c r="I304" s="176"/>
      <c r="L304" s="172"/>
      <c r="M304" s="177"/>
      <c r="T304" s="178"/>
      <c r="AT304" s="173" t="s">
        <v>241</v>
      </c>
      <c r="AU304" s="173" t="s">
        <v>95</v>
      </c>
      <c r="AV304" s="15" t="s">
        <v>256</v>
      </c>
      <c r="AW304" s="15" t="s">
        <v>42</v>
      </c>
      <c r="AX304" s="15" t="s">
        <v>86</v>
      </c>
      <c r="AY304" s="173" t="s">
        <v>232</v>
      </c>
    </row>
    <row r="305" spans="2:51" s="12" customFormat="1">
      <c r="B305" s="151"/>
      <c r="D305" s="152" t="s">
        <v>241</v>
      </c>
      <c r="E305" s="153" t="s">
        <v>1</v>
      </c>
      <c r="F305" s="154" t="s">
        <v>450</v>
      </c>
      <c r="H305" s="155">
        <v>90.635999999999996</v>
      </c>
      <c r="I305" s="156"/>
      <c r="L305" s="151"/>
      <c r="M305" s="157"/>
      <c r="T305" s="158"/>
      <c r="AT305" s="153" t="s">
        <v>241</v>
      </c>
      <c r="AU305" s="153" t="s">
        <v>95</v>
      </c>
      <c r="AV305" s="12" t="s">
        <v>95</v>
      </c>
      <c r="AW305" s="12" t="s">
        <v>42</v>
      </c>
      <c r="AX305" s="12" t="s">
        <v>86</v>
      </c>
      <c r="AY305" s="153" t="s">
        <v>232</v>
      </c>
    </row>
    <row r="306" spans="2:51" s="12" customFormat="1" ht="22.5">
      <c r="B306" s="151"/>
      <c r="D306" s="152" t="s">
        <v>241</v>
      </c>
      <c r="E306" s="153" t="s">
        <v>1</v>
      </c>
      <c r="F306" s="154" t="s">
        <v>451</v>
      </c>
      <c r="H306" s="155">
        <v>88.876999999999995</v>
      </c>
      <c r="I306" s="156"/>
      <c r="L306" s="151"/>
      <c r="M306" s="157"/>
      <c r="T306" s="158"/>
      <c r="AT306" s="153" t="s">
        <v>241</v>
      </c>
      <c r="AU306" s="153" t="s">
        <v>95</v>
      </c>
      <c r="AV306" s="12" t="s">
        <v>95</v>
      </c>
      <c r="AW306" s="12" t="s">
        <v>42</v>
      </c>
      <c r="AX306" s="12" t="s">
        <v>86</v>
      </c>
      <c r="AY306" s="153" t="s">
        <v>232</v>
      </c>
    </row>
    <row r="307" spans="2:51" s="12" customFormat="1">
      <c r="B307" s="151"/>
      <c r="D307" s="152" t="s">
        <v>241</v>
      </c>
      <c r="E307" s="153" t="s">
        <v>1</v>
      </c>
      <c r="F307" s="154" t="s">
        <v>452</v>
      </c>
      <c r="H307" s="155">
        <v>78.792000000000002</v>
      </c>
      <c r="I307" s="156"/>
      <c r="L307" s="151"/>
      <c r="M307" s="157"/>
      <c r="T307" s="158"/>
      <c r="AT307" s="153" t="s">
        <v>241</v>
      </c>
      <c r="AU307" s="153" t="s">
        <v>95</v>
      </c>
      <c r="AV307" s="12" t="s">
        <v>95</v>
      </c>
      <c r="AW307" s="12" t="s">
        <v>42</v>
      </c>
      <c r="AX307" s="12" t="s">
        <v>86</v>
      </c>
      <c r="AY307" s="153" t="s">
        <v>232</v>
      </c>
    </row>
    <row r="308" spans="2:51" s="15" customFormat="1">
      <c r="B308" s="172"/>
      <c r="D308" s="152" t="s">
        <v>241</v>
      </c>
      <c r="E308" s="173" t="s">
        <v>1</v>
      </c>
      <c r="F308" s="174" t="s">
        <v>283</v>
      </c>
      <c r="H308" s="175">
        <v>258.30500000000001</v>
      </c>
      <c r="I308" s="176"/>
      <c r="L308" s="172"/>
      <c r="M308" s="177"/>
      <c r="T308" s="178"/>
      <c r="AT308" s="173" t="s">
        <v>241</v>
      </c>
      <c r="AU308" s="173" t="s">
        <v>95</v>
      </c>
      <c r="AV308" s="15" t="s">
        <v>256</v>
      </c>
      <c r="AW308" s="15" t="s">
        <v>42</v>
      </c>
      <c r="AX308" s="15" t="s">
        <v>86</v>
      </c>
      <c r="AY308" s="173" t="s">
        <v>232</v>
      </c>
    </row>
    <row r="309" spans="2:51" s="14" customFormat="1">
      <c r="B309" s="166"/>
      <c r="D309" s="152" t="s">
        <v>241</v>
      </c>
      <c r="E309" s="167" t="s">
        <v>1</v>
      </c>
      <c r="F309" s="168" t="s">
        <v>453</v>
      </c>
      <c r="H309" s="167" t="s">
        <v>1</v>
      </c>
      <c r="I309" s="169"/>
      <c r="L309" s="166"/>
      <c r="M309" s="170"/>
      <c r="T309" s="171"/>
      <c r="AT309" s="167" t="s">
        <v>241</v>
      </c>
      <c r="AU309" s="167" t="s">
        <v>95</v>
      </c>
      <c r="AV309" s="14" t="s">
        <v>93</v>
      </c>
      <c r="AW309" s="14" t="s">
        <v>42</v>
      </c>
      <c r="AX309" s="14" t="s">
        <v>86</v>
      </c>
      <c r="AY309" s="167" t="s">
        <v>232</v>
      </c>
    </row>
    <row r="310" spans="2:51" s="12" customFormat="1">
      <c r="B310" s="151"/>
      <c r="D310" s="152" t="s">
        <v>241</v>
      </c>
      <c r="E310" s="153" t="s">
        <v>1</v>
      </c>
      <c r="F310" s="154" t="s">
        <v>454</v>
      </c>
      <c r="H310" s="155">
        <v>42.46</v>
      </c>
      <c r="I310" s="156"/>
      <c r="L310" s="151"/>
      <c r="M310" s="157"/>
      <c r="T310" s="158"/>
      <c r="AT310" s="153" t="s">
        <v>241</v>
      </c>
      <c r="AU310" s="153" t="s">
        <v>95</v>
      </c>
      <c r="AV310" s="12" t="s">
        <v>95</v>
      </c>
      <c r="AW310" s="12" t="s">
        <v>42</v>
      </c>
      <c r="AX310" s="12" t="s">
        <v>86</v>
      </c>
      <c r="AY310" s="153" t="s">
        <v>232</v>
      </c>
    </row>
    <row r="311" spans="2:51" s="12" customFormat="1">
      <c r="B311" s="151"/>
      <c r="D311" s="152" t="s">
        <v>241</v>
      </c>
      <c r="E311" s="153" t="s">
        <v>1</v>
      </c>
      <c r="F311" s="154" t="s">
        <v>455</v>
      </c>
      <c r="H311" s="155">
        <v>-0.22600000000000001</v>
      </c>
      <c r="I311" s="156"/>
      <c r="L311" s="151"/>
      <c r="M311" s="157"/>
      <c r="T311" s="158"/>
      <c r="AT311" s="153" t="s">
        <v>241</v>
      </c>
      <c r="AU311" s="153" t="s">
        <v>95</v>
      </c>
      <c r="AV311" s="12" t="s">
        <v>95</v>
      </c>
      <c r="AW311" s="12" t="s">
        <v>42</v>
      </c>
      <c r="AX311" s="12" t="s">
        <v>86</v>
      </c>
      <c r="AY311" s="153" t="s">
        <v>232</v>
      </c>
    </row>
    <row r="312" spans="2:51" s="12" customFormat="1" ht="22.5">
      <c r="B312" s="151"/>
      <c r="D312" s="152" t="s">
        <v>241</v>
      </c>
      <c r="E312" s="153" t="s">
        <v>1</v>
      </c>
      <c r="F312" s="154" t="s">
        <v>456</v>
      </c>
      <c r="H312" s="155">
        <v>88.707999999999998</v>
      </c>
      <c r="I312" s="156"/>
      <c r="L312" s="151"/>
      <c r="M312" s="157"/>
      <c r="T312" s="158"/>
      <c r="AT312" s="153" t="s">
        <v>241</v>
      </c>
      <c r="AU312" s="153" t="s">
        <v>95</v>
      </c>
      <c r="AV312" s="12" t="s">
        <v>95</v>
      </c>
      <c r="AW312" s="12" t="s">
        <v>42</v>
      </c>
      <c r="AX312" s="12" t="s">
        <v>86</v>
      </c>
      <c r="AY312" s="153" t="s">
        <v>232</v>
      </c>
    </row>
    <row r="313" spans="2:51" s="12" customFormat="1">
      <c r="B313" s="151"/>
      <c r="D313" s="152" t="s">
        <v>241</v>
      </c>
      <c r="E313" s="153" t="s">
        <v>1</v>
      </c>
      <c r="F313" s="154" t="s">
        <v>457</v>
      </c>
      <c r="H313" s="155">
        <v>-5.532</v>
      </c>
      <c r="I313" s="156"/>
      <c r="L313" s="151"/>
      <c r="M313" s="157"/>
      <c r="T313" s="158"/>
      <c r="AT313" s="153" t="s">
        <v>241</v>
      </c>
      <c r="AU313" s="153" t="s">
        <v>95</v>
      </c>
      <c r="AV313" s="12" t="s">
        <v>95</v>
      </c>
      <c r="AW313" s="12" t="s">
        <v>42</v>
      </c>
      <c r="AX313" s="12" t="s">
        <v>86</v>
      </c>
      <c r="AY313" s="153" t="s">
        <v>232</v>
      </c>
    </row>
    <row r="314" spans="2:51" s="15" customFormat="1">
      <c r="B314" s="172"/>
      <c r="D314" s="152" t="s">
        <v>241</v>
      </c>
      <c r="E314" s="173" t="s">
        <v>1</v>
      </c>
      <c r="F314" s="174" t="s">
        <v>283</v>
      </c>
      <c r="H314" s="175">
        <v>125.41</v>
      </c>
      <c r="I314" s="176"/>
      <c r="L314" s="172"/>
      <c r="M314" s="177"/>
      <c r="T314" s="178"/>
      <c r="AT314" s="173" t="s">
        <v>241</v>
      </c>
      <c r="AU314" s="173" t="s">
        <v>95</v>
      </c>
      <c r="AV314" s="15" t="s">
        <v>256</v>
      </c>
      <c r="AW314" s="15" t="s">
        <v>42</v>
      </c>
      <c r="AX314" s="15" t="s">
        <v>86</v>
      </c>
      <c r="AY314" s="173" t="s">
        <v>232</v>
      </c>
    </row>
    <row r="315" spans="2:51" s="14" customFormat="1">
      <c r="B315" s="166"/>
      <c r="D315" s="152" t="s">
        <v>241</v>
      </c>
      <c r="E315" s="167" t="s">
        <v>1</v>
      </c>
      <c r="F315" s="168" t="s">
        <v>458</v>
      </c>
      <c r="H315" s="167" t="s">
        <v>1</v>
      </c>
      <c r="I315" s="169"/>
      <c r="L315" s="166"/>
      <c r="M315" s="170"/>
      <c r="T315" s="171"/>
      <c r="AT315" s="167" t="s">
        <v>241</v>
      </c>
      <c r="AU315" s="167" t="s">
        <v>95</v>
      </c>
      <c r="AV315" s="14" t="s">
        <v>93</v>
      </c>
      <c r="AW315" s="14" t="s">
        <v>42</v>
      </c>
      <c r="AX315" s="14" t="s">
        <v>86</v>
      </c>
      <c r="AY315" s="167" t="s">
        <v>232</v>
      </c>
    </row>
    <row r="316" spans="2:51" s="12" customFormat="1" ht="22.5">
      <c r="B316" s="151"/>
      <c r="D316" s="152" t="s">
        <v>241</v>
      </c>
      <c r="E316" s="153" t="s">
        <v>1</v>
      </c>
      <c r="F316" s="154" t="s">
        <v>459</v>
      </c>
      <c r="H316" s="155">
        <v>53.055</v>
      </c>
      <c r="I316" s="156"/>
      <c r="L316" s="151"/>
      <c r="M316" s="157"/>
      <c r="T316" s="158"/>
      <c r="AT316" s="153" t="s">
        <v>241</v>
      </c>
      <c r="AU316" s="153" t="s">
        <v>95</v>
      </c>
      <c r="AV316" s="12" t="s">
        <v>95</v>
      </c>
      <c r="AW316" s="12" t="s">
        <v>42</v>
      </c>
      <c r="AX316" s="12" t="s">
        <v>86</v>
      </c>
      <c r="AY316" s="153" t="s">
        <v>232</v>
      </c>
    </row>
    <row r="317" spans="2:51" s="12" customFormat="1">
      <c r="B317" s="151"/>
      <c r="D317" s="152" t="s">
        <v>241</v>
      </c>
      <c r="E317" s="153" t="s">
        <v>1</v>
      </c>
      <c r="F317" s="154" t="s">
        <v>460</v>
      </c>
      <c r="H317" s="155">
        <v>19.001000000000001</v>
      </c>
      <c r="I317" s="156"/>
      <c r="L317" s="151"/>
      <c r="M317" s="157"/>
      <c r="T317" s="158"/>
      <c r="AT317" s="153" t="s">
        <v>241</v>
      </c>
      <c r="AU317" s="153" t="s">
        <v>95</v>
      </c>
      <c r="AV317" s="12" t="s">
        <v>95</v>
      </c>
      <c r="AW317" s="12" t="s">
        <v>42</v>
      </c>
      <c r="AX317" s="12" t="s">
        <v>86</v>
      </c>
      <c r="AY317" s="153" t="s">
        <v>232</v>
      </c>
    </row>
    <row r="318" spans="2:51" s="12" customFormat="1" ht="22.5">
      <c r="B318" s="151"/>
      <c r="D318" s="152" t="s">
        <v>241</v>
      </c>
      <c r="E318" s="153" t="s">
        <v>1</v>
      </c>
      <c r="F318" s="154" t="s">
        <v>461</v>
      </c>
      <c r="H318" s="155">
        <v>10.092000000000001</v>
      </c>
      <c r="I318" s="156"/>
      <c r="L318" s="151"/>
      <c r="M318" s="157"/>
      <c r="T318" s="158"/>
      <c r="AT318" s="153" t="s">
        <v>241</v>
      </c>
      <c r="AU318" s="153" t="s">
        <v>95</v>
      </c>
      <c r="AV318" s="12" t="s">
        <v>95</v>
      </c>
      <c r="AW318" s="12" t="s">
        <v>42</v>
      </c>
      <c r="AX318" s="12" t="s">
        <v>86</v>
      </c>
      <c r="AY318" s="153" t="s">
        <v>232</v>
      </c>
    </row>
    <row r="319" spans="2:51" s="12" customFormat="1" ht="22.5">
      <c r="B319" s="151"/>
      <c r="D319" s="152" t="s">
        <v>241</v>
      </c>
      <c r="E319" s="153" t="s">
        <v>1</v>
      </c>
      <c r="F319" s="154" t="s">
        <v>462</v>
      </c>
      <c r="H319" s="155">
        <v>4.6760000000000002</v>
      </c>
      <c r="I319" s="156"/>
      <c r="L319" s="151"/>
      <c r="M319" s="157"/>
      <c r="T319" s="158"/>
      <c r="AT319" s="153" t="s">
        <v>241</v>
      </c>
      <c r="AU319" s="153" t="s">
        <v>95</v>
      </c>
      <c r="AV319" s="12" t="s">
        <v>95</v>
      </c>
      <c r="AW319" s="12" t="s">
        <v>42</v>
      </c>
      <c r="AX319" s="12" t="s">
        <v>86</v>
      </c>
      <c r="AY319" s="153" t="s">
        <v>232</v>
      </c>
    </row>
    <row r="320" spans="2:51" s="12" customFormat="1">
      <c r="B320" s="151"/>
      <c r="D320" s="152" t="s">
        <v>241</v>
      </c>
      <c r="E320" s="153" t="s">
        <v>1</v>
      </c>
      <c r="F320" s="154" t="s">
        <v>463</v>
      </c>
      <c r="H320" s="155">
        <v>0.73599999999999999</v>
      </c>
      <c r="I320" s="156"/>
      <c r="L320" s="151"/>
      <c r="M320" s="157"/>
      <c r="T320" s="158"/>
      <c r="AT320" s="153" t="s">
        <v>241</v>
      </c>
      <c r="AU320" s="153" t="s">
        <v>95</v>
      </c>
      <c r="AV320" s="12" t="s">
        <v>95</v>
      </c>
      <c r="AW320" s="12" t="s">
        <v>42</v>
      </c>
      <c r="AX320" s="12" t="s">
        <v>86</v>
      </c>
      <c r="AY320" s="153" t="s">
        <v>232</v>
      </c>
    </row>
    <row r="321" spans="2:65" s="15" customFormat="1">
      <c r="B321" s="172"/>
      <c r="D321" s="152" t="s">
        <v>241</v>
      </c>
      <c r="E321" s="173" t="s">
        <v>1</v>
      </c>
      <c r="F321" s="174" t="s">
        <v>283</v>
      </c>
      <c r="H321" s="175">
        <v>87.56</v>
      </c>
      <c r="I321" s="176"/>
      <c r="L321" s="172"/>
      <c r="M321" s="177"/>
      <c r="T321" s="178"/>
      <c r="AT321" s="173" t="s">
        <v>241</v>
      </c>
      <c r="AU321" s="173" t="s">
        <v>95</v>
      </c>
      <c r="AV321" s="15" t="s">
        <v>256</v>
      </c>
      <c r="AW321" s="15" t="s">
        <v>42</v>
      </c>
      <c r="AX321" s="15" t="s">
        <v>86</v>
      </c>
      <c r="AY321" s="173" t="s">
        <v>232</v>
      </c>
    </row>
    <row r="322" spans="2:65" s="12" customFormat="1">
      <c r="B322" s="151"/>
      <c r="D322" s="152" t="s">
        <v>241</v>
      </c>
      <c r="E322" s="153" t="s">
        <v>1</v>
      </c>
      <c r="F322" s="154" t="s">
        <v>464</v>
      </c>
      <c r="H322" s="155">
        <v>87.56</v>
      </c>
      <c r="I322" s="156"/>
      <c r="L322" s="151"/>
      <c r="M322" s="157"/>
      <c r="T322" s="158"/>
      <c r="AT322" s="153" t="s">
        <v>241</v>
      </c>
      <c r="AU322" s="153" t="s">
        <v>95</v>
      </c>
      <c r="AV322" s="12" t="s">
        <v>95</v>
      </c>
      <c r="AW322" s="12" t="s">
        <v>42</v>
      </c>
      <c r="AX322" s="12" t="s">
        <v>86</v>
      </c>
      <c r="AY322" s="153" t="s">
        <v>232</v>
      </c>
    </row>
    <row r="323" spans="2:65" s="15" customFormat="1">
      <c r="B323" s="172"/>
      <c r="D323" s="152" t="s">
        <v>241</v>
      </c>
      <c r="E323" s="173" t="s">
        <v>1</v>
      </c>
      <c r="F323" s="174" t="s">
        <v>283</v>
      </c>
      <c r="H323" s="175">
        <v>87.56</v>
      </c>
      <c r="I323" s="176"/>
      <c r="L323" s="172"/>
      <c r="M323" s="177"/>
      <c r="T323" s="178"/>
      <c r="AT323" s="173" t="s">
        <v>241</v>
      </c>
      <c r="AU323" s="173" t="s">
        <v>95</v>
      </c>
      <c r="AV323" s="15" t="s">
        <v>256</v>
      </c>
      <c r="AW323" s="15" t="s">
        <v>42</v>
      </c>
      <c r="AX323" s="15" t="s">
        <v>86</v>
      </c>
      <c r="AY323" s="173" t="s">
        <v>232</v>
      </c>
    </row>
    <row r="324" spans="2:65" s="14" customFormat="1">
      <c r="B324" s="166"/>
      <c r="D324" s="152" t="s">
        <v>241</v>
      </c>
      <c r="E324" s="167" t="s">
        <v>1</v>
      </c>
      <c r="F324" s="168" t="s">
        <v>465</v>
      </c>
      <c r="H324" s="167" t="s">
        <v>1</v>
      </c>
      <c r="I324" s="169"/>
      <c r="L324" s="166"/>
      <c r="M324" s="170"/>
      <c r="T324" s="171"/>
      <c r="AT324" s="167" t="s">
        <v>241</v>
      </c>
      <c r="AU324" s="167" t="s">
        <v>95</v>
      </c>
      <c r="AV324" s="14" t="s">
        <v>93</v>
      </c>
      <c r="AW324" s="14" t="s">
        <v>42</v>
      </c>
      <c r="AX324" s="14" t="s">
        <v>86</v>
      </c>
      <c r="AY324" s="167" t="s">
        <v>232</v>
      </c>
    </row>
    <row r="325" spans="2:65" s="13" customFormat="1">
      <c r="B325" s="159"/>
      <c r="D325" s="152" t="s">
        <v>241</v>
      </c>
      <c r="E325" s="160" t="s">
        <v>177</v>
      </c>
      <c r="F325" s="161" t="s">
        <v>243</v>
      </c>
      <c r="H325" s="162">
        <v>3685.1089999999999</v>
      </c>
      <c r="I325" s="163"/>
      <c r="L325" s="159"/>
      <c r="M325" s="164"/>
      <c r="T325" s="165"/>
      <c r="AT325" s="160" t="s">
        <v>241</v>
      </c>
      <c r="AU325" s="160" t="s">
        <v>95</v>
      </c>
      <c r="AV325" s="13" t="s">
        <v>239</v>
      </c>
      <c r="AW325" s="13" t="s">
        <v>42</v>
      </c>
      <c r="AX325" s="13" t="s">
        <v>93</v>
      </c>
      <c r="AY325" s="160" t="s">
        <v>232</v>
      </c>
    </row>
    <row r="326" spans="2:65" s="1" customFormat="1" ht="49.15" customHeight="1">
      <c r="B326" s="33"/>
      <c r="C326" s="138" t="s">
        <v>466</v>
      </c>
      <c r="D326" s="138" t="s">
        <v>234</v>
      </c>
      <c r="E326" s="139" t="s">
        <v>467</v>
      </c>
      <c r="F326" s="140" t="s">
        <v>468</v>
      </c>
      <c r="G326" s="141" t="s">
        <v>153</v>
      </c>
      <c r="H326" s="142">
        <v>7774.1120000000001</v>
      </c>
      <c r="I326" s="143"/>
      <c r="J326" s="144">
        <f>ROUND(I326*H326,2)</f>
        <v>0</v>
      </c>
      <c r="K326" s="140" t="s">
        <v>238</v>
      </c>
      <c r="L326" s="33"/>
      <c r="M326" s="145" t="s">
        <v>1</v>
      </c>
      <c r="N326" s="146" t="s">
        <v>51</v>
      </c>
      <c r="P326" s="147">
        <f>O326*H326</f>
        <v>0</v>
      </c>
      <c r="Q326" s="147">
        <v>1.6199999999999999E-3</v>
      </c>
      <c r="R326" s="147">
        <f>Q326*H326</f>
        <v>12.594061439999999</v>
      </c>
      <c r="S326" s="147">
        <v>0</v>
      </c>
      <c r="T326" s="148">
        <f>S326*H326</f>
        <v>0</v>
      </c>
      <c r="AR326" s="149" t="s">
        <v>239</v>
      </c>
      <c r="AT326" s="149" t="s">
        <v>234</v>
      </c>
      <c r="AU326" s="149" t="s">
        <v>95</v>
      </c>
      <c r="AY326" s="17" t="s">
        <v>232</v>
      </c>
      <c r="BE326" s="150">
        <f>IF(N326="základní",J326,0)</f>
        <v>0</v>
      </c>
      <c r="BF326" s="150">
        <f>IF(N326="snížená",J326,0)</f>
        <v>0</v>
      </c>
      <c r="BG326" s="150">
        <f>IF(N326="zákl. přenesená",J326,0)</f>
        <v>0</v>
      </c>
      <c r="BH326" s="150">
        <f>IF(N326="sníž. přenesená",J326,0)</f>
        <v>0</v>
      </c>
      <c r="BI326" s="150">
        <f>IF(N326="nulová",J326,0)</f>
        <v>0</v>
      </c>
      <c r="BJ326" s="17" t="s">
        <v>93</v>
      </c>
      <c r="BK326" s="150">
        <f>ROUND(I326*H326,2)</f>
        <v>0</v>
      </c>
      <c r="BL326" s="17" t="s">
        <v>239</v>
      </c>
      <c r="BM326" s="149" t="s">
        <v>469</v>
      </c>
    </row>
    <row r="327" spans="2:65" s="14" customFormat="1">
      <c r="B327" s="166"/>
      <c r="D327" s="152" t="s">
        <v>241</v>
      </c>
      <c r="E327" s="167" t="s">
        <v>1</v>
      </c>
      <c r="F327" s="168" t="s">
        <v>470</v>
      </c>
      <c r="H327" s="167" t="s">
        <v>1</v>
      </c>
      <c r="I327" s="169"/>
      <c r="L327" s="166"/>
      <c r="M327" s="170"/>
      <c r="T327" s="171"/>
      <c r="AT327" s="167" t="s">
        <v>241</v>
      </c>
      <c r="AU327" s="167" t="s">
        <v>95</v>
      </c>
      <c r="AV327" s="14" t="s">
        <v>93</v>
      </c>
      <c r="AW327" s="14" t="s">
        <v>42</v>
      </c>
      <c r="AX327" s="14" t="s">
        <v>86</v>
      </c>
      <c r="AY327" s="167" t="s">
        <v>232</v>
      </c>
    </row>
    <row r="328" spans="2:65" s="14" customFormat="1" ht="22.5">
      <c r="B328" s="166"/>
      <c r="D328" s="152" t="s">
        <v>241</v>
      </c>
      <c r="E328" s="167" t="s">
        <v>1</v>
      </c>
      <c r="F328" s="168" t="s">
        <v>471</v>
      </c>
      <c r="H328" s="167" t="s">
        <v>1</v>
      </c>
      <c r="I328" s="169"/>
      <c r="L328" s="166"/>
      <c r="M328" s="170"/>
      <c r="T328" s="171"/>
      <c r="AT328" s="167" t="s">
        <v>241</v>
      </c>
      <c r="AU328" s="167" t="s">
        <v>95</v>
      </c>
      <c r="AV328" s="14" t="s">
        <v>93</v>
      </c>
      <c r="AW328" s="14" t="s">
        <v>42</v>
      </c>
      <c r="AX328" s="14" t="s">
        <v>86</v>
      </c>
      <c r="AY328" s="167" t="s">
        <v>232</v>
      </c>
    </row>
    <row r="329" spans="2:65" s="14" customFormat="1">
      <c r="B329" s="166"/>
      <c r="D329" s="152" t="s">
        <v>241</v>
      </c>
      <c r="E329" s="167" t="s">
        <v>1</v>
      </c>
      <c r="F329" s="168" t="s">
        <v>472</v>
      </c>
      <c r="H329" s="167" t="s">
        <v>1</v>
      </c>
      <c r="I329" s="169"/>
      <c r="L329" s="166"/>
      <c r="M329" s="170"/>
      <c r="T329" s="171"/>
      <c r="AT329" s="167" t="s">
        <v>241</v>
      </c>
      <c r="AU329" s="167" t="s">
        <v>95</v>
      </c>
      <c r="AV329" s="14" t="s">
        <v>93</v>
      </c>
      <c r="AW329" s="14" t="s">
        <v>42</v>
      </c>
      <c r="AX329" s="14" t="s">
        <v>86</v>
      </c>
      <c r="AY329" s="167" t="s">
        <v>232</v>
      </c>
    </row>
    <row r="330" spans="2:65" s="12" customFormat="1" ht="22.5">
      <c r="B330" s="151"/>
      <c r="D330" s="152" t="s">
        <v>241</v>
      </c>
      <c r="E330" s="153" t="s">
        <v>1</v>
      </c>
      <c r="F330" s="154" t="s">
        <v>473</v>
      </c>
      <c r="H330" s="155">
        <v>109.508</v>
      </c>
      <c r="I330" s="156"/>
      <c r="L330" s="151"/>
      <c r="M330" s="157"/>
      <c r="T330" s="158"/>
      <c r="AT330" s="153" t="s">
        <v>241</v>
      </c>
      <c r="AU330" s="153" t="s">
        <v>95</v>
      </c>
      <c r="AV330" s="12" t="s">
        <v>95</v>
      </c>
      <c r="AW330" s="12" t="s">
        <v>42</v>
      </c>
      <c r="AX330" s="12" t="s">
        <v>86</v>
      </c>
      <c r="AY330" s="153" t="s">
        <v>232</v>
      </c>
    </row>
    <row r="331" spans="2:65" s="12" customFormat="1">
      <c r="B331" s="151"/>
      <c r="D331" s="152" t="s">
        <v>241</v>
      </c>
      <c r="E331" s="153" t="s">
        <v>1</v>
      </c>
      <c r="F331" s="154" t="s">
        <v>474</v>
      </c>
      <c r="H331" s="155">
        <v>81.81</v>
      </c>
      <c r="I331" s="156"/>
      <c r="L331" s="151"/>
      <c r="M331" s="157"/>
      <c r="T331" s="158"/>
      <c r="AT331" s="153" t="s">
        <v>241</v>
      </c>
      <c r="AU331" s="153" t="s">
        <v>95</v>
      </c>
      <c r="AV331" s="12" t="s">
        <v>95</v>
      </c>
      <c r="AW331" s="12" t="s">
        <v>42</v>
      </c>
      <c r="AX331" s="12" t="s">
        <v>86</v>
      </c>
      <c r="AY331" s="153" t="s">
        <v>232</v>
      </c>
    </row>
    <row r="332" spans="2:65" s="12" customFormat="1">
      <c r="B332" s="151"/>
      <c r="D332" s="152" t="s">
        <v>241</v>
      </c>
      <c r="E332" s="153" t="s">
        <v>1</v>
      </c>
      <c r="F332" s="154" t="s">
        <v>475</v>
      </c>
      <c r="H332" s="155">
        <v>26.46</v>
      </c>
      <c r="I332" s="156"/>
      <c r="L332" s="151"/>
      <c r="M332" s="157"/>
      <c r="T332" s="158"/>
      <c r="AT332" s="153" t="s">
        <v>241</v>
      </c>
      <c r="AU332" s="153" t="s">
        <v>95</v>
      </c>
      <c r="AV332" s="12" t="s">
        <v>95</v>
      </c>
      <c r="AW332" s="12" t="s">
        <v>42</v>
      </c>
      <c r="AX332" s="12" t="s">
        <v>86</v>
      </c>
      <c r="AY332" s="153" t="s">
        <v>232</v>
      </c>
    </row>
    <row r="333" spans="2:65" s="12" customFormat="1">
      <c r="B333" s="151"/>
      <c r="D333" s="152" t="s">
        <v>241</v>
      </c>
      <c r="E333" s="153" t="s">
        <v>1</v>
      </c>
      <c r="F333" s="154" t="s">
        <v>476</v>
      </c>
      <c r="H333" s="155">
        <v>124.2</v>
      </c>
      <c r="I333" s="156"/>
      <c r="L333" s="151"/>
      <c r="M333" s="157"/>
      <c r="T333" s="158"/>
      <c r="AT333" s="153" t="s">
        <v>241</v>
      </c>
      <c r="AU333" s="153" t="s">
        <v>95</v>
      </c>
      <c r="AV333" s="12" t="s">
        <v>95</v>
      </c>
      <c r="AW333" s="12" t="s">
        <v>42</v>
      </c>
      <c r="AX333" s="12" t="s">
        <v>86</v>
      </c>
      <c r="AY333" s="153" t="s">
        <v>232</v>
      </c>
    </row>
    <row r="334" spans="2:65" s="12" customFormat="1">
      <c r="B334" s="151"/>
      <c r="D334" s="152" t="s">
        <v>241</v>
      </c>
      <c r="E334" s="153" t="s">
        <v>1</v>
      </c>
      <c r="F334" s="154" t="s">
        <v>477</v>
      </c>
      <c r="H334" s="155">
        <v>35.64</v>
      </c>
      <c r="I334" s="156"/>
      <c r="L334" s="151"/>
      <c r="M334" s="157"/>
      <c r="T334" s="158"/>
      <c r="AT334" s="153" t="s">
        <v>241</v>
      </c>
      <c r="AU334" s="153" t="s">
        <v>95</v>
      </c>
      <c r="AV334" s="12" t="s">
        <v>95</v>
      </c>
      <c r="AW334" s="12" t="s">
        <v>42</v>
      </c>
      <c r="AX334" s="12" t="s">
        <v>86</v>
      </c>
      <c r="AY334" s="153" t="s">
        <v>232</v>
      </c>
    </row>
    <row r="335" spans="2:65" s="15" customFormat="1">
      <c r="B335" s="172"/>
      <c r="D335" s="152" t="s">
        <v>241</v>
      </c>
      <c r="E335" s="173" t="s">
        <v>1</v>
      </c>
      <c r="F335" s="174" t="s">
        <v>283</v>
      </c>
      <c r="H335" s="175">
        <v>377.61799999999999</v>
      </c>
      <c r="I335" s="176"/>
      <c r="L335" s="172"/>
      <c r="M335" s="177"/>
      <c r="T335" s="178"/>
      <c r="AT335" s="173" t="s">
        <v>241</v>
      </c>
      <c r="AU335" s="173" t="s">
        <v>95</v>
      </c>
      <c r="AV335" s="15" t="s">
        <v>256</v>
      </c>
      <c r="AW335" s="15" t="s">
        <v>42</v>
      </c>
      <c r="AX335" s="15" t="s">
        <v>86</v>
      </c>
      <c r="AY335" s="173" t="s">
        <v>232</v>
      </c>
    </row>
    <row r="336" spans="2:65" s="12" customFormat="1">
      <c r="B336" s="151"/>
      <c r="D336" s="152" t="s">
        <v>241</v>
      </c>
      <c r="E336" s="153" t="s">
        <v>1</v>
      </c>
      <c r="F336" s="154" t="s">
        <v>478</v>
      </c>
      <c r="H336" s="155">
        <v>484.57</v>
      </c>
      <c r="I336" s="156"/>
      <c r="L336" s="151"/>
      <c r="M336" s="157"/>
      <c r="T336" s="158"/>
      <c r="AT336" s="153" t="s">
        <v>241</v>
      </c>
      <c r="AU336" s="153" t="s">
        <v>95</v>
      </c>
      <c r="AV336" s="12" t="s">
        <v>95</v>
      </c>
      <c r="AW336" s="12" t="s">
        <v>42</v>
      </c>
      <c r="AX336" s="12" t="s">
        <v>86</v>
      </c>
      <c r="AY336" s="153" t="s">
        <v>232</v>
      </c>
    </row>
    <row r="337" spans="2:51" s="12" customFormat="1" ht="22.5">
      <c r="B337" s="151"/>
      <c r="D337" s="152" t="s">
        <v>241</v>
      </c>
      <c r="E337" s="153" t="s">
        <v>1</v>
      </c>
      <c r="F337" s="154" t="s">
        <v>479</v>
      </c>
      <c r="H337" s="155">
        <v>226.03100000000001</v>
      </c>
      <c r="I337" s="156"/>
      <c r="L337" s="151"/>
      <c r="M337" s="157"/>
      <c r="T337" s="158"/>
      <c r="AT337" s="153" t="s">
        <v>241</v>
      </c>
      <c r="AU337" s="153" t="s">
        <v>95</v>
      </c>
      <c r="AV337" s="12" t="s">
        <v>95</v>
      </c>
      <c r="AW337" s="12" t="s">
        <v>42</v>
      </c>
      <c r="AX337" s="12" t="s">
        <v>86</v>
      </c>
      <c r="AY337" s="153" t="s">
        <v>232</v>
      </c>
    </row>
    <row r="338" spans="2:51" s="12" customFormat="1">
      <c r="B338" s="151"/>
      <c r="D338" s="152" t="s">
        <v>241</v>
      </c>
      <c r="E338" s="153" t="s">
        <v>1</v>
      </c>
      <c r="F338" s="154" t="s">
        <v>480</v>
      </c>
      <c r="H338" s="155">
        <v>226.03100000000001</v>
      </c>
      <c r="I338" s="156"/>
      <c r="L338" s="151"/>
      <c r="M338" s="157"/>
      <c r="T338" s="158"/>
      <c r="AT338" s="153" t="s">
        <v>241</v>
      </c>
      <c r="AU338" s="153" t="s">
        <v>95</v>
      </c>
      <c r="AV338" s="12" t="s">
        <v>95</v>
      </c>
      <c r="AW338" s="12" t="s">
        <v>42</v>
      </c>
      <c r="AX338" s="12" t="s">
        <v>86</v>
      </c>
      <c r="AY338" s="153" t="s">
        <v>232</v>
      </c>
    </row>
    <row r="339" spans="2:51" s="12" customFormat="1" ht="22.5">
      <c r="B339" s="151"/>
      <c r="D339" s="152" t="s">
        <v>241</v>
      </c>
      <c r="E339" s="153" t="s">
        <v>1</v>
      </c>
      <c r="F339" s="154" t="s">
        <v>481</v>
      </c>
      <c r="H339" s="155">
        <v>318.30200000000002</v>
      </c>
      <c r="I339" s="156"/>
      <c r="L339" s="151"/>
      <c r="M339" s="157"/>
      <c r="T339" s="158"/>
      <c r="AT339" s="153" t="s">
        <v>241</v>
      </c>
      <c r="AU339" s="153" t="s">
        <v>95</v>
      </c>
      <c r="AV339" s="12" t="s">
        <v>95</v>
      </c>
      <c r="AW339" s="12" t="s">
        <v>42</v>
      </c>
      <c r="AX339" s="12" t="s">
        <v>86</v>
      </c>
      <c r="AY339" s="153" t="s">
        <v>232</v>
      </c>
    </row>
    <row r="340" spans="2:51" s="12" customFormat="1">
      <c r="B340" s="151"/>
      <c r="D340" s="152" t="s">
        <v>241</v>
      </c>
      <c r="E340" s="153" t="s">
        <v>1</v>
      </c>
      <c r="F340" s="154" t="s">
        <v>482</v>
      </c>
      <c r="H340" s="155">
        <v>44.72</v>
      </c>
      <c r="I340" s="156"/>
      <c r="L340" s="151"/>
      <c r="M340" s="157"/>
      <c r="T340" s="158"/>
      <c r="AT340" s="153" t="s">
        <v>241</v>
      </c>
      <c r="AU340" s="153" t="s">
        <v>95</v>
      </c>
      <c r="AV340" s="12" t="s">
        <v>95</v>
      </c>
      <c r="AW340" s="12" t="s">
        <v>42</v>
      </c>
      <c r="AX340" s="12" t="s">
        <v>86</v>
      </c>
      <c r="AY340" s="153" t="s">
        <v>232</v>
      </c>
    </row>
    <row r="341" spans="2:51" s="12" customFormat="1">
      <c r="B341" s="151"/>
      <c r="D341" s="152" t="s">
        <v>241</v>
      </c>
      <c r="E341" s="153" t="s">
        <v>1</v>
      </c>
      <c r="F341" s="154" t="s">
        <v>483</v>
      </c>
      <c r="H341" s="155">
        <v>318.30200000000002</v>
      </c>
      <c r="I341" s="156"/>
      <c r="L341" s="151"/>
      <c r="M341" s="157"/>
      <c r="T341" s="158"/>
      <c r="AT341" s="153" t="s">
        <v>241</v>
      </c>
      <c r="AU341" s="153" t="s">
        <v>95</v>
      </c>
      <c r="AV341" s="12" t="s">
        <v>95</v>
      </c>
      <c r="AW341" s="12" t="s">
        <v>42</v>
      </c>
      <c r="AX341" s="12" t="s">
        <v>86</v>
      </c>
      <c r="AY341" s="153" t="s">
        <v>232</v>
      </c>
    </row>
    <row r="342" spans="2:51" s="12" customFormat="1">
      <c r="B342" s="151"/>
      <c r="D342" s="152" t="s">
        <v>241</v>
      </c>
      <c r="E342" s="153" t="s">
        <v>1</v>
      </c>
      <c r="F342" s="154" t="s">
        <v>484</v>
      </c>
      <c r="H342" s="155">
        <v>44.72</v>
      </c>
      <c r="I342" s="156"/>
      <c r="L342" s="151"/>
      <c r="M342" s="157"/>
      <c r="T342" s="158"/>
      <c r="AT342" s="153" t="s">
        <v>241</v>
      </c>
      <c r="AU342" s="153" t="s">
        <v>95</v>
      </c>
      <c r="AV342" s="12" t="s">
        <v>95</v>
      </c>
      <c r="AW342" s="12" t="s">
        <v>42</v>
      </c>
      <c r="AX342" s="12" t="s">
        <v>86</v>
      </c>
      <c r="AY342" s="153" t="s">
        <v>232</v>
      </c>
    </row>
    <row r="343" spans="2:51" s="12" customFormat="1">
      <c r="B343" s="151"/>
      <c r="D343" s="152" t="s">
        <v>241</v>
      </c>
      <c r="E343" s="153" t="s">
        <v>1</v>
      </c>
      <c r="F343" s="154" t="s">
        <v>485</v>
      </c>
      <c r="H343" s="155">
        <v>149.32499999999999</v>
      </c>
      <c r="I343" s="156"/>
      <c r="L343" s="151"/>
      <c r="M343" s="157"/>
      <c r="T343" s="158"/>
      <c r="AT343" s="153" t="s">
        <v>241</v>
      </c>
      <c r="AU343" s="153" t="s">
        <v>95</v>
      </c>
      <c r="AV343" s="12" t="s">
        <v>95</v>
      </c>
      <c r="AW343" s="12" t="s">
        <v>42</v>
      </c>
      <c r="AX343" s="12" t="s">
        <v>86</v>
      </c>
      <c r="AY343" s="153" t="s">
        <v>232</v>
      </c>
    </row>
    <row r="344" spans="2:51" s="12" customFormat="1">
      <c r="B344" s="151"/>
      <c r="D344" s="152" t="s">
        <v>241</v>
      </c>
      <c r="E344" s="153" t="s">
        <v>1</v>
      </c>
      <c r="F344" s="154" t="s">
        <v>486</v>
      </c>
      <c r="H344" s="155">
        <v>0</v>
      </c>
      <c r="I344" s="156"/>
      <c r="L344" s="151"/>
      <c r="M344" s="157"/>
      <c r="T344" s="158"/>
      <c r="AT344" s="153" t="s">
        <v>241</v>
      </c>
      <c r="AU344" s="153" t="s">
        <v>95</v>
      </c>
      <c r="AV344" s="12" t="s">
        <v>95</v>
      </c>
      <c r="AW344" s="12" t="s">
        <v>42</v>
      </c>
      <c r="AX344" s="12" t="s">
        <v>86</v>
      </c>
      <c r="AY344" s="153" t="s">
        <v>232</v>
      </c>
    </row>
    <row r="345" spans="2:51" s="15" customFormat="1">
      <c r="B345" s="172"/>
      <c r="D345" s="152" t="s">
        <v>241</v>
      </c>
      <c r="E345" s="173" t="s">
        <v>1</v>
      </c>
      <c r="F345" s="174" t="s">
        <v>283</v>
      </c>
      <c r="H345" s="175">
        <v>1812.001</v>
      </c>
      <c r="I345" s="176"/>
      <c r="L345" s="172"/>
      <c r="M345" s="177"/>
      <c r="T345" s="178"/>
      <c r="AT345" s="173" t="s">
        <v>241</v>
      </c>
      <c r="AU345" s="173" t="s">
        <v>95</v>
      </c>
      <c r="AV345" s="15" t="s">
        <v>256</v>
      </c>
      <c r="AW345" s="15" t="s">
        <v>42</v>
      </c>
      <c r="AX345" s="15" t="s">
        <v>86</v>
      </c>
      <c r="AY345" s="173" t="s">
        <v>232</v>
      </c>
    </row>
    <row r="346" spans="2:51" s="14" customFormat="1">
      <c r="B346" s="166"/>
      <c r="D346" s="152" t="s">
        <v>241</v>
      </c>
      <c r="E346" s="167" t="s">
        <v>1</v>
      </c>
      <c r="F346" s="168" t="s">
        <v>487</v>
      </c>
      <c r="H346" s="167" t="s">
        <v>1</v>
      </c>
      <c r="I346" s="169"/>
      <c r="L346" s="166"/>
      <c r="M346" s="170"/>
      <c r="T346" s="171"/>
      <c r="AT346" s="167" t="s">
        <v>241</v>
      </c>
      <c r="AU346" s="167" t="s">
        <v>95</v>
      </c>
      <c r="AV346" s="14" t="s">
        <v>93</v>
      </c>
      <c r="AW346" s="14" t="s">
        <v>42</v>
      </c>
      <c r="AX346" s="14" t="s">
        <v>86</v>
      </c>
      <c r="AY346" s="167" t="s">
        <v>232</v>
      </c>
    </row>
    <row r="347" spans="2:51" s="12" customFormat="1">
      <c r="B347" s="151"/>
      <c r="D347" s="152" t="s">
        <v>241</v>
      </c>
      <c r="E347" s="153" t="s">
        <v>1</v>
      </c>
      <c r="F347" s="154" t="s">
        <v>488</v>
      </c>
      <c r="H347" s="155">
        <v>745.995</v>
      </c>
      <c r="I347" s="156"/>
      <c r="L347" s="151"/>
      <c r="M347" s="157"/>
      <c r="T347" s="158"/>
      <c r="AT347" s="153" t="s">
        <v>241</v>
      </c>
      <c r="AU347" s="153" t="s">
        <v>95</v>
      </c>
      <c r="AV347" s="12" t="s">
        <v>95</v>
      </c>
      <c r="AW347" s="12" t="s">
        <v>42</v>
      </c>
      <c r="AX347" s="12" t="s">
        <v>86</v>
      </c>
      <c r="AY347" s="153" t="s">
        <v>232</v>
      </c>
    </row>
    <row r="348" spans="2:51" s="12" customFormat="1">
      <c r="B348" s="151"/>
      <c r="D348" s="152" t="s">
        <v>241</v>
      </c>
      <c r="E348" s="153" t="s">
        <v>1</v>
      </c>
      <c r="F348" s="154" t="s">
        <v>489</v>
      </c>
      <c r="H348" s="155">
        <v>2042.2180000000001</v>
      </c>
      <c r="I348" s="156"/>
      <c r="L348" s="151"/>
      <c r="M348" s="157"/>
      <c r="T348" s="158"/>
      <c r="AT348" s="153" t="s">
        <v>241</v>
      </c>
      <c r="AU348" s="153" t="s">
        <v>95</v>
      </c>
      <c r="AV348" s="12" t="s">
        <v>95</v>
      </c>
      <c r="AW348" s="12" t="s">
        <v>42</v>
      </c>
      <c r="AX348" s="12" t="s">
        <v>86</v>
      </c>
      <c r="AY348" s="153" t="s">
        <v>232</v>
      </c>
    </row>
    <row r="349" spans="2:51" s="12" customFormat="1">
      <c r="B349" s="151"/>
      <c r="D349" s="152" t="s">
        <v>241</v>
      </c>
      <c r="E349" s="153" t="s">
        <v>1</v>
      </c>
      <c r="F349" s="154" t="s">
        <v>490</v>
      </c>
      <c r="H349" s="155">
        <v>-16.2</v>
      </c>
      <c r="I349" s="156"/>
      <c r="L349" s="151"/>
      <c r="M349" s="157"/>
      <c r="T349" s="158"/>
      <c r="AT349" s="153" t="s">
        <v>241</v>
      </c>
      <c r="AU349" s="153" t="s">
        <v>95</v>
      </c>
      <c r="AV349" s="12" t="s">
        <v>95</v>
      </c>
      <c r="AW349" s="12" t="s">
        <v>42</v>
      </c>
      <c r="AX349" s="12" t="s">
        <v>86</v>
      </c>
      <c r="AY349" s="153" t="s">
        <v>232</v>
      </c>
    </row>
    <row r="350" spans="2:51" s="12" customFormat="1">
      <c r="B350" s="151"/>
      <c r="D350" s="152" t="s">
        <v>241</v>
      </c>
      <c r="E350" s="153" t="s">
        <v>1</v>
      </c>
      <c r="F350" s="154" t="s">
        <v>491</v>
      </c>
      <c r="H350" s="155">
        <v>35.880000000000003</v>
      </c>
      <c r="I350" s="156"/>
      <c r="L350" s="151"/>
      <c r="M350" s="157"/>
      <c r="T350" s="158"/>
      <c r="AT350" s="153" t="s">
        <v>241</v>
      </c>
      <c r="AU350" s="153" t="s">
        <v>95</v>
      </c>
      <c r="AV350" s="12" t="s">
        <v>95</v>
      </c>
      <c r="AW350" s="12" t="s">
        <v>42</v>
      </c>
      <c r="AX350" s="12" t="s">
        <v>86</v>
      </c>
      <c r="AY350" s="153" t="s">
        <v>232</v>
      </c>
    </row>
    <row r="351" spans="2:51" s="15" customFormat="1">
      <c r="B351" s="172"/>
      <c r="D351" s="152" t="s">
        <v>241</v>
      </c>
      <c r="E351" s="173" t="s">
        <v>1</v>
      </c>
      <c r="F351" s="174" t="s">
        <v>283</v>
      </c>
      <c r="H351" s="175">
        <v>2807.893</v>
      </c>
      <c r="I351" s="176"/>
      <c r="L351" s="172"/>
      <c r="M351" s="177"/>
      <c r="T351" s="178"/>
      <c r="AT351" s="173" t="s">
        <v>241</v>
      </c>
      <c r="AU351" s="173" t="s">
        <v>95</v>
      </c>
      <c r="AV351" s="15" t="s">
        <v>256</v>
      </c>
      <c r="AW351" s="15" t="s">
        <v>42</v>
      </c>
      <c r="AX351" s="15" t="s">
        <v>86</v>
      </c>
      <c r="AY351" s="173" t="s">
        <v>232</v>
      </c>
    </row>
    <row r="352" spans="2:51" s="12" customFormat="1">
      <c r="B352" s="151"/>
      <c r="D352" s="152" t="s">
        <v>241</v>
      </c>
      <c r="E352" s="153" t="s">
        <v>1</v>
      </c>
      <c r="F352" s="154" t="s">
        <v>492</v>
      </c>
      <c r="H352" s="155">
        <v>1166.8</v>
      </c>
      <c r="I352" s="156"/>
      <c r="L352" s="151"/>
      <c r="M352" s="157"/>
      <c r="T352" s="158"/>
      <c r="AT352" s="153" t="s">
        <v>241</v>
      </c>
      <c r="AU352" s="153" t="s">
        <v>95</v>
      </c>
      <c r="AV352" s="12" t="s">
        <v>95</v>
      </c>
      <c r="AW352" s="12" t="s">
        <v>42</v>
      </c>
      <c r="AX352" s="12" t="s">
        <v>86</v>
      </c>
      <c r="AY352" s="153" t="s">
        <v>232</v>
      </c>
    </row>
    <row r="353" spans="2:51" s="12" customFormat="1">
      <c r="B353" s="151"/>
      <c r="D353" s="152" t="s">
        <v>241</v>
      </c>
      <c r="E353" s="153" t="s">
        <v>1</v>
      </c>
      <c r="F353" s="154" t="s">
        <v>493</v>
      </c>
      <c r="H353" s="155">
        <v>-30.4</v>
      </c>
      <c r="I353" s="156"/>
      <c r="L353" s="151"/>
      <c r="M353" s="157"/>
      <c r="T353" s="158"/>
      <c r="AT353" s="153" t="s">
        <v>241</v>
      </c>
      <c r="AU353" s="153" t="s">
        <v>95</v>
      </c>
      <c r="AV353" s="12" t="s">
        <v>95</v>
      </c>
      <c r="AW353" s="12" t="s">
        <v>42</v>
      </c>
      <c r="AX353" s="12" t="s">
        <v>86</v>
      </c>
      <c r="AY353" s="153" t="s">
        <v>232</v>
      </c>
    </row>
    <row r="354" spans="2:51" s="12" customFormat="1">
      <c r="B354" s="151"/>
      <c r="D354" s="152" t="s">
        <v>241</v>
      </c>
      <c r="E354" s="153" t="s">
        <v>1</v>
      </c>
      <c r="F354" s="154" t="s">
        <v>494</v>
      </c>
      <c r="H354" s="155">
        <v>19.190000000000001</v>
      </c>
      <c r="I354" s="156"/>
      <c r="L354" s="151"/>
      <c r="M354" s="157"/>
      <c r="T354" s="158"/>
      <c r="AT354" s="153" t="s">
        <v>241</v>
      </c>
      <c r="AU354" s="153" t="s">
        <v>95</v>
      </c>
      <c r="AV354" s="12" t="s">
        <v>95</v>
      </c>
      <c r="AW354" s="12" t="s">
        <v>42</v>
      </c>
      <c r="AX354" s="12" t="s">
        <v>86</v>
      </c>
      <c r="AY354" s="153" t="s">
        <v>232</v>
      </c>
    </row>
    <row r="355" spans="2:51" s="12" customFormat="1">
      <c r="B355" s="151"/>
      <c r="D355" s="152" t="s">
        <v>241</v>
      </c>
      <c r="E355" s="153" t="s">
        <v>1</v>
      </c>
      <c r="F355" s="154" t="s">
        <v>495</v>
      </c>
      <c r="H355" s="155">
        <v>20.69</v>
      </c>
      <c r="I355" s="156"/>
      <c r="L355" s="151"/>
      <c r="M355" s="157"/>
      <c r="T355" s="158"/>
      <c r="AT355" s="153" t="s">
        <v>241</v>
      </c>
      <c r="AU355" s="153" t="s">
        <v>95</v>
      </c>
      <c r="AV355" s="12" t="s">
        <v>95</v>
      </c>
      <c r="AW355" s="12" t="s">
        <v>42</v>
      </c>
      <c r="AX355" s="12" t="s">
        <v>86</v>
      </c>
      <c r="AY355" s="153" t="s">
        <v>232</v>
      </c>
    </row>
    <row r="356" spans="2:51" s="12" customFormat="1">
      <c r="B356" s="151"/>
      <c r="D356" s="152" t="s">
        <v>241</v>
      </c>
      <c r="E356" s="153" t="s">
        <v>1</v>
      </c>
      <c r="F356" s="154" t="s">
        <v>496</v>
      </c>
      <c r="H356" s="155">
        <v>16.68</v>
      </c>
      <c r="I356" s="156"/>
      <c r="L356" s="151"/>
      <c r="M356" s="157"/>
      <c r="T356" s="158"/>
      <c r="AT356" s="153" t="s">
        <v>241</v>
      </c>
      <c r="AU356" s="153" t="s">
        <v>95</v>
      </c>
      <c r="AV356" s="12" t="s">
        <v>95</v>
      </c>
      <c r="AW356" s="12" t="s">
        <v>42</v>
      </c>
      <c r="AX356" s="12" t="s">
        <v>86</v>
      </c>
      <c r="AY356" s="153" t="s">
        <v>232</v>
      </c>
    </row>
    <row r="357" spans="2:51" s="12" customFormat="1">
      <c r="B357" s="151"/>
      <c r="D357" s="152" t="s">
        <v>241</v>
      </c>
      <c r="E357" s="153" t="s">
        <v>1</v>
      </c>
      <c r="F357" s="154" t="s">
        <v>497</v>
      </c>
      <c r="H357" s="155">
        <v>19.190000000000001</v>
      </c>
      <c r="I357" s="156"/>
      <c r="L357" s="151"/>
      <c r="M357" s="157"/>
      <c r="T357" s="158"/>
      <c r="AT357" s="153" t="s">
        <v>241</v>
      </c>
      <c r="AU357" s="153" t="s">
        <v>95</v>
      </c>
      <c r="AV357" s="12" t="s">
        <v>95</v>
      </c>
      <c r="AW357" s="12" t="s">
        <v>42</v>
      </c>
      <c r="AX357" s="12" t="s">
        <v>86</v>
      </c>
      <c r="AY357" s="153" t="s">
        <v>232</v>
      </c>
    </row>
    <row r="358" spans="2:51" s="12" customFormat="1">
      <c r="B358" s="151"/>
      <c r="D358" s="152" t="s">
        <v>241</v>
      </c>
      <c r="E358" s="153" t="s">
        <v>1</v>
      </c>
      <c r="F358" s="154" t="s">
        <v>498</v>
      </c>
      <c r="H358" s="155">
        <v>20.69</v>
      </c>
      <c r="I358" s="156"/>
      <c r="L358" s="151"/>
      <c r="M358" s="157"/>
      <c r="T358" s="158"/>
      <c r="AT358" s="153" t="s">
        <v>241</v>
      </c>
      <c r="AU358" s="153" t="s">
        <v>95</v>
      </c>
      <c r="AV358" s="12" t="s">
        <v>95</v>
      </c>
      <c r="AW358" s="12" t="s">
        <v>42</v>
      </c>
      <c r="AX358" s="12" t="s">
        <v>86</v>
      </c>
      <c r="AY358" s="153" t="s">
        <v>232</v>
      </c>
    </row>
    <row r="359" spans="2:51" s="12" customFormat="1">
      <c r="B359" s="151"/>
      <c r="D359" s="152" t="s">
        <v>241</v>
      </c>
      <c r="E359" s="153" t="s">
        <v>1</v>
      </c>
      <c r="F359" s="154" t="s">
        <v>499</v>
      </c>
      <c r="H359" s="155">
        <v>16.68</v>
      </c>
      <c r="I359" s="156"/>
      <c r="L359" s="151"/>
      <c r="M359" s="157"/>
      <c r="T359" s="158"/>
      <c r="AT359" s="153" t="s">
        <v>241</v>
      </c>
      <c r="AU359" s="153" t="s">
        <v>95</v>
      </c>
      <c r="AV359" s="12" t="s">
        <v>95</v>
      </c>
      <c r="AW359" s="12" t="s">
        <v>42</v>
      </c>
      <c r="AX359" s="12" t="s">
        <v>86</v>
      </c>
      <c r="AY359" s="153" t="s">
        <v>232</v>
      </c>
    </row>
    <row r="360" spans="2:51" s="15" customFormat="1">
      <c r="B360" s="172"/>
      <c r="D360" s="152" t="s">
        <v>241</v>
      </c>
      <c r="E360" s="173" t="s">
        <v>1</v>
      </c>
      <c r="F360" s="174" t="s">
        <v>283</v>
      </c>
      <c r="H360" s="175">
        <v>1249.52</v>
      </c>
      <c r="I360" s="176"/>
      <c r="L360" s="172"/>
      <c r="M360" s="177"/>
      <c r="T360" s="178"/>
      <c r="AT360" s="173" t="s">
        <v>241</v>
      </c>
      <c r="AU360" s="173" t="s">
        <v>95</v>
      </c>
      <c r="AV360" s="15" t="s">
        <v>256</v>
      </c>
      <c r="AW360" s="15" t="s">
        <v>42</v>
      </c>
      <c r="AX360" s="15" t="s">
        <v>86</v>
      </c>
      <c r="AY360" s="173" t="s">
        <v>232</v>
      </c>
    </row>
    <row r="361" spans="2:51" s="12" customFormat="1" ht="22.5">
      <c r="B361" s="151"/>
      <c r="D361" s="152" t="s">
        <v>241</v>
      </c>
      <c r="E361" s="153" t="s">
        <v>1</v>
      </c>
      <c r="F361" s="154" t="s">
        <v>500</v>
      </c>
      <c r="H361" s="155">
        <v>184.95599999999999</v>
      </c>
      <c r="I361" s="156"/>
      <c r="L361" s="151"/>
      <c r="M361" s="157"/>
      <c r="T361" s="158"/>
      <c r="AT361" s="153" t="s">
        <v>241</v>
      </c>
      <c r="AU361" s="153" t="s">
        <v>95</v>
      </c>
      <c r="AV361" s="12" t="s">
        <v>95</v>
      </c>
      <c r="AW361" s="12" t="s">
        <v>42</v>
      </c>
      <c r="AX361" s="12" t="s">
        <v>86</v>
      </c>
      <c r="AY361" s="153" t="s">
        <v>232</v>
      </c>
    </row>
    <row r="362" spans="2:51" s="12" customFormat="1" ht="22.5">
      <c r="B362" s="151"/>
      <c r="D362" s="152" t="s">
        <v>241</v>
      </c>
      <c r="E362" s="153" t="s">
        <v>1</v>
      </c>
      <c r="F362" s="154" t="s">
        <v>501</v>
      </c>
      <c r="H362" s="155">
        <v>207.62</v>
      </c>
      <c r="I362" s="156"/>
      <c r="L362" s="151"/>
      <c r="M362" s="157"/>
      <c r="T362" s="158"/>
      <c r="AT362" s="153" t="s">
        <v>241</v>
      </c>
      <c r="AU362" s="153" t="s">
        <v>95</v>
      </c>
      <c r="AV362" s="12" t="s">
        <v>95</v>
      </c>
      <c r="AW362" s="12" t="s">
        <v>42</v>
      </c>
      <c r="AX362" s="12" t="s">
        <v>86</v>
      </c>
      <c r="AY362" s="153" t="s">
        <v>232</v>
      </c>
    </row>
    <row r="363" spans="2:51" s="12" customFormat="1">
      <c r="B363" s="151"/>
      <c r="D363" s="152" t="s">
        <v>241</v>
      </c>
      <c r="E363" s="153" t="s">
        <v>1</v>
      </c>
      <c r="F363" s="154" t="s">
        <v>502</v>
      </c>
      <c r="H363" s="155">
        <v>423.12</v>
      </c>
      <c r="I363" s="156"/>
      <c r="L363" s="151"/>
      <c r="M363" s="157"/>
      <c r="T363" s="158"/>
      <c r="AT363" s="153" t="s">
        <v>241</v>
      </c>
      <c r="AU363" s="153" t="s">
        <v>95</v>
      </c>
      <c r="AV363" s="12" t="s">
        <v>95</v>
      </c>
      <c r="AW363" s="12" t="s">
        <v>42</v>
      </c>
      <c r="AX363" s="12" t="s">
        <v>86</v>
      </c>
      <c r="AY363" s="153" t="s">
        <v>232</v>
      </c>
    </row>
    <row r="364" spans="2:51" s="12" customFormat="1" ht="22.5">
      <c r="B364" s="151"/>
      <c r="D364" s="152" t="s">
        <v>241</v>
      </c>
      <c r="E364" s="153" t="s">
        <v>1</v>
      </c>
      <c r="F364" s="154" t="s">
        <v>503</v>
      </c>
      <c r="H364" s="155">
        <v>398.24</v>
      </c>
      <c r="I364" s="156"/>
      <c r="L364" s="151"/>
      <c r="M364" s="157"/>
      <c r="T364" s="158"/>
      <c r="AT364" s="153" t="s">
        <v>241</v>
      </c>
      <c r="AU364" s="153" t="s">
        <v>95</v>
      </c>
      <c r="AV364" s="12" t="s">
        <v>95</v>
      </c>
      <c r="AW364" s="12" t="s">
        <v>42</v>
      </c>
      <c r="AX364" s="12" t="s">
        <v>86</v>
      </c>
      <c r="AY364" s="153" t="s">
        <v>232</v>
      </c>
    </row>
    <row r="365" spans="2:51" s="15" customFormat="1">
      <c r="B365" s="172"/>
      <c r="D365" s="152" t="s">
        <v>241</v>
      </c>
      <c r="E365" s="173" t="s">
        <v>1</v>
      </c>
      <c r="F365" s="174" t="s">
        <v>283</v>
      </c>
      <c r="H365" s="175">
        <v>1213.9359999999999</v>
      </c>
      <c r="I365" s="176"/>
      <c r="L365" s="172"/>
      <c r="M365" s="177"/>
      <c r="T365" s="178"/>
      <c r="AT365" s="173" t="s">
        <v>241</v>
      </c>
      <c r="AU365" s="173" t="s">
        <v>95</v>
      </c>
      <c r="AV365" s="15" t="s">
        <v>256</v>
      </c>
      <c r="AW365" s="15" t="s">
        <v>42</v>
      </c>
      <c r="AX365" s="15" t="s">
        <v>86</v>
      </c>
      <c r="AY365" s="173" t="s">
        <v>232</v>
      </c>
    </row>
    <row r="366" spans="2:51" s="12" customFormat="1">
      <c r="B366" s="151"/>
      <c r="D366" s="152" t="s">
        <v>241</v>
      </c>
      <c r="E366" s="153" t="s">
        <v>1</v>
      </c>
      <c r="F366" s="154" t="s">
        <v>504</v>
      </c>
      <c r="H366" s="155">
        <v>171.21799999999999</v>
      </c>
      <c r="I366" s="156"/>
      <c r="L366" s="151"/>
      <c r="M366" s="157"/>
      <c r="T366" s="158"/>
      <c r="AT366" s="153" t="s">
        <v>241</v>
      </c>
      <c r="AU366" s="153" t="s">
        <v>95</v>
      </c>
      <c r="AV366" s="12" t="s">
        <v>95</v>
      </c>
      <c r="AW366" s="12" t="s">
        <v>42</v>
      </c>
      <c r="AX366" s="12" t="s">
        <v>86</v>
      </c>
      <c r="AY366" s="153" t="s">
        <v>232</v>
      </c>
    </row>
    <row r="367" spans="2:51" s="12" customFormat="1">
      <c r="B367" s="151"/>
      <c r="D367" s="152" t="s">
        <v>241</v>
      </c>
      <c r="E367" s="153" t="s">
        <v>1</v>
      </c>
      <c r="F367" s="154" t="s">
        <v>505</v>
      </c>
      <c r="H367" s="155">
        <v>77.965999999999994</v>
      </c>
      <c r="I367" s="156"/>
      <c r="L367" s="151"/>
      <c r="M367" s="157"/>
      <c r="T367" s="158"/>
      <c r="AT367" s="153" t="s">
        <v>241</v>
      </c>
      <c r="AU367" s="153" t="s">
        <v>95</v>
      </c>
      <c r="AV367" s="12" t="s">
        <v>95</v>
      </c>
      <c r="AW367" s="12" t="s">
        <v>42</v>
      </c>
      <c r="AX367" s="12" t="s">
        <v>86</v>
      </c>
      <c r="AY367" s="153" t="s">
        <v>232</v>
      </c>
    </row>
    <row r="368" spans="2:51" s="12" customFormat="1">
      <c r="B368" s="151"/>
      <c r="D368" s="152" t="s">
        <v>241</v>
      </c>
      <c r="E368" s="153" t="s">
        <v>1</v>
      </c>
      <c r="F368" s="154" t="s">
        <v>506</v>
      </c>
      <c r="H368" s="155">
        <v>-1.2</v>
      </c>
      <c r="I368" s="156"/>
      <c r="L368" s="151"/>
      <c r="M368" s="157"/>
      <c r="T368" s="158"/>
      <c r="AT368" s="153" t="s">
        <v>241</v>
      </c>
      <c r="AU368" s="153" t="s">
        <v>95</v>
      </c>
      <c r="AV368" s="12" t="s">
        <v>95</v>
      </c>
      <c r="AW368" s="12" t="s">
        <v>42</v>
      </c>
      <c r="AX368" s="12" t="s">
        <v>86</v>
      </c>
      <c r="AY368" s="153" t="s">
        <v>232</v>
      </c>
    </row>
    <row r="369" spans="2:65" s="12" customFormat="1" ht="22.5">
      <c r="B369" s="151"/>
      <c r="D369" s="152" t="s">
        <v>241</v>
      </c>
      <c r="E369" s="153" t="s">
        <v>1</v>
      </c>
      <c r="F369" s="154" t="s">
        <v>507</v>
      </c>
      <c r="H369" s="155">
        <v>47.36</v>
      </c>
      <c r="I369" s="156"/>
      <c r="L369" s="151"/>
      <c r="M369" s="157"/>
      <c r="T369" s="158"/>
      <c r="AT369" s="153" t="s">
        <v>241</v>
      </c>
      <c r="AU369" s="153" t="s">
        <v>95</v>
      </c>
      <c r="AV369" s="12" t="s">
        <v>95</v>
      </c>
      <c r="AW369" s="12" t="s">
        <v>42</v>
      </c>
      <c r="AX369" s="12" t="s">
        <v>86</v>
      </c>
      <c r="AY369" s="153" t="s">
        <v>232</v>
      </c>
    </row>
    <row r="370" spans="2:65" s="12" customFormat="1">
      <c r="B370" s="151"/>
      <c r="D370" s="152" t="s">
        <v>241</v>
      </c>
      <c r="E370" s="153" t="s">
        <v>1</v>
      </c>
      <c r="F370" s="154" t="s">
        <v>508</v>
      </c>
      <c r="H370" s="155">
        <v>17.8</v>
      </c>
      <c r="I370" s="156"/>
      <c r="L370" s="151"/>
      <c r="M370" s="157"/>
      <c r="T370" s="158"/>
      <c r="AT370" s="153" t="s">
        <v>241</v>
      </c>
      <c r="AU370" s="153" t="s">
        <v>95</v>
      </c>
      <c r="AV370" s="12" t="s">
        <v>95</v>
      </c>
      <c r="AW370" s="12" t="s">
        <v>42</v>
      </c>
      <c r="AX370" s="12" t="s">
        <v>86</v>
      </c>
      <c r="AY370" s="153" t="s">
        <v>232</v>
      </c>
    </row>
    <row r="371" spans="2:65" s="15" customFormat="1">
      <c r="B371" s="172"/>
      <c r="D371" s="152" t="s">
        <v>241</v>
      </c>
      <c r="E371" s="173" t="s">
        <v>1</v>
      </c>
      <c r="F371" s="174" t="s">
        <v>283</v>
      </c>
      <c r="H371" s="175">
        <v>313.14400000000001</v>
      </c>
      <c r="I371" s="176"/>
      <c r="L371" s="172"/>
      <c r="M371" s="177"/>
      <c r="T371" s="178"/>
      <c r="AT371" s="173" t="s">
        <v>241</v>
      </c>
      <c r="AU371" s="173" t="s">
        <v>95</v>
      </c>
      <c r="AV371" s="15" t="s">
        <v>256</v>
      </c>
      <c r="AW371" s="15" t="s">
        <v>42</v>
      </c>
      <c r="AX371" s="15" t="s">
        <v>86</v>
      </c>
      <c r="AY371" s="173" t="s">
        <v>232</v>
      </c>
    </row>
    <row r="372" spans="2:65" s="13" customFormat="1">
      <c r="B372" s="159"/>
      <c r="D372" s="152" t="s">
        <v>241</v>
      </c>
      <c r="E372" s="160" t="s">
        <v>1</v>
      </c>
      <c r="F372" s="161" t="s">
        <v>243</v>
      </c>
      <c r="H372" s="162">
        <v>7774.1120000000001</v>
      </c>
      <c r="I372" s="163"/>
      <c r="L372" s="159"/>
      <c r="M372" s="164"/>
      <c r="T372" s="165"/>
      <c r="AT372" s="160" t="s">
        <v>241</v>
      </c>
      <c r="AU372" s="160" t="s">
        <v>95</v>
      </c>
      <c r="AV372" s="13" t="s">
        <v>239</v>
      </c>
      <c r="AW372" s="13" t="s">
        <v>42</v>
      </c>
      <c r="AX372" s="13" t="s">
        <v>93</v>
      </c>
      <c r="AY372" s="160" t="s">
        <v>232</v>
      </c>
    </row>
    <row r="373" spans="2:65" s="1" customFormat="1" ht="49.15" customHeight="1">
      <c r="B373" s="33"/>
      <c r="C373" s="138" t="s">
        <v>509</v>
      </c>
      <c r="D373" s="138" t="s">
        <v>234</v>
      </c>
      <c r="E373" s="139" t="s">
        <v>510</v>
      </c>
      <c r="F373" s="140" t="s">
        <v>511</v>
      </c>
      <c r="G373" s="141" t="s">
        <v>153</v>
      </c>
      <c r="H373" s="142">
        <v>7774.1120000000001</v>
      </c>
      <c r="I373" s="143"/>
      <c r="J373" s="144">
        <f>ROUND(I373*H373,2)</f>
        <v>0</v>
      </c>
      <c r="K373" s="140" t="s">
        <v>238</v>
      </c>
      <c r="L373" s="33"/>
      <c r="M373" s="145" t="s">
        <v>1</v>
      </c>
      <c r="N373" s="146" t="s">
        <v>51</v>
      </c>
      <c r="P373" s="147">
        <f>O373*H373</f>
        <v>0</v>
      </c>
      <c r="Q373" s="147">
        <v>0</v>
      </c>
      <c r="R373" s="147">
        <f>Q373*H373</f>
        <v>0</v>
      </c>
      <c r="S373" s="147">
        <v>0</v>
      </c>
      <c r="T373" s="148">
        <f>S373*H373</f>
        <v>0</v>
      </c>
      <c r="AR373" s="149" t="s">
        <v>239</v>
      </c>
      <c r="AT373" s="149" t="s">
        <v>234</v>
      </c>
      <c r="AU373" s="149" t="s">
        <v>95</v>
      </c>
      <c r="AY373" s="17" t="s">
        <v>232</v>
      </c>
      <c r="BE373" s="150">
        <f>IF(N373="základní",J373,0)</f>
        <v>0</v>
      </c>
      <c r="BF373" s="150">
        <f>IF(N373="snížená",J373,0)</f>
        <v>0</v>
      </c>
      <c r="BG373" s="150">
        <f>IF(N373="zákl. přenesená",J373,0)</f>
        <v>0</v>
      </c>
      <c r="BH373" s="150">
        <f>IF(N373="sníž. přenesená",J373,0)</f>
        <v>0</v>
      </c>
      <c r="BI373" s="150">
        <f>IF(N373="nulová",J373,0)</f>
        <v>0</v>
      </c>
      <c r="BJ373" s="17" t="s">
        <v>93</v>
      </c>
      <c r="BK373" s="150">
        <f>ROUND(I373*H373,2)</f>
        <v>0</v>
      </c>
      <c r="BL373" s="17" t="s">
        <v>239</v>
      </c>
      <c r="BM373" s="149" t="s">
        <v>512</v>
      </c>
    </row>
    <row r="374" spans="2:65" s="1" customFormat="1" ht="49.15" customHeight="1">
      <c r="B374" s="33"/>
      <c r="C374" s="138" t="s">
        <v>513</v>
      </c>
      <c r="D374" s="138" t="s">
        <v>234</v>
      </c>
      <c r="E374" s="139" t="s">
        <v>514</v>
      </c>
      <c r="F374" s="140" t="s">
        <v>515</v>
      </c>
      <c r="G374" s="141" t="s">
        <v>153</v>
      </c>
      <c r="H374" s="142">
        <v>27.709</v>
      </c>
      <c r="I374" s="143"/>
      <c r="J374" s="144">
        <f>ROUND(I374*H374,2)</f>
        <v>0</v>
      </c>
      <c r="K374" s="140" t="s">
        <v>361</v>
      </c>
      <c r="L374" s="33"/>
      <c r="M374" s="145" t="s">
        <v>1</v>
      </c>
      <c r="N374" s="146" t="s">
        <v>51</v>
      </c>
      <c r="P374" s="147">
        <f>O374*H374</f>
        <v>0</v>
      </c>
      <c r="Q374" s="147">
        <v>5.5500000000000002E-3</v>
      </c>
      <c r="R374" s="147">
        <f>Q374*H374</f>
        <v>0.15378495</v>
      </c>
      <c r="S374" s="147">
        <v>0</v>
      </c>
      <c r="T374" s="148">
        <f>S374*H374</f>
        <v>0</v>
      </c>
      <c r="AR374" s="149" t="s">
        <v>239</v>
      </c>
      <c r="AT374" s="149" t="s">
        <v>234</v>
      </c>
      <c r="AU374" s="149" t="s">
        <v>95</v>
      </c>
      <c r="AY374" s="17" t="s">
        <v>232</v>
      </c>
      <c r="BE374" s="150">
        <f>IF(N374="základní",J374,0)</f>
        <v>0</v>
      </c>
      <c r="BF374" s="150">
        <f>IF(N374="snížená",J374,0)</f>
        <v>0</v>
      </c>
      <c r="BG374" s="150">
        <f>IF(N374="zákl. přenesená",J374,0)</f>
        <v>0</v>
      </c>
      <c r="BH374" s="150">
        <f>IF(N374="sníž. přenesená",J374,0)</f>
        <v>0</v>
      </c>
      <c r="BI374" s="150">
        <f>IF(N374="nulová",J374,0)</f>
        <v>0</v>
      </c>
      <c r="BJ374" s="17" t="s">
        <v>93</v>
      </c>
      <c r="BK374" s="150">
        <f>ROUND(I374*H374,2)</f>
        <v>0</v>
      </c>
      <c r="BL374" s="17" t="s">
        <v>239</v>
      </c>
      <c r="BM374" s="149" t="s">
        <v>516</v>
      </c>
    </row>
    <row r="375" spans="2:65" s="14" customFormat="1">
      <c r="B375" s="166"/>
      <c r="D375" s="152" t="s">
        <v>241</v>
      </c>
      <c r="E375" s="167" t="s">
        <v>1</v>
      </c>
      <c r="F375" s="168" t="s">
        <v>470</v>
      </c>
      <c r="H375" s="167" t="s">
        <v>1</v>
      </c>
      <c r="I375" s="169"/>
      <c r="L375" s="166"/>
      <c r="M375" s="170"/>
      <c r="T375" s="171"/>
      <c r="AT375" s="167" t="s">
        <v>241</v>
      </c>
      <c r="AU375" s="167" t="s">
        <v>95</v>
      </c>
      <c r="AV375" s="14" t="s">
        <v>93</v>
      </c>
      <c r="AW375" s="14" t="s">
        <v>42</v>
      </c>
      <c r="AX375" s="14" t="s">
        <v>86</v>
      </c>
      <c r="AY375" s="167" t="s">
        <v>232</v>
      </c>
    </row>
    <row r="376" spans="2:65" s="12" customFormat="1" ht="22.5">
      <c r="B376" s="151"/>
      <c r="D376" s="152" t="s">
        <v>241</v>
      </c>
      <c r="E376" s="153" t="s">
        <v>1</v>
      </c>
      <c r="F376" s="154" t="s">
        <v>517</v>
      </c>
      <c r="H376" s="155">
        <v>27.709</v>
      </c>
      <c r="I376" s="156"/>
      <c r="L376" s="151"/>
      <c r="M376" s="157"/>
      <c r="T376" s="158"/>
      <c r="AT376" s="153" t="s">
        <v>241</v>
      </c>
      <c r="AU376" s="153" t="s">
        <v>95</v>
      </c>
      <c r="AV376" s="12" t="s">
        <v>95</v>
      </c>
      <c r="AW376" s="12" t="s">
        <v>42</v>
      </c>
      <c r="AX376" s="12" t="s">
        <v>86</v>
      </c>
      <c r="AY376" s="153" t="s">
        <v>232</v>
      </c>
    </row>
    <row r="377" spans="2:65" s="13" customFormat="1">
      <c r="B377" s="159"/>
      <c r="D377" s="152" t="s">
        <v>241</v>
      </c>
      <c r="E377" s="160" t="s">
        <v>1</v>
      </c>
      <c r="F377" s="161" t="s">
        <v>243</v>
      </c>
      <c r="H377" s="162">
        <v>27.709</v>
      </c>
      <c r="I377" s="163"/>
      <c r="L377" s="159"/>
      <c r="M377" s="164"/>
      <c r="T377" s="165"/>
      <c r="AT377" s="160" t="s">
        <v>241</v>
      </c>
      <c r="AU377" s="160" t="s">
        <v>95</v>
      </c>
      <c r="AV377" s="13" t="s">
        <v>239</v>
      </c>
      <c r="AW377" s="13" t="s">
        <v>42</v>
      </c>
      <c r="AX377" s="13" t="s">
        <v>93</v>
      </c>
      <c r="AY377" s="160" t="s">
        <v>232</v>
      </c>
    </row>
    <row r="378" spans="2:65" s="1" customFormat="1" ht="49.15" customHeight="1">
      <c r="B378" s="33"/>
      <c r="C378" s="138" t="s">
        <v>518</v>
      </c>
      <c r="D378" s="138" t="s">
        <v>234</v>
      </c>
      <c r="E378" s="139" t="s">
        <v>519</v>
      </c>
      <c r="F378" s="140" t="s">
        <v>520</v>
      </c>
      <c r="G378" s="141" t="s">
        <v>153</v>
      </c>
      <c r="H378" s="142">
        <v>27.709</v>
      </c>
      <c r="I378" s="143"/>
      <c r="J378" s="144">
        <f>ROUND(I378*H378,2)</f>
        <v>0</v>
      </c>
      <c r="K378" s="140" t="s">
        <v>238</v>
      </c>
      <c r="L378" s="33"/>
      <c r="M378" s="145" t="s">
        <v>1</v>
      </c>
      <c r="N378" s="146" t="s">
        <v>51</v>
      </c>
      <c r="P378" s="147">
        <f>O378*H378</f>
        <v>0</v>
      </c>
      <c r="Q378" s="147">
        <v>0</v>
      </c>
      <c r="R378" s="147">
        <f>Q378*H378</f>
        <v>0</v>
      </c>
      <c r="S378" s="147">
        <v>0</v>
      </c>
      <c r="T378" s="148">
        <f>S378*H378</f>
        <v>0</v>
      </c>
      <c r="AR378" s="149" t="s">
        <v>239</v>
      </c>
      <c r="AT378" s="149" t="s">
        <v>234</v>
      </c>
      <c r="AU378" s="149" t="s">
        <v>95</v>
      </c>
      <c r="AY378" s="17" t="s">
        <v>232</v>
      </c>
      <c r="BE378" s="150">
        <f>IF(N378="základní",J378,0)</f>
        <v>0</v>
      </c>
      <c r="BF378" s="150">
        <f>IF(N378="snížená",J378,0)</f>
        <v>0</v>
      </c>
      <c r="BG378" s="150">
        <f>IF(N378="zákl. přenesená",J378,0)</f>
        <v>0</v>
      </c>
      <c r="BH378" s="150">
        <f>IF(N378="sníž. přenesená",J378,0)</f>
        <v>0</v>
      </c>
      <c r="BI378" s="150">
        <f>IF(N378="nulová",J378,0)</f>
        <v>0</v>
      </c>
      <c r="BJ378" s="17" t="s">
        <v>93</v>
      </c>
      <c r="BK378" s="150">
        <f>ROUND(I378*H378,2)</f>
        <v>0</v>
      </c>
      <c r="BL378" s="17" t="s">
        <v>239</v>
      </c>
      <c r="BM378" s="149" t="s">
        <v>521</v>
      </c>
    </row>
    <row r="379" spans="2:65" s="1" customFormat="1" ht="37.9" customHeight="1">
      <c r="B379" s="33"/>
      <c r="C379" s="138" t="s">
        <v>522</v>
      </c>
      <c r="D379" s="138" t="s">
        <v>234</v>
      </c>
      <c r="E379" s="139" t="s">
        <v>523</v>
      </c>
      <c r="F379" s="140" t="s">
        <v>524</v>
      </c>
      <c r="G379" s="141" t="s">
        <v>183</v>
      </c>
      <c r="H379" s="142">
        <v>632.54600000000005</v>
      </c>
      <c r="I379" s="143"/>
      <c r="J379" s="144">
        <f>ROUND(I379*H379,2)</f>
        <v>0</v>
      </c>
      <c r="K379" s="140" t="s">
        <v>238</v>
      </c>
      <c r="L379" s="33"/>
      <c r="M379" s="145" t="s">
        <v>1</v>
      </c>
      <c r="N379" s="146" t="s">
        <v>51</v>
      </c>
      <c r="P379" s="147">
        <f>O379*H379</f>
        <v>0</v>
      </c>
      <c r="Q379" s="147">
        <v>1.10907</v>
      </c>
      <c r="R379" s="147">
        <f>Q379*H379</f>
        <v>701.53779222000003</v>
      </c>
      <c r="S379" s="147">
        <v>0</v>
      </c>
      <c r="T379" s="148">
        <f>S379*H379</f>
        <v>0</v>
      </c>
      <c r="AR379" s="149" t="s">
        <v>239</v>
      </c>
      <c r="AT379" s="149" t="s">
        <v>234</v>
      </c>
      <c r="AU379" s="149" t="s">
        <v>95</v>
      </c>
      <c r="AY379" s="17" t="s">
        <v>232</v>
      </c>
      <c r="BE379" s="150">
        <f>IF(N379="základní",J379,0)</f>
        <v>0</v>
      </c>
      <c r="BF379" s="150">
        <f>IF(N379="snížená",J379,0)</f>
        <v>0</v>
      </c>
      <c r="BG379" s="150">
        <f>IF(N379="zákl. přenesená",J379,0)</f>
        <v>0</v>
      </c>
      <c r="BH379" s="150">
        <f>IF(N379="sníž. přenesená",J379,0)</f>
        <v>0</v>
      </c>
      <c r="BI379" s="150">
        <f>IF(N379="nulová",J379,0)</f>
        <v>0</v>
      </c>
      <c r="BJ379" s="17" t="s">
        <v>93</v>
      </c>
      <c r="BK379" s="150">
        <f>ROUND(I379*H379,2)</f>
        <v>0</v>
      </c>
      <c r="BL379" s="17" t="s">
        <v>239</v>
      </c>
      <c r="BM379" s="149" t="s">
        <v>525</v>
      </c>
    </row>
    <row r="380" spans="2:65" s="14" customFormat="1">
      <c r="B380" s="166"/>
      <c r="D380" s="152" t="s">
        <v>241</v>
      </c>
      <c r="E380" s="167" t="s">
        <v>1</v>
      </c>
      <c r="F380" s="168" t="s">
        <v>470</v>
      </c>
      <c r="H380" s="167" t="s">
        <v>1</v>
      </c>
      <c r="I380" s="169"/>
      <c r="L380" s="166"/>
      <c r="M380" s="170"/>
      <c r="T380" s="171"/>
      <c r="AT380" s="167" t="s">
        <v>241</v>
      </c>
      <c r="AU380" s="167" t="s">
        <v>95</v>
      </c>
      <c r="AV380" s="14" t="s">
        <v>93</v>
      </c>
      <c r="AW380" s="14" t="s">
        <v>42</v>
      </c>
      <c r="AX380" s="14" t="s">
        <v>86</v>
      </c>
      <c r="AY380" s="167" t="s">
        <v>232</v>
      </c>
    </row>
    <row r="381" spans="2:65" s="14" customFormat="1">
      <c r="B381" s="166"/>
      <c r="D381" s="152" t="s">
        <v>241</v>
      </c>
      <c r="E381" s="167" t="s">
        <v>1</v>
      </c>
      <c r="F381" s="168" t="s">
        <v>526</v>
      </c>
      <c r="H381" s="167" t="s">
        <v>1</v>
      </c>
      <c r="I381" s="169"/>
      <c r="L381" s="166"/>
      <c r="M381" s="170"/>
      <c r="T381" s="171"/>
      <c r="AT381" s="167" t="s">
        <v>241</v>
      </c>
      <c r="AU381" s="167" t="s">
        <v>95</v>
      </c>
      <c r="AV381" s="14" t="s">
        <v>93</v>
      </c>
      <c r="AW381" s="14" t="s">
        <v>42</v>
      </c>
      <c r="AX381" s="14" t="s">
        <v>86</v>
      </c>
      <c r="AY381" s="167" t="s">
        <v>232</v>
      </c>
    </row>
    <row r="382" spans="2:65" s="12" customFormat="1">
      <c r="B382" s="151"/>
      <c r="D382" s="152" t="s">
        <v>241</v>
      </c>
      <c r="E382" s="153" t="s">
        <v>1</v>
      </c>
      <c r="F382" s="154" t="s">
        <v>527</v>
      </c>
      <c r="H382" s="155">
        <v>632.54600000000005</v>
      </c>
      <c r="I382" s="156"/>
      <c r="L382" s="151"/>
      <c r="M382" s="157"/>
      <c r="T382" s="158"/>
      <c r="AT382" s="153" t="s">
        <v>241</v>
      </c>
      <c r="AU382" s="153" t="s">
        <v>95</v>
      </c>
      <c r="AV382" s="12" t="s">
        <v>95</v>
      </c>
      <c r="AW382" s="12" t="s">
        <v>42</v>
      </c>
      <c r="AX382" s="12" t="s">
        <v>86</v>
      </c>
      <c r="AY382" s="153" t="s">
        <v>232</v>
      </c>
    </row>
    <row r="383" spans="2:65" s="13" customFormat="1">
      <c r="B383" s="159"/>
      <c r="D383" s="152" t="s">
        <v>241</v>
      </c>
      <c r="E383" s="160" t="s">
        <v>1</v>
      </c>
      <c r="F383" s="161" t="s">
        <v>243</v>
      </c>
      <c r="H383" s="162">
        <v>632.54600000000005</v>
      </c>
      <c r="I383" s="163"/>
      <c r="L383" s="159"/>
      <c r="M383" s="164"/>
      <c r="T383" s="165"/>
      <c r="AT383" s="160" t="s">
        <v>241</v>
      </c>
      <c r="AU383" s="160" t="s">
        <v>95</v>
      </c>
      <c r="AV383" s="13" t="s">
        <v>239</v>
      </c>
      <c r="AW383" s="13" t="s">
        <v>42</v>
      </c>
      <c r="AX383" s="13" t="s">
        <v>93</v>
      </c>
      <c r="AY383" s="160" t="s">
        <v>232</v>
      </c>
    </row>
    <row r="384" spans="2:65" s="1" customFormat="1" ht="37.9" customHeight="1">
      <c r="B384" s="33"/>
      <c r="C384" s="138" t="s">
        <v>528</v>
      </c>
      <c r="D384" s="138" t="s">
        <v>234</v>
      </c>
      <c r="E384" s="139" t="s">
        <v>529</v>
      </c>
      <c r="F384" s="140" t="s">
        <v>530</v>
      </c>
      <c r="G384" s="141" t="s">
        <v>183</v>
      </c>
      <c r="H384" s="142">
        <v>0.08</v>
      </c>
      <c r="I384" s="143"/>
      <c r="J384" s="144">
        <f>ROUND(I384*H384,2)</f>
        <v>0</v>
      </c>
      <c r="K384" s="140" t="s">
        <v>361</v>
      </c>
      <c r="L384" s="33"/>
      <c r="M384" s="145" t="s">
        <v>1</v>
      </c>
      <c r="N384" s="146" t="s">
        <v>51</v>
      </c>
      <c r="P384" s="147">
        <f>O384*H384</f>
        <v>0</v>
      </c>
      <c r="Q384" s="147">
        <v>1.06277</v>
      </c>
      <c r="R384" s="147">
        <f>Q384*H384</f>
        <v>8.5021600000000003E-2</v>
      </c>
      <c r="S384" s="147">
        <v>0</v>
      </c>
      <c r="T384" s="148">
        <f>S384*H384</f>
        <v>0</v>
      </c>
      <c r="AR384" s="149" t="s">
        <v>239</v>
      </c>
      <c r="AT384" s="149" t="s">
        <v>234</v>
      </c>
      <c r="AU384" s="149" t="s">
        <v>95</v>
      </c>
      <c r="AY384" s="17" t="s">
        <v>232</v>
      </c>
      <c r="BE384" s="150">
        <f>IF(N384="základní",J384,0)</f>
        <v>0</v>
      </c>
      <c r="BF384" s="150">
        <f>IF(N384="snížená",J384,0)</f>
        <v>0</v>
      </c>
      <c r="BG384" s="150">
        <f>IF(N384="zákl. přenesená",J384,0)</f>
        <v>0</v>
      </c>
      <c r="BH384" s="150">
        <f>IF(N384="sníž. přenesená",J384,0)</f>
        <v>0</v>
      </c>
      <c r="BI384" s="150">
        <f>IF(N384="nulová",J384,0)</f>
        <v>0</v>
      </c>
      <c r="BJ384" s="17" t="s">
        <v>93</v>
      </c>
      <c r="BK384" s="150">
        <f>ROUND(I384*H384,2)</f>
        <v>0</v>
      </c>
      <c r="BL384" s="17" t="s">
        <v>239</v>
      </c>
      <c r="BM384" s="149" t="s">
        <v>531</v>
      </c>
    </row>
    <row r="385" spans="2:65" s="14" customFormat="1">
      <c r="B385" s="166"/>
      <c r="D385" s="152" t="s">
        <v>241</v>
      </c>
      <c r="E385" s="167" t="s">
        <v>1</v>
      </c>
      <c r="F385" s="168" t="s">
        <v>532</v>
      </c>
      <c r="H385" s="167" t="s">
        <v>1</v>
      </c>
      <c r="I385" s="169"/>
      <c r="L385" s="166"/>
      <c r="M385" s="170"/>
      <c r="T385" s="171"/>
      <c r="AT385" s="167" t="s">
        <v>241</v>
      </c>
      <c r="AU385" s="167" t="s">
        <v>95</v>
      </c>
      <c r="AV385" s="14" t="s">
        <v>93</v>
      </c>
      <c r="AW385" s="14" t="s">
        <v>42</v>
      </c>
      <c r="AX385" s="14" t="s">
        <v>86</v>
      </c>
      <c r="AY385" s="167" t="s">
        <v>232</v>
      </c>
    </row>
    <row r="386" spans="2:65" s="12" customFormat="1">
      <c r="B386" s="151"/>
      <c r="D386" s="152" t="s">
        <v>241</v>
      </c>
      <c r="E386" s="153" t="s">
        <v>1</v>
      </c>
      <c r="F386" s="154" t="s">
        <v>533</v>
      </c>
      <c r="H386" s="155">
        <v>6.3E-2</v>
      </c>
      <c r="I386" s="156"/>
      <c r="L386" s="151"/>
      <c r="M386" s="157"/>
      <c r="T386" s="158"/>
      <c r="AT386" s="153" t="s">
        <v>241</v>
      </c>
      <c r="AU386" s="153" t="s">
        <v>95</v>
      </c>
      <c r="AV386" s="12" t="s">
        <v>95</v>
      </c>
      <c r="AW386" s="12" t="s">
        <v>42</v>
      </c>
      <c r="AX386" s="12" t="s">
        <v>86</v>
      </c>
      <c r="AY386" s="153" t="s">
        <v>232</v>
      </c>
    </row>
    <row r="387" spans="2:65" s="12" customFormat="1">
      <c r="B387" s="151"/>
      <c r="D387" s="152" t="s">
        <v>241</v>
      </c>
      <c r="E387" s="153" t="s">
        <v>1</v>
      </c>
      <c r="F387" s="154" t="s">
        <v>534</v>
      </c>
      <c r="H387" s="155">
        <v>4.0000000000000001E-3</v>
      </c>
      <c r="I387" s="156"/>
      <c r="L387" s="151"/>
      <c r="M387" s="157"/>
      <c r="T387" s="158"/>
      <c r="AT387" s="153" t="s">
        <v>241</v>
      </c>
      <c r="AU387" s="153" t="s">
        <v>95</v>
      </c>
      <c r="AV387" s="12" t="s">
        <v>95</v>
      </c>
      <c r="AW387" s="12" t="s">
        <v>42</v>
      </c>
      <c r="AX387" s="12" t="s">
        <v>86</v>
      </c>
      <c r="AY387" s="153" t="s">
        <v>232</v>
      </c>
    </row>
    <row r="388" spans="2:65" s="13" customFormat="1">
      <c r="B388" s="159"/>
      <c r="D388" s="152" t="s">
        <v>241</v>
      </c>
      <c r="E388" s="160" t="s">
        <v>1</v>
      </c>
      <c r="F388" s="161" t="s">
        <v>243</v>
      </c>
      <c r="H388" s="162">
        <v>6.7000000000000004E-2</v>
      </c>
      <c r="I388" s="163"/>
      <c r="L388" s="159"/>
      <c r="M388" s="164"/>
      <c r="T388" s="165"/>
      <c r="AT388" s="160" t="s">
        <v>241</v>
      </c>
      <c r="AU388" s="160" t="s">
        <v>95</v>
      </c>
      <c r="AV388" s="13" t="s">
        <v>239</v>
      </c>
      <c r="AW388" s="13" t="s">
        <v>42</v>
      </c>
      <c r="AX388" s="13" t="s">
        <v>93</v>
      </c>
      <c r="AY388" s="160" t="s">
        <v>232</v>
      </c>
    </row>
    <row r="389" spans="2:65" s="12" customFormat="1">
      <c r="B389" s="151"/>
      <c r="D389" s="152" t="s">
        <v>241</v>
      </c>
      <c r="F389" s="154" t="s">
        <v>535</v>
      </c>
      <c r="H389" s="155">
        <v>0.08</v>
      </c>
      <c r="I389" s="156"/>
      <c r="L389" s="151"/>
      <c r="M389" s="157"/>
      <c r="T389" s="158"/>
      <c r="AT389" s="153" t="s">
        <v>241</v>
      </c>
      <c r="AU389" s="153" t="s">
        <v>95</v>
      </c>
      <c r="AV389" s="12" t="s">
        <v>95</v>
      </c>
      <c r="AW389" s="12" t="s">
        <v>4</v>
      </c>
      <c r="AX389" s="12" t="s">
        <v>93</v>
      </c>
      <c r="AY389" s="153" t="s">
        <v>232</v>
      </c>
    </row>
    <row r="390" spans="2:65" s="11" customFormat="1" ht="22.9" customHeight="1">
      <c r="B390" s="126"/>
      <c r="D390" s="127" t="s">
        <v>85</v>
      </c>
      <c r="E390" s="136" t="s">
        <v>239</v>
      </c>
      <c r="F390" s="136" t="s">
        <v>536</v>
      </c>
      <c r="I390" s="129"/>
      <c r="J390" s="137">
        <f>BK390</f>
        <v>0</v>
      </c>
      <c r="L390" s="126"/>
      <c r="M390" s="131"/>
      <c r="P390" s="132">
        <f>SUM(P391:P438)</f>
        <v>0</v>
      </c>
      <c r="R390" s="132">
        <f>SUM(R391:R438)</f>
        <v>9.5224229999999963</v>
      </c>
      <c r="T390" s="133">
        <f>SUM(T391:T438)</f>
        <v>0</v>
      </c>
      <c r="AR390" s="127" t="s">
        <v>93</v>
      </c>
      <c r="AT390" s="134" t="s">
        <v>85</v>
      </c>
      <c r="AU390" s="134" t="s">
        <v>93</v>
      </c>
      <c r="AY390" s="127" t="s">
        <v>232</v>
      </c>
      <c r="BK390" s="135">
        <f>SUM(BK391:BK438)</f>
        <v>0</v>
      </c>
    </row>
    <row r="391" spans="2:65" s="1" customFormat="1" ht="66.75" customHeight="1">
      <c r="B391" s="33"/>
      <c r="C391" s="138" t="s">
        <v>537</v>
      </c>
      <c r="D391" s="138" t="s">
        <v>234</v>
      </c>
      <c r="E391" s="139" t="s">
        <v>538</v>
      </c>
      <c r="F391" s="140" t="s">
        <v>539</v>
      </c>
      <c r="G391" s="141" t="s">
        <v>370</v>
      </c>
      <c r="H391" s="142">
        <v>6</v>
      </c>
      <c r="I391" s="143"/>
      <c r="J391" s="144">
        <f>ROUND(I391*H391,2)</f>
        <v>0</v>
      </c>
      <c r="K391" s="140" t="s">
        <v>238</v>
      </c>
      <c r="L391" s="33"/>
      <c r="M391" s="145" t="s">
        <v>1</v>
      </c>
      <c r="N391" s="146" t="s">
        <v>51</v>
      </c>
      <c r="P391" s="147">
        <f>O391*H391</f>
        <v>0</v>
      </c>
      <c r="Q391" s="147">
        <v>0</v>
      </c>
      <c r="R391" s="147">
        <f>Q391*H391</f>
        <v>0</v>
      </c>
      <c r="S391" s="147">
        <v>0</v>
      </c>
      <c r="T391" s="148">
        <f>S391*H391</f>
        <v>0</v>
      </c>
      <c r="AR391" s="149" t="s">
        <v>239</v>
      </c>
      <c r="AT391" s="149" t="s">
        <v>234</v>
      </c>
      <c r="AU391" s="149" t="s">
        <v>95</v>
      </c>
      <c r="AY391" s="17" t="s">
        <v>232</v>
      </c>
      <c r="BE391" s="150">
        <f>IF(N391="základní",J391,0)</f>
        <v>0</v>
      </c>
      <c r="BF391" s="150">
        <f>IF(N391="snížená",J391,0)</f>
        <v>0</v>
      </c>
      <c r="BG391" s="150">
        <f>IF(N391="zákl. přenesená",J391,0)</f>
        <v>0</v>
      </c>
      <c r="BH391" s="150">
        <f>IF(N391="sníž. přenesená",J391,0)</f>
        <v>0</v>
      </c>
      <c r="BI391" s="150">
        <f>IF(N391="nulová",J391,0)</f>
        <v>0</v>
      </c>
      <c r="BJ391" s="17" t="s">
        <v>93</v>
      </c>
      <c r="BK391" s="150">
        <f>ROUND(I391*H391,2)</f>
        <v>0</v>
      </c>
      <c r="BL391" s="17" t="s">
        <v>239</v>
      </c>
      <c r="BM391" s="149" t="s">
        <v>540</v>
      </c>
    </row>
    <row r="392" spans="2:65" s="12" customFormat="1">
      <c r="B392" s="151"/>
      <c r="D392" s="152" t="s">
        <v>241</v>
      </c>
      <c r="E392" s="153" t="s">
        <v>1</v>
      </c>
      <c r="F392" s="154" t="s">
        <v>541</v>
      </c>
      <c r="H392" s="155">
        <v>2</v>
      </c>
      <c r="I392" s="156"/>
      <c r="L392" s="151"/>
      <c r="M392" s="157"/>
      <c r="T392" s="158"/>
      <c r="AT392" s="153" t="s">
        <v>241</v>
      </c>
      <c r="AU392" s="153" t="s">
        <v>95</v>
      </c>
      <c r="AV392" s="12" t="s">
        <v>95</v>
      </c>
      <c r="AW392" s="12" t="s">
        <v>42</v>
      </c>
      <c r="AX392" s="12" t="s">
        <v>86</v>
      </c>
      <c r="AY392" s="153" t="s">
        <v>232</v>
      </c>
    </row>
    <row r="393" spans="2:65" s="12" customFormat="1">
      <c r="B393" s="151"/>
      <c r="D393" s="152" t="s">
        <v>241</v>
      </c>
      <c r="E393" s="153" t="s">
        <v>1</v>
      </c>
      <c r="F393" s="154" t="s">
        <v>542</v>
      </c>
      <c r="H393" s="155">
        <v>2</v>
      </c>
      <c r="I393" s="156"/>
      <c r="L393" s="151"/>
      <c r="M393" s="157"/>
      <c r="T393" s="158"/>
      <c r="AT393" s="153" t="s">
        <v>241</v>
      </c>
      <c r="AU393" s="153" t="s">
        <v>95</v>
      </c>
      <c r="AV393" s="12" t="s">
        <v>95</v>
      </c>
      <c r="AW393" s="12" t="s">
        <v>42</v>
      </c>
      <c r="AX393" s="12" t="s">
        <v>86</v>
      </c>
      <c r="AY393" s="153" t="s">
        <v>232</v>
      </c>
    </row>
    <row r="394" spans="2:65" s="12" customFormat="1">
      <c r="B394" s="151"/>
      <c r="D394" s="152" t="s">
        <v>241</v>
      </c>
      <c r="E394" s="153" t="s">
        <v>1</v>
      </c>
      <c r="F394" s="154" t="s">
        <v>543</v>
      </c>
      <c r="H394" s="155">
        <v>2</v>
      </c>
      <c r="I394" s="156"/>
      <c r="L394" s="151"/>
      <c r="M394" s="157"/>
      <c r="T394" s="158"/>
      <c r="AT394" s="153" t="s">
        <v>241</v>
      </c>
      <c r="AU394" s="153" t="s">
        <v>95</v>
      </c>
      <c r="AV394" s="12" t="s">
        <v>95</v>
      </c>
      <c r="AW394" s="12" t="s">
        <v>42</v>
      </c>
      <c r="AX394" s="12" t="s">
        <v>86</v>
      </c>
      <c r="AY394" s="153" t="s">
        <v>232</v>
      </c>
    </row>
    <row r="395" spans="2:65" s="13" customFormat="1">
      <c r="B395" s="159"/>
      <c r="D395" s="152" t="s">
        <v>241</v>
      </c>
      <c r="E395" s="160" t="s">
        <v>1</v>
      </c>
      <c r="F395" s="161" t="s">
        <v>243</v>
      </c>
      <c r="H395" s="162">
        <v>6</v>
      </c>
      <c r="I395" s="163"/>
      <c r="L395" s="159"/>
      <c r="M395" s="164"/>
      <c r="T395" s="165"/>
      <c r="AT395" s="160" t="s">
        <v>241</v>
      </c>
      <c r="AU395" s="160" t="s">
        <v>95</v>
      </c>
      <c r="AV395" s="13" t="s">
        <v>239</v>
      </c>
      <c r="AW395" s="13" t="s">
        <v>42</v>
      </c>
      <c r="AX395" s="13" t="s">
        <v>93</v>
      </c>
      <c r="AY395" s="160" t="s">
        <v>232</v>
      </c>
    </row>
    <row r="396" spans="2:65" s="1" customFormat="1" ht="24.2" customHeight="1">
      <c r="B396" s="33"/>
      <c r="C396" s="179" t="s">
        <v>544</v>
      </c>
      <c r="D396" s="179" t="s">
        <v>304</v>
      </c>
      <c r="E396" s="180" t="s">
        <v>545</v>
      </c>
      <c r="F396" s="181" t="s">
        <v>546</v>
      </c>
      <c r="G396" s="182" t="s">
        <v>370</v>
      </c>
      <c r="H396" s="183">
        <v>4</v>
      </c>
      <c r="I396" s="184"/>
      <c r="J396" s="185">
        <f>ROUND(I396*H396,2)</f>
        <v>0</v>
      </c>
      <c r="K396" s="181" t="s">
        <v>361</v>
      </c>
      <c r="L396" s="186"/>
      <c r="M396" s="187" t="s">
        <v>1</v>
      </c>
      <c r="N396" s="188" t="s">
        <v>51</v>
      </c>
      <c r="P396" s="147">
        <f>O396*H396</f>
        <v>0</v>
      </c>
      <c r="Q396" s="147">
        <v>6.1199999999999996E-3</v>
      </c>
      <c r="R396" s="147">
        <f>Q396*H396</f>
        <v>2.4479999999999998E-2</v>
      </c>
      <c r="S396" s="147">
        <v>0</v>
      </c>
      <c r="T396" s="148">
        <f>S396*H396</f>
        <v>0</v>
      </c>
      <c r="AR396" s="149" t="s">
        <v>303</v>
      </c>
      <c r="AT396" s="149" t="s">
        <v>304</v>
      </c>
      <c r="AU396" s="149" t="s">
        <v>95</v>
      </c>
      <c r="AY396" s="17" t="s">
        <v>232</v>
      </c>
      <c r="BE396" s="150">
        <f>IF(N396="základní",J396,0)</f>
        <v>0</v>
      </c>
      <c r="BF396" s="150">
        <f>IF(N396="snížená",J396,0)</f>
        <v>0</v>
      </c>
      <c r="BG396" s="150">
        <f>IF(N396="zákl. přenesená",J396,0)</f>
        <v>0</v>
      </c>
      <c r="BH396" s="150">
        <f>IF(N396="sníž. přenesená",J396,0)</f>
        <v>0</v>
      </c>
      <c r="BI396" s="150">
        <f>IF(N396="nulová",J396,0)</f>
        <v>0</v>
      </c>
      <c r="BJ396" s="17" t="s">
        <v>93</v>
      </c>
      <c r="BK396" s="150">
        <f>ROUND(I396*H396,2)</f>
        <v>0</v>
      </c>
      <c r="BL396" s="17" t="s">
        <v>239</v>
      </c>
      <c r="BM396" s="149" t="s">
        <v>547</v>
      </c>
    </row>
    <row r="397" spans="2:65" s="12" customFormat="1">
      <c r="B397" s="151"/>
      <c r="D397" s="152" t="s">
        <v>241</v>
      </c>
      <c r="E397" s="153" t="s">
        <v>1</v>
      </c>
      <c r="F397" s="154" t="s">
        <v>541</v>
      </c>
      <c r="H397" s="155">
        <v>2</v>
      </c>
      <c r="I397" s="156"/>
      <c r="L397" s="151"/>
      <c r="M397" s="157"/>
      <c r="T397" s="158"/>
      <c r="AT397" s="153" t="s">
        <v>241</v>
      </c>
      <c r="AU397" s="153" t="s">
        <v>95</v>
      </c>
      <c r="AV397" s="12" t="s">
        <v>95</v>
      </c>
      <c r="AW397" s="12" t="s">
        <v>42</v>
      </c>
      <c r="AX397" s="12" t="s">
        <v>86</v>
      </c>
      <c r="AY397" s="153" t="s">
        <v>232</v>
      </c>
    </row>
    <row r="398" spans="2:65" s="12" customFormat="1">
      <c r="B398" s="151"/>
      <c r="D398" s="152" t="s">
        <v>241</v>
      </c>
      <c r="E398" s="153" t="s">
        <v>1</v>
      </c>
      <c r="F398" s="154" t="s">
        <v>542</v>
      </c>
      <c r="H398" s="155">
        <v>2</v>
      </c>
      <c r="I398" s="156"/>
      <c r="L398" s="151"/>
      <c r="M398" s="157"/>
      <c r="T398" s="158"/>
      <c r="AT398" s="153" t="s">
        <v>241</v>
      </c>
      <c r="AU398" s="153" t="s">
        <v>95</v>
      </c>
      <c r="AV398" s="12" t="s">
        <v>95</v>
      </c>
      <c r="AW398" s="12" t="s">
        <v>42</v>
      </c>
      <c r="AX398" s="12" t="s">
        <v>86</v>
      </c>
      <c r="AY398" s="153" t="s">
        <v>232</v>
      </c>
    </row>
    <row r="399" spans="2:65" s="13" customFormat="1">
      <c r="B399" s="159"/>
      <c r="D399" s="152" t="s">
        <v>241</v>
      </c>
      <c r="E399" s="160" t="s">
        <v>1</v>
      </c>
      <c r="F399" s="161" t="s">
        <v>243</v>
      </c>
      <c r="H399" s="162">
        <v>4</v>
      </c>
      <c r="I399" s="163"/>
      <c r="L399" s="159"/>
      <c r="M399" s="164"/>
      <c r="T399" s="165"/>
      <c r="AT399" s="160" t="s">
        <v>241</v>
      </c>
      <c r="AU399" s="160" t="s">
        <v>95</v>
      </c>
      <c r="AV399" s="13" t="s">
        <v>239</v>
      </c>
      <c r="AW399" s="13" t="s">
        <v>42</v>
      </c>
      <c r="AX399" s="13" t="s">
        <v>93</v>
      </c>
      <c r="AY399" s="160" t="s">
        <v>232</v>
      </c>
    </row>
    <row r="400" spans="2:65" s="1" customFormat="1" ht="24.2" customHeight="1">
      <c r="B400" s="33"/>
      <c r="C400" s="179" t="s">
        <v>548</v>
      </c>
      <c r="D400" s="179" t="s">
        <v>304</v>
      </c>
      <c r="E400" s="180" t="s">
        <v>549</v>
      </c>
      <c r="F400" s="181" t="s">
        <v>375</v>
      </c>
      <c r="G400" s="182" t="s">
        <v>370</v>
      </c>
      <c r="H400" s="183">
        <v>2</v>
      </c>
      <c r="I400" s="184"/>
      <c r="J400" s="185">
        <f>ROUND(I400*H400,2)</f>
        <v>0</v>
      </c>
      <c r="K400" s="181" t="s">
        <v>376</v>
      </c>
      <c r="L400" s="186"/>
      <c r="M400" s="187" t="s">
        <v>1</v>
      </c>
      <c r="N400" s="188" t="s">
        <v>51</v>
      </c>
      <c r="P400" s="147">
        <f>O400*H400</f>
        <v>0</v>
      </c>
      <c r="Q400" s="147">
        <v>0.01</v>
      </c>
      <c r="R400" s="147">
        <f>Q400*H400</f>
        <v>0.02</v>
      </c>
      <c r="S400" s="147">
        <v>0</v>
      </c>
      <c r="T400" s="148">
        <f>S400*H400</f>
        <v>0</v>
      </c>
      <c r="AR400" s="149" t="s">
        <v>303</v>
      </c>
      <c r="AT400" s="149" t="s">
        <v>304</v>
      </c>
      <c r="AU400" s="149" t="s">
        <v>95</v>
      </c>
      <c r="AY400" s="17" t="s">
        <v>232</v>
      </c>
      <c r="BE400" s="150">
        <f>IF(N400="základní",J400,0)</f>
        <v>0</v>
      </c>
      <c r="BF400" s="150">
        <f>IF(N400="snížená",J400,0)</f>
        <v>0</v>
      </c>
      <c r="BG400" s="150">
        <f>IF(N400="zákl. přenesená",J400,0)</f>
        <v>0</v>
      </c>
      <c r="BH400" s="150">
        <f>IF(N400="sníž. přenesená",J400,0)</f>
        <v>0</v>
      </c>
      <c r="BI400" s="150">
        <f>IF(N400="nulová",J400,0)</f>
        <v>0</v>
      </c>
      <c r="BJ400" s="17" t="s">
        <v>93</v>
      </c>
      <c r="BK400" s="150">
        <f>ROUND(I400*H400,2)</f>
        <v>0</v>
      </c>
      <c r="BL400" s="17" t="s">
        <v>239</v>
      </c>
      <c r="BM400" s="149" t="s">
        <v>550</v>
      </c>
    </row>
    <row r="401" spans="2:65" s="12" customFormat="1">
      <c r="B401" s="151"/>
      <c r="D401" s="152" t="s">
        <v>241</v>
      </c>
      <c r="E401" s="153" t="s">
        <v>1</v>
      </c>
      <c r="F401" s="154" t="s">
        <v>543</v>
      </c>
      <c r="H401" s="155">
        <v>2</v>
      </c>
      <c r="I401" s="156"/>
      <c r="L401" s="151"/>
      <c r="M401" s="157"/>
      <c r="T401" s="158"/>
      <c r="AT401" s="153" t="s">
        <v>241</v>
      </c>
      <c r="AU401" s="153" t="s">
        <v>95</v>
      </c>
      <c r="AV401" s="12" t="s">
        <v>95</v>
      </c>
      <c r="AW401" s="12" t="s">
        <v>42</v>
      </c>
      <c r="AX401" s="12" t="s">
        <v>86</v>
      </c>
      <c r="AY401" s="153" t="s">
        <v>232</v>
      </c>
    </row>
    <row r="402" spans="2:65" s="13" customFormat="1">
      <c r="B402" s="159"/>
      <c r="D402" s="152" t="s">
        <v>241</v>
      </c>
      <c r="E402" s="160" t="s">
        <v>1</v>
      </c>
      <c r="F402" s="161" t="s">
        <v>243</v>
      </c>
      <c r="H402" s="162">
        <v>2</v>
      </c>
      <c r="I402" s="163"/>
      <c r="L402" s="159"/>
      <c r="M402" s="164"/>
      <c r="T402" s="165"/>
      <c r="AT402" s="160" t="s">
        <v>241</v>
      </c>
      <c r="AU402" s="160" t="s">
        <v>95</v>
      </c>
      <c r="AV402" s="13" t="s">
        <v>239</v>
      </c>
      <c r="AW402" s="13" t="s">
        <v>42</v>
      </c>
      <c r="AX402" s="13" t="s">
        <v>93</v>
      </c>
      <c r="AY402" s="160" t="s">
        <v>232</v>
      </c>
    </row>
    <row r="403" spans="2:65" s="1" customFormat="1" ht="24.2" customHeight="1">
      <c r="B403" s="33"/>
      <c r="C403" s="138" t="s">
        <v>551</v>
      </c>
      <c r="D403" s="138" t="s">
        <v>234</v>
      </c>
      <c r="E403" s="139" t="s">
        <v>552</v>
      </c>
      <c r="F403" s="140" t="s">
        <v>553</v>
      </c>
      <c r="G403" s="141" t="s">
        <v>370</v>
      </c>
      <c r="H403" s="142">
        <v>10</v>
      </c>
      <c r="I403" s="143"/>
      <c r="J403" s="144">
        <f>ROUND(I403*H403,2)</f>
        <v>0</v>
      </c>
      <c r="K403" s="140" t="s">
        <v>238</v>
      </c>
      <c r="L403" s="33"/>
      <c r="M403" s="145" t="s">
        <v>1</v>
      </c>
      <c r="N403" s="146" t="s">
        <v>51</v>
      </c>
      <c r="P403" s="147">
        <f>O403*H403</f>
        <v>0</v>
      </c>
      <c r="Q403" s="147">
        <v>0.10667</v>
      </c>
      <c r="R403" s="147">
        <f>Q403*H403</f>
        <v>1.0667</v>
      </c>
      <c r="S403" s="147">
        <v>0</v>
      </c>
      <c r="T403" s="148">
        <f>S403*H403</f>
        <v>0</v>
      </c>
      <c r="AR403" s="149" t="s">
        <v>239</v>
      </c>
      <c r="AT403" s="149" t="s">
        <v>234</v>
      </c>
      <c r="AU403" s="149" t="s">
        <v>95</v>
      </c>
      <c r="AY403" s="17" t="s">
        <v>232</v>
      </c>
      <c r="BE403" s="150">
        <f>IF(N403="základní",J403,0)</f>
        <v>0</v>
      </c>
      <c r="BF403" s="150">
        <f>IF(N403="snížená",J403,0)</f>
        <v>0</v>
      </c>
      <c r="BG403" s="150">
        <f>IF(N403="zákl. přenesená",J403,0)</f>
        <v>0</v>
      </c>
      <c r="BH403" s="150">
        <f>IF(N403="sníž. přenesená",J403,0)</f>
        <v>0</v>
      </c>
      <c r="BI403" s="150">
        <f>IF(N403="nulová",J403,0)</f>
        <v>0</v>
      </c>
      <c r="BJ403" s="17" t="s">
        <v>93</v>
      </c>
      <c r="BK403" s="150">
        <f>ROUND(I403*H403,2)</f>
        <v>0</v>
      </c>
      <c r="BL403" s="17" t="s">
        <v>239</v>
      </c>
      <c r="BM403" s="149" t="s">
        <v>554</v>
      </c>
    </row>
    <row r="404" spans="2:65" s="14" customFormat="1">
      <c r="B404" s="166"/>
      <c r="D404" s="152" t="s">
        <v>241</v>
      </c>
      <c r="E404" s="167" t="s">
        <v>1</v>
      </c>
      <c r="F404" s="168" t="s">
        <v>555</v>
      </c>
      <c r="H404" s="167" t="s">
        <v>1</v>
      </c>
      <c r="I404" s="169"/>
      <c r="L404" s="166"/>
      <c r="M404" s="170"/>
      <c r="T404" s="171"/>
      <c r="AT404" s="167" t="s">
        <v>241</v>
      </c>
      <c r="AU404" s="167" t="s">
        <v>95</v>
      </c>
      <c r="AV404" s="14" t="s">
        <v>93</v>
      </c>
      <c r="AW404" s="14" t="s">
        <v>42</v>
      </c>
      <c r="AX404" s="14" t="s">
        <v>86</v>
      </c>
      <c r="AY404" s="167" t="s">
        <v>232</v>
      </c>
    </row>
    <row r="405" spans="2:65" s="12" customFormat="1">
      <c r="B405" s="151"/>
      <c r="D405" s="152" t="s">
        <v>241</v>
      </c>
      <c r="E405" s="153" t="s">
        <v>1</v>
      </c>
      <c r="F405" s="154" t="s">
        <v>556</v>
      </c>
      <c r="H405" s="155">
        <v>10</v>
      </c>
      <c r="I405" s="156"/>
      <c r="L405" s="151"/>
      <c r="M405" s="157"/>
      <c r="T405" s="158"/>
      <c r="AT405" s="153" t="s">
        <v>241</v>
      </c>
      <c r="AU405" s="153" t="s">
        <v>95</v>
      </c>
      <c r="AV405" s="12" t="s">
        <v>95</v>
      </c>
      <c r="AW405" s="12" t="s">
        <v>42</v>
      </c>
      <c r="AX405" s="12" t="s">
        <v>86</v>
      </c>
      <c r="AY405" s="153" t="s">
        <v>232</v>
      </c>
    </row>
    <row r="406" spans="2:65" s="14" customFormat="1">
      <c r="B406" s="166"/>
      <c r="D406" s="152" t="s">
        <v>241</v>
      </c>
      <c r="E406" s="167" t="s">
        <v>1</v>
      </c>
      <c r="F406" s="168" t="s">
        <v>557</v>
      </c>
      <c r="H406" s="167" t="s">
        <v>1</v>
      </c>
      <c r="I406" s="169"/>
      <c r="L406" s="166"/>
      <c r="M406" s="170"/>
      <c r="T406" s="171"/>
      <c r="AT406" s="167" t="s">
        <v>241</v>
      </c>
      <c r="AU406" s="167" t="s">
        <v>95</v>
      </c>
      <c r="AV406" s="14" t="s">
        <v>93</v>
      </c>
      <c r="AW406" s="14" t="s">
        <v>42</v>
      </c>
      <c r="AX406" s="14" t="s">
        <v>86</v>
      </c>
      <c r="AY406" s="167" t="s">
        <v>232</v>
      </c>
    </row>
    <row r="407" spans="2:65" s="13" customFormat="1">
      <c r="B407" s="159"/>
      <c r="D407" s="152" t="s">
        <v>241</v>
      </c>
      <c r="E407" s="160" t="s">
        <v>1</v>
      </c>
      <c r="F407" s="161" t="s">
        <v>243</v>
      </c>
      <c r="H407" s="162">
        <v>10</v>
      </c>
      <c r="I407" s="163"/>
      <c r="L407" s="159"/>
      <c r="M407" s="164"/>
      <c r="T407" s="165"/>
      <c r="AT407" s="160" t="s">
        <v>241</v>
      </c>
      <c r="AU407" s="160" t="s">
        <v>95</v>
      </c>
      <c r="AV407" s="13" t="s">
        <v>239</v>
      </c>
      <c r="AW407" s="13" t="s">
        <v>42</v>
      </c>
      <c r="AX407" s="13" t="s">
        <v>93</v>
      </c>
      <c r="AY407" s="160" t="s">
        <v>232</v>
      </c>
    </row>
    <row r="408" spans="2:65" s="1" customFormat="1" ht="24.2" customHeight="1">
      <c r="B408" s="33"/>
      <c r="C408" s="179" t="s">
        <v>558</v>
      </c>
      <c r="D408" s="179" t="s">
        <v>304</v>
      </c>
      <c r="E408" s="180" t="s">
        <v>559</v>
      </c>
      <c r="F408" s="181" t="s">
        <v>560</v>
      </c>
      <c r="G408" s="182" t="s">
        <v>237</v>
      </c>
      <c r="H408" s="183">
        <v>18</v>
      </c>
      <c r="I408" s="184"/>
      <c r="J408" s="185">
        <f>ROUND(I408*H408,2)</f>
        <v>0</v>
      </c>
      <c r="K408" s="181" t="s">
        <v>376</v>
      </c>
      <c r="L408" s="186"/>
      <c r="M408" s="187" t="s">
        <v>1</v>
      </c>
      <c r="N408" s="188" t="s">
        <v>51</v>
      </c>
      <c r="P408" s="147">
        <f>O408*H408</f>
        <v>0</v>
      </c>
      <c r="Q408" s="147">
        <v>0.29499999999999998</v>
      </c>
      <c r="R408" s="147">
        <f>Q408*H408</f>
        <v>5.31</v>
      </c>
      <c r="S408" s="147">
        <v>0</v>
      </c>
      <c r="T408" s="148">
        <f>S408*H408</f>
        <v>0</v>
      </c>
      <c r="AR408" s="149" t="s">
        <v>303</v>
      </c>
      <c r="AT408" s="149" t="s">
        <v>304</v>
      </c>
      <c r="AU408" s="149" t="s">
        <v>95</v>
      </c>
      <c r="AY408" s="17" t="s">
        <v>232</v>
      </c>
      <c r="BE408" s="150">
        <f>IF(N408="základní",J408,0)</f>
        <v>0</v>
      </c>
      <c r="BF408" s="150">
        <f>IF(N408="snížená",J408,0)</f>
        <v>0</v>
      </c>
      <c r="BG408" s="150">
        <f>IF(N408="zákl. přenesená",J408,0)</f>
        <v>0</v>
      </c>
      <c r="BH408" s="150">
        <f>IF(N408="sníž. přenesená",J408,0)</f>
        <v>0</v>
      </c>
      <c r="BI408" s="150">
        <f>IF(N408="nulová",J408,0)</f>
        <v>0</v>
      </c>
      <c r="BJ408" s="17" t="s">
        <v>93</v>
      </c>
      <c r="BK408" s="150">
        <f>ROUND(I408*H408,2)</f>
        <v>0</v>
      </c>
      <c r="BL408" s="17" t="s">
        <v>239</v>
      </c>
      <c r="BM408" s="149" t="s">
        <v>561</v>
      </c>
    </row>
    <row r="409" spans="2:65" s="14" customFormat="1" ht="22.5">
      <c r="B409" s="166"/>
      <c r="D409" s="152" t="s">
        <v>241</v>
      </c>
      <c r="E409" s="167" t="s">
        <v>1</v>
      </c>
      <c r="F409" s="168" t="s">
        <v>562</v>
      </c>
      <c r="H409" s="167" t="s">
        <v>1</v>
      </c>
      <c r="I409" s="169"/>
      <c r="L409" s="166"/>
      <c r="M409" s="170"/>
      <c r="T409" s="171"/>
      <c r="AT409" s="167" t="s">
        <v>241</v>
      </c>
      <c r="AU409" s="167" t="s">
        <v>95</v>
      </c>
      <c r="AV409" s="14" t="s">
        <v>93</v>
      </c>
      <c r="AW409" s="14" t="s">
        <v>42</v>
      </c>
      <c r="AX409" s="14" t="s">
        <v>86</v>
      </c>
      <c r="AY409" s="167" t="s">
        <v>232</v>
      </c>
    </row>
    <row r="410" spans="2:65" s="14" customFormat="1">
      <c r="B410" s="166"/>
      <c r="D410" s="152" t="s">
        <v>241</v>
      </c>
      <c r="E410" s="167" t="s">
        <v>1</v>
      </c>
      <c r="F410" s="168" t="s">
        <v>563</v>
      </c>
      <c r="H410" s="167" t="s">
        <v>1</v>
      </c>
      <c r="I410" s="169"/>
      <c r="L410" s="166"/>
      <c r="M410" s="170"/>
      <c r="T410" s="171"/>
      <c r="AT410" s="167" t="s">
        <v>241</v>
      </c>
      <c r="AU410" s="167" t="s">
        <v>95</v>
      </c>
      <c r="AV410" s="14" t="s">
        <v>93</v>
      </c>
      <c r="AW410" s="14" t="s">
        <v>42</v>
      </c>
      <c r="AX410" s="14" t="s">
        <v>86</v>
      </c>
      <c r="AY410" s="167" t="s">
        <v>232</v>
      </c>
    </row>
    <row r="411" spans="2:65" s="14" customFormat="1">
      <c r="B411" s="166"/>
      <c r="D411" s="152" t="s">
        <v>241</v>
      </c>
      <c r="E411" s="167" t="s">
        <v>1</v>
      </c>
      <c r="F411" s="168" t="s">
        <v>564</v>
      </c>
      <c r="H411" s="167" t="s">
        <v>1</v>
      </c>
      <c r="I411" s="169"/>
      <c r="L411" s="166"/>
      <c r="M411" s="170"/>
      <c r="T411" s="171"/>
      <c r="AT411" s="167" t="s">
        <v>241</v>
      </c>
      <c r="AU411" s="167" t="s">
        <v>95</v>
      </c>
      <c r="AV411" s="14" t="s">
        <v>93</v>
      </c>
      <c r="AW411" s="14" t="s">
        <v>42</v>
      </c>
      <c r="AX411" s="14" t="s">
        <v>86</v>
      </c>
      <c r="AY411" s="167" t="s">
        <v>232</v>
      </c>
    </row>
    <row r="412" spans="2:65" s="12" customFormat="1">
      <c r="B412" s="151"/>
      <c r="D412" s="152" t="s">
        <v>241</v>
      </c>
      <c r="E412" s="153" t="s">
        <v>1</v>
      </c>
      <c r="F412" s="154" t="s">
        <v>565</v>
      </c>
      <c r="H412" s="155">
        <v>18</v>
      </c>
      <c r="I412" s="156"/>
      <c r="L412" s="151"/>
      <c r="M412" s="157"/>
      <c r="T412" s="158"/>
      <c r="AT412" s="153" t="s">
        <v>241</v>
      </c>
      <c r="AU412" s="153" t="s">
        <v>95</v>
      </c>
      <c r="AV412" s="12" t="s">
        <v>95</v>
      </c>
      <c r="AW412" s="12" t="s">
        <v>42</v>
      </c>
      <c r="AX412" s="12" t="s">
        <v>86</v>
      </c>
      <c r="AY412" s="153" t="s">
        <v>232</v>
      </c>
    </row>
    <row r="413" spans="2:65" s="13" customFormat="1">
      <c r="B413" s="159"/>
      <c r="D413" s="152" t="s">
        <v>241</v>
      </c>
      <c r="E413" s="160" t="s">
        <v>1</v>
      </c>
      <c r="F413" s="161" t="s">
        <v>243</v>
      </c>
      <c r="H413" s="162">
        <v>18</v>
      </c>
      <c r="I413" s="163"/>
      <c r="L413" s="159"/>
      <c r="M413" s="164"/>
      <c r="T413" s="165"/>
      <c r="AT413" s="160" t="s">
        <v>241</v>
      </c>
      <c r="AU413" s="160" t="s">
        <v>95</v>
      </c>
      <c r="AV413" s="13" t="s">
        <v>239</v>
      </c>
      <c r="AW413" s="13" t="s">
        <v>42</v>
      </c>
      <c r="AX413" s="13" t="s">
        <v>93</v>
      </c>
      <c r="AY413" s="160" t="s">
        <v>232</v>
      </c>
    </row>
    <row r="414" spans="2:65" s="1" customFormat="1" ht="16.5" customHeight="1">
      <c r="B414" s="33"/>
      <c r="C414" s="138" t="s">
        <v>566</v>
      </c>
      <c r="D414" s="138" t="s">
        <v>234</v>
      </c>
      <c r="E414" s="139" t="s">
        <v>567</v>
      </c>
      <c r="F414" s="140" t="s">
        <v>568</v>
      </c>
      <c r="G414" s="141" t="s">
        <v>167</v>
      </c>
      <c r="H414" s="142">
        <v>0.312</v>
      </c>
      <c r="I414" s="143"/>
      <c r="J414" s="144">
        <f>ROUND(I414*H414,2)</f>
        <v>0</v>
      </c>
      <c r="K414" s="140" t="s">
        <v>238</v>
      </c>
      <c r="L414" s="33"/>
      <c r="M414" s="145" t="s">
        <v>1</v>
      </c>
      <c r="N414" s="146" t="s">
        <v>51</v>
      </c>
      <c r="P414" s="147">
        <f>O414*H414</f>
        <v>0</v>
      </c>
      <c r="Q414" s="147">
        <v>2.6446800000000001</v>
      </c>
      <c r="R414" s="147">
        <f>Q414*H414</f>
        <v>0.82514016000000001</v>
      </c>
      <c r="S414" s="147">
        <v>0</v>
      </c>
      <c r="T414" s="148">
        <f>S414*H414</f>
        <v>0</v>
      </c>
      <c r="AR414" s="149" t="s">
        <v>239</v>
      </c>
      <c r="AT414" s="149" t="s">
        <v>234</v>
      </c>
      <c r="AU414" s="149" t="s">
        <v>95</v>
      </c>
      <c r="AY414" s="17" t="s">
        <v>232</v>
      </c>
      <c r="BE414" s="150">
        <f>IF(N414="základní",J414,0)</f>
        <v>0</v>
      </c>
      <c r="BF414" s="150">
        <f>IF(N414="snížená",J414,0)</f>
        <v>0</v>
      </c>
      <c r="BG414" s="150">
        <f>IF(N414="zákl. přenesená",J414,0)</f>
        <v>0</v>
      </c>
      <c r="BH414" s="150">
        <f>IF(N414="sníž. přenesená",J414,0)</f>
        <v>0</v>
      </c>
      <c r="BI414" s="150">
        <f>IF(N414="nulová",J414,0)</f>
        <v>0</v>
      </c>
      <c r="BJ414" s="17" t="s">
        <v>93</v>
      </c>
      <c r="BK414" s="150">
        <f>ROUND(I414*H414,2)</f>
        <v>0</v>
      </c>
      <c r="BL414" s="17" t="s">
        <v>239</v>
      </c>
      <c r="BM414" s="149" t="s">
        <v>569</v>
      </c>
    </row>
    <row r="415" spans="2:65" s="14" customFormat="1">
      <c r="B415" s="166"/>
      <c r="D415" s="152" t="s">
        <v>241</v>
      </c>
      <c r="E415" s="167" t="s">
        <v>1</v>
      </c>
      <c r="F415" s="168" t="s">
        <v>570</v>
      </c>
      <c r="H415" s="167" t="s">
        <v>1</v>
      </c>
      <c r="I415" s="169"/>
      <c r="L415" s="166"/>
      <c r="M415" s="170"/>
      <c r="T415" s="171"/>
      <c r="AT415" s="167" t="s">
        <v>241</v>
      </c>
      <c r="AU415" s="167" t="s">
        <v>95</v>
      </c>
      <c r="AV415" s="14" t="s">
        <v>93</v>
      </c>
      <c r="AW415" s="14" t="s">
        <v>42</v>
      </c>
      <c r="AX415" s="14" t="s">
        <v>86</v>
      </c>
      <c r="AY415" s="167" t="s">
        <v>232</v>
      </c>
    </row>
    <row r="416" spans="2:65" s="12" customFormat="1">
      <c r="B416" s="151"/>
      <c r="D416" s="152" t="s">
        <v>241</v>
      </c>
      <c r="E416" s="153" t="s">
        <v>1</v>
      </c>
      <c r="F416" s="154" t="s">
        <v>571</v>
      </c>
      <c r="H416" s="155">
        <v>0.312</v>
      </c>
      <c r="I416" s="156"/>
      <c r="L416" s="151"/>
      <c r="M416" s="157"/>
      <c r="T416" s="158"/>
      <c r="AT416" s="153" t="s">
        <v>241</v>
      </c>
      <c r="AU416" s="153" t="s">
        <v>95</v>
      </c>
      <c r="AV416" s="12" t="s">
        <v>95</v>
      </c>
      <c r="AW416" s="12" t="s">
        <v>42</v>
      </c>
      <c r="AX416" s="12" t="s">
        <v>86</v>
      </c>
      <c r="AY416" s="153" t="s">
        <v>232</v>
      </c>
    </row>
    <row r="417" spans="2:65" s="14" customFormat="1">
      <c r="B417" s="166"/>
      <c r="D417" s="152" t="s">
        <v>241</v>
      </c>
      <c r="E417" s="167" t="s">
        <v>1</v>
      </c>
      <c r="F417" s="168" t="s">
        <v>572</v>
      </c>
      <c r="H417" s="167" t="s">
        <v>1</v>
      </c>
      <c r="I417" s="169"/>
      <c r="L417" s="166"/>
      <c r="M417" s="170"/>
      <c r="T417" s="171"/>
      <c r="AT417" s="167" t="s">
        <v>241</v>
      </c>
      <c r="AU417" s="167" t="s">
        <v>95</v>
      </c>
      <c r="AV417" s="14" t="s">
        <v>93</v>
      </c>
      <c r="AW417" s="14" t="s">
        <v>42</v>
      </c>
      <c r="AX417" s="14" t="s">
        <v>86</v>
      </c>
      <c r="AY417" s="167" t="s">
        <v>232</v>
      </c>
    </row>
    <row r="418" spans="2:65" s="13" customFormat="1">
      <c r="B418" s="159"/>
      <c r="D418" s="152" t="s">
        <v>241</v>
      </c>
      <c r="E418" s="160" t="s">
        <v>1</v>
      </c>
      <c r="F418" s="161" t="s">
        <v>243</v>
      </c>
      <c r="H418" s="162">
        <v>0.312</v>
      </c>
      <c r="I418" s="163"/>
      <c r="L418" s="159"/>
      <c r="M418" s="164"/>
      <c r="T418" s="165"/>
      <c r="AT418" s="160" t="s">
        <v>241</v>
      </c>
      <c r="AU418" s="160" t="s">
        <v>95</v>
      </c>
      <c r="AV418" s="13" t="s">
        <v>239</v>
      </c>
      <c r="AW418" s="13" t="s">
        <v>42</v>
      </c>
      <c r="AX418" s="13" t="s">
        <v>93</v>
      </c>
      <c r="AY418" s="160" t="s">
        <v>232</v>
      </c>
    </row>
    <row r="419" spans="2:65" s="1" customFormat="1" ht="37.9" customHeight="1">
      <c r="B419" s="33"/>
      <c r="C419" s="138" t="s">
        <v>573</v>
      </c>
      <c r="D419" s="138" t="s">
        <v>234</v>
      </c>
      <c r="E419" s="139" t="s">
        <v>574</v>
      </c>
      <c r="F419" s="140" t="s">
        <v>575</v>
      </c>
      <c r="G419" s="141" t="s">
        <v>153</v>
      </c>
      <c r="H419" s="142">
        <v>261.404</v>
      </c>
      <c r="I419" s="143"/>
      <c r="J419" s="144">
        <f>ROUND(I419*H419,2)</f>
        <v>0</v>
      </c>
      <c r="K419" s="140" t="s">
        <v>238</v>
      </c>
      <c r="L419" s="33"/>
      <c r="M419" s="145" t="s">
        <v>1</v>
      </c>
      <c r="N419" s="146" t="s">
        <v>51</v>
      </c>
      <c r="P419" s="147">
        <f>O419*H419</f>
        <v>0</v>
      </c>
      <c r="Q419" s="147">
        <v>1.1900000000000001E-3</v>
      </c>
      <c r="R419" s="147">
        <f>Q419*H419</f>
        <v>0.31107076</v>
      </c>
      <c r="S419" s="147">
        <v>0</v>
      </c>
      <c r="T419" s="148">
        <f>S419*H419</f>
        <v>0</v>
      </c>
      <c r="AR419" s="149" t="s">
        <v>239</v>
      </c>
      <c r="AT419" s="149" t="s">
        <v>234</v>
      </c>
      <c r="AU419" s="149" t="s">
        <v>95</v>
      </c>
      <c r="AY419" s="17" t="s">
        <v>232</v>
      </c>
      <c r="BE419" s="150">
        <f>IF(N419="základní",J419,0)</f>
        <v>0</v>
      </c>
      <c r="BF419" s="150">
        <f>IF(N419="snížená",J419,0)</f>
        <v>0</v>
      </c>
      <c r="BG419" s="150">
        <f>IF(N419="zákl. přenesená",J419,0)</f>
        <v>0</v>
      </c>
      <c r="BH419" s="150">
        <f>IF(N419="sníž. přenesená",J419,0)</f>
        <v>0</v>
      </c>
      <c r="BI419" s="150">
        <f>IF(N419="nulová",J419,0)</f>
        <v>0</v>
      </c>
      <c r="BJ419" s="17" t="s">
        <v>93</v>
      </c>
      <c r="BK419" s="150">
        <f>ROUND(I419*H419,2)</f>
        <v>0</v>
      </c>
      <c r="BL419" s="17" t="s">
        <v>239</v>
      </c>
      <c r="BM419" s="149" t="s">
        <v>576</v>
      </c>
    </row>
    <row r="420" spans="2:65" s="12" customFormat="1">
      <c r="B420" s="151"/>
      <c r="D420" s="152" t="s">
        <v>241</v>
      </c>
      <c r="E420" s="153" t="s">
        <v>1</v>
      </c>
      <c r="F420" s="154" t="s">
        <v>577</v>
      </c>
      <c r="H420" s="155">
        <v>160.83000000000001</v>
      </c>
      <c r="I420" s="156"/>
      <c r="L420" s="151"/>
      <c r="M420" s="157"/>
      <c r="T420" s="158"/>
      <c r="AT420" s="153" t="s">
        <v>241</v>
      </c>
      <c r="AU420" s="153" t="s">
        <v>95</v>
      </c>
      <c r="AV420" s="12" t="s">
        <v>95</v>
      </c>
      <c r="AW420" s="12" t="s">
        <v>42</v>
      </c>
      <c r="AX420" s="12" t="s">
        <v>86</v>
      </c>
      <c r="AY420" s="153" t="s">
        <v>232</v>
      </c>
    </row>
    <row r="421" spans="2:65" s="12" customFormat="1">
      <c r="B421" s="151"/>
      <c r="D421" s="152" t="s">
        <v>241</v>
      </c>
      <c r="E421" s="153" t="s">
        <v>1</v>
      </c>
      <c r="F421" s="154" t="s">
        <v>578</v>
      </c>
      <c r="H421" s="155">
        <v>81.573999999999998</v>
      </c>
      <c r="I421" s="156"/>
      <c r="L421" s="151"/>
      <c r="M421" s="157"/>
      <c r="T421" s="158"/>
      <c r="AT421" s="153" t="s">
        <v>241</v>
      </c>
      <c r="AU421" s="153" t="s">
        <v>95</v>
      </c>
      <c r="AV421" s="12" t="s">
        <v>95</v>
      </c>
      <c r="AW421" s="12" t="s">
        <v>42</v>
      </c>
      <c r="AX421" s="12" t="s">
        <v>86</v>
      </c>
      <c r="AY421" s="153" t="s">
        <v>232</v>
      </c>
    </row>
    <row r="422" spans="2:65" s="12" customFormat="1">
      <c r="B422" s="151"/>
      <c r="D422" s="152" t="s">
        <v>241</v>
      </c>
      <c r="E422" s="153" t="s">
        <v>1</v>
      </c>
      <c r="F422" s="154" t="s">
        <v>579</v>
      </c>
      <c r="H422" s="155">
        <v>-14</v>
      </c>
      <c r="I422" s="156"/>
      <c r="L422" s="151"/>
      <c r="M422" s="157"/>
      <c r="T422" s="158"/>
      <c r="AT422" s="153" t="s">
        <v>241</v>
      </c>
      <c r="AU422" s="153" t="s">
        <v>95</v>
      </c>
      <c r="AV422" s="12" t="s">
        <v>95</v>
      </c>
      <c r="AW422" s="12" t="s">
        <v>42</v>
      </c>
      <c r="AX422" s="12" t="s">
        <v>86</v>
      </c>
      <c r="AY422" s="153" t="s">
        <v>232</v>
      </c>
    </row>
    <row r="423" spans="2:65" s="12" customFormat="1">
      <c r="B423" s="151"/>
      <c r="D423" s="152" t="s">
        <v>241</v>
      </c>
      <c r="E423" s="153" t="s">
        <v>1</v>
      </c>
      <c r="F423" s="154" t="s">
        <v>580</v>
      </c>
      <c r="H423" s="155">
        <v>16.5</v>
      </c>
      <c r="I423" s="156"/>
      <c r="L423" s="151"/>
      <c r="M423" s="157"/>
      <c r="T423" s="158"/>
      <c r="AT423" s="153" t="s">
        <v>241</v>
      </c>
      <c r="AU423" s="153" t="s">
        <v>95</v>
      </c>
      <c r="AV423" s="12" t="s">
        <v>95</v>
      </c>
      <c r="AW423" s="12" t="s">
        <v>42</v>
      </c>
      <c r="AX423" s="12" t="s">
        <v>86</v>
      </c>
      <c r="AY423" s="153" t="s">
        <v>232</v>
      </c>
    </row>
    <row r="424" spans="2:65" s="12" customFormat="1">
      <c r="B424" s="151"/>
      <c r="D424" s="152" t="s">
        <v>241</v>
      </c>
      <c r="E424" s="153" t="s">
        <v>1</v>
      </c>
      <c r="F424" s="154" t="s">
        <v>580</v>
      </c>
      <c r="H424" s="155">
        <v>16.5</v>
      </c>
      <c r="I424" s="156"/>
      <c r="L424" s="151"/>
      <c r="M424" s="157"/>
      <c r="T424" s="158"/>
      <c r="AT424" s="153" t="s">
        <v>241</v>
      </c>
      <c r="AU424" s="153" t="s">
        <v>95</v>
      </c>
      <c r="AV424" s="12" t="s">
        <v>95</v>
      </c>
      <c r="AW424" s="12" t="s">
        <v>42</v>
      </c>
      <c r="AX424" s="12" t="s">
        <v>86</v>
      </c>
      <c r="AY424" s="153" t="s">
        <v>232</v>
      </c>
    </row>
    <row r="425" spans="2:65" s="13" customFormat="1">
      <c r="B425" s="159"/>
      <c r="D425" s="152" t="s">
        <v>241</v>
      </c>
      <c r="E425" s="160" t="s">
        <v>1</v>
      </c>
      <c r="F425" s="161" t="s">
        <v>243</v>
      </c>
      <c r="H425" s="162">
        <v>261.404</v>
      </c>
      <c r="I425" s="163"/>
      <c r="L425" s="159"/>
      <c r="M425" s="164"/>
      <c r="T425" s="165"/>
      <c r="AT425" s="160" t="s">
        <v>241</v>
      </c>
      <c r="AU425" s="160" t="s">
        <v>95</v>
      </c>
      <c r="AV425" s="13" t="s">
        <v>239</v>
      </c>
      <c r="AW425" s="13" t="s">
        <v>42</v>
      </c>
      <c r="AX425" s="13" t="s">
        <v>93</v>
      </c>
      <c r="AY425" s="160" t="s">
        <v>232</v>
      </c>
    </row>
    <row r="426" spans="2:65" s="1" customFormat="1" ht="37.9" customHeight="1">
      <c r="B426" s="33"/>
      <c r="C426" s="138" t="s">
        <v>581</v>
      </c>
      <c r="D426" s="138" t="s">
        <v>234</v>
      </c>
      <c r="E426" s="139" t="s">
        <v>582</v>
      </c>
      <c r="F426" s="140" t="s">
        <v>583</v>
      </c>
      <c r="G426" s="141" t="s">
        <v>153</v>
      </c>
      <c r="H426" s="142">
        <v>261.404</v>
      </c>
      <c r="I426" s="143"/>
      <c r="J426" s="144">
        <f>ROUND(I426*H426,2)</f>
        <v>0</v>
      </c>
      <c r="K426" s="140" t="s">
        <v>238</v>
      </c>
      <c r="L426" s="33"/>
      <c r="M426" s="145" t="s">
        <v>1</v>
      </c>
      <c r="N426" s="146" t="s">
        <v>51</v>
      </c>
      <c r="P426" s="147">
        <f>O426*H426</f>
        <v>0</v>
      </c>
      <c r="Q426" s="147">
        <v>0</v>
      </c>
      <c r="R426" s="147">
        <f>Q426*H426</f>
        <v>0</v>
      </c>
      <c r="S426" s="147">
        <v>0</v>
      </c>
      <c r="T426" s="148">
        <f>S426*H426</f>
        <v>0</v>
      </c>
      <c r="AR426" s="149" t="s">
        <v>239</v>
      </c>
      <c r="AT426" s="149" t="s">
        <v>234</v>
      </c>
      <c r="AU426" s="149" t="s">
        <v>95</v>
      </c>
      <c r="AY426" s="17" t="s">
        <v>232</v>
      </c>
      <c r="BE426" s="150">
        <f>IF(N426="základní",J426,0)</f>
        <v>0</v>
      </c>
      <c r="BF426" s="150">
        <f>IF(N426="snížená",J426,0)</f>
        <v>0</v>
      </c>
      <c r="BG426" s="150">
        <f>IF(N426="zákl. přenesená",J426,0)</f>
        <v>0</v>
      </c>
      <c r="BH426" s="150">
        <f>IF(N426="sníž. přenesená",J426,0)</f>
        <v>0</v>
      </c>
      <c r="BI426" s="150">
        <f>IF(N426="nulová",J426,0)</f>
        <v>0</v>
      </c>
      <c r="BJ426" s="17" t="s">
        <v>93</v>
      </c>
      <c r="BK426" s="150">
        <f>ROUND(I426*H426,2)</f>
        <v>0</v>
      </c>
      <c r="BL426" s="17" t="s">
        <v>239</v>
      </c>
      <c r="BM426" s="149" t="s">
        <v>584</v>
      </c>
    </row>
    <row r="427" spans="2:65" s="1" customFormat="1" ht="37.9" customHeight="1">
      <c r="B427" s="33"/>
      <c r="C427" s="138" t="s">
        <v>585</v>
      </c>
      <c r="D427" s="138" t="s">
        <v>234</v>
      </c>
      <c r="E427" s="139" t="s">
        <v>586</v>
      </c>
      <c r="F427" s="140" t="s">
        <v>587</v>
      </c>
      <c r="G427" s="141" t="s">
        <v>153</v>
      </c>
      <c r="H427" s="142">
        <v>139.57400000000001</v>
      </c>
      <c r="I427" s="143"/>
      <c r="J427" s="144">
        <f>ROUND(I427*H427,2)</f>
        <v>0</v>
      </c>
      <c r="K427" s="140" t="s">
        <v>376</v>
      </c>
      <c r="L427" s="33"/>
      <c r="M427" s="145" t="s">
        <v>1</v>
      </c>
      <c r="N427" s="146" t="s">
        <v>51</v>
      </c>
      <c r="P427" s="147">
        <f>O427*H427</f>
        <v>0</v>
      </c>
      <c r="Q427" s="147">
        <v>9.2000000000000003E-4</v>
      </c>
      <c r="R427" s="147">
        <f>Q427*H427</f>
        <v>0.12840808000000001</v>
      </c>
      <c r="S427" s="147">
        <v>0</v>
      </c>
      <c r="T427" s="148">
        <f>S427*H427</f>
        <v>0</v>
      </c>
      <c r="AR427" s="149" t="s">
        <v>239</v>
      </c>
      <c r="AT427" s="149" t="s">
        <v>234</v>
      </c>
      <c r="AU427" s="149" t="s">
        <v>95</v>
      </c>
      <c r="AY427" s="17" t="s">
        <v>232</v>
      </c>
      <c r="BE427" s="150">
        <f>IF(N427="základní",J427,0)</f>
        <v>0</v>
      </c>
      <c r="BF427" s="150">
        <f>IF(N427="snížená",J427,0)</f>
        <v>0</v>
      </c>
      <c r="BG427" s="150">
        <f>IF(N427="zákl. přenesená",J427,0)</f>
        <v>0</v>
      </c>
      <c r="BH427" s="150">
        <f>IF(N427="sníž. přenesená",J427,0)</f>
        <v>0</v>
      </c>
      <c r="BI427" s="150">
        <f>IF(N427="nulová",J427,0)</f>
        <v>0</v>
      </c>
      <c r="BJ427" s="17" t="s">
        <v>93</v>
      </c>
      <c r="BK427" s="150">
        <f>ROUND(I427*H427,2)</f>
        <v>0</v>
      </c>
      <c r="BL427" s="17" t="s">
        <v>239</v>
      </c>
      <c r="BM427" s="149" t="s">
        <v>588</v>
      </c>
    </row>
    <row r="428" spans="2:65" s="12" customFormat="1">
      <c r="B428" s="151"/>
      <c r="D428" s="152" t="s">
        <v>241</v>
      </c>
      <c r="E428" s="153" t="s">
        <v>1</v>
      </c>
      <c r="F428" s="154" t="s">
        <v>589</v>
      </c>
      <c r="H428" s="155">
        <v>195.57400000000001</v>
      </c>
      <c r="I428" s="156"/>
      <c r="L428" s="151"/>
      <c r="M428" s="157"/>
      <c r="T428" s="158"/>
      <c r="AT428" s="153" t="s">
        <v>241</v>
      </c>
      <c r="AU428" s="153" t="s">
        <v>95</v>
      </c>
      <c r="AV428" s="12" t="s">
        <v>95</v>
      </c>
      <c r="AW428" s="12" t="s">
        <v>42</v>
      </c>
      <c r="AX428" s="12" t="s">
        <v>86</v>
      </c>
      <c r="AY428" s="153" t="s">
        <v>232</v>
      </c>
    </row>
    <row r="429" spans="2:65" s="12" customFormat="1">
      <c r="B429" s="151"/>
      <c r="D429" s="152" t="s">
        <v>241</v>
      </c>
      <c r="E429" s="153" t="s">
        <v>1</v>
      </c>
      <c r="F429" s="154" t="s">
        <v>590</v>
      </c>
      <c r="H429" s="155">
        <v>-56</v>
      </c>
      <c r="I429" s="156"/>
      <c r="L429" s="151"/>
      <c r="M429" s="157"/>
      <c r="T429" s="158"/>
      <c r="AT429" s="153" t="s">
        <v>241</v>
      </c>
      <c r="AU429" s="153" t="s">
        <v>95</v>
      </c>
      <c r="AV429" s="12" t="s">
        <v>95</v>
      </c>
      <c r="AW429" s="12" t="s">
        <v>42</v>
      </c>
      <c r="AX429" s="12" t="s">
        <v>86</v>
      </c>
      <c r="AY429" s="153" t="s">
        <v>232</v>
      </c>
    </row>
    <row r="430" spans="2:65" s="13" customFormat="1">
      <c r="B430" s="159"/>
      <c r="D430" s="152" t="s">
        <v>241</v>
      </c>
      <c r="E430" s="160" t="s">
        <v>1</v>
      </c>
      <c r="F430" s="161" t="s">
        <v>243</v>
      </c>
      <c r="H430" s="162">
        <v>139.57400000000001</v>
      </c>
      <c r="I430" s="163"/>
      <c r="L430" s="159"/>
      <c r="M430" s="164"/>
      <c r="T430" s="165"/>
      <c r="AT430" s="160" t="s">
        <v>241</v>
      </c>
      <c r="AU430" s="160" t="s">
        <v>95</v>
      </c>
      <c r="AV430" s="13" t="s">
        <v>239</v>
      </c>
      <c r="AW430" s="13" t="s">
        <v>42</v>
      </c>
      <c r="AX430" s="13" t="s">
        <v>93</v>
      </c>
      <c r="AY430" s="160" t="s">
        <v>232</v>
      </c>
    </row>
    <row r="431" spans="2:65" s="1" customFormat="1" ht="37.9" customHeight="1">
      <c r="B431" s="33"/>
      <c r="C431" s="138" t="s">
        <v>591</v>
      </c>
      <c r="D431" s="138" t="s">
        <v>234</v>
      </c>
      <c r="E431" s="139" t="s">
        <v>592</v>
      </c>
      <c r="F431" s="140" t="s">
        <v>593</v>
      </c>
      <c r="G431" s="141" t="s">
        <v>153</v>
      </c>
      <c r="H431" s="142">
        <v>139.57400000000001</v>
      </c>
      <c r="I431" s="143"/>
      <c r="J431" s="144">
        <f>ROUND(I431*H431,2)</f>
        <v>0</v>
      </c>
      <c r="K431" s="140" t="s">
        <v>376</v>
      </c>
      <c r="L431" s="33"/>
      <c r="M431" s="145" t="s">
        <v>1</v>
      </c>
      <c r="N431" s="146" t="s">
        <v>51</v>
      </c>
      <c r="P431" s="147">
        <f>O431*H431</f>
        <v>0</v>
      </c>
      <c r="Q431" s="147">
        <v>0</v>
      </c>
      <c r="R431" s="147">
        <f>Q431*H431</f>
        <v>0</v>
      </c>
      <c r="S431" s="147">
        <v>0</v>
      </c>
      <c r="T431" s="148">
        <f>S431*H431</f>
        <v>0</v>
      </c>
      <c r="AR431" s="149" t="s">
        <v>239</v>
      </c>
      <c r="AT431" s="149" t="s">
        <v>234</v>
      </c>
      <c r="AU431" s="149" t="s">
        <v>95</v>
      </c>
      <c r="AY431" s="17" t="s">
        <v>232</v>
      </c>
      <c r="BE431" s="150">
        <f>IF(N431="základní",J431,0)</f>
        <v>0</v>
      </c>
      <c r="BF431" s="150">
        <f>IF(N431="snížená",J431,0)</f>
        <v>0</v>
      </c>
      <c r="BG431" s="150">
        <f>IF(N431="zákl. přenesená",J431,0)</f>
        <v>0</v>
      </c>
      <c r="BH431" s="150">
        <f>IF(N431="sníž. přenesená",J431,0)</f>
        <v>0</v>
      </c>
      <c r="BI431" s="150">
        <f>IF(N431="nulová",J431,0)</f>
        <v>0</v>
      </c>
      <c r="BJ431" s="17" t="s">
        <v>93</v>
      </c>
      <c r="BK431" s="150">
        <f>ROUND(I431*H431,2)</f>
        <v>0</v>
      </c>
      <c r="BL431" s="17" t="s">
        <v>239</v>
      </c>
      <c r="BM431" s="149" t="s">
        <v>594</v>
      </c>
    </row>
    <row r="432" spans="2:65" s="1" customFormat="1" ht="37.9" customHeight="1">
      <c r="B432" s="33"/>
      <c r="C432" s="138" t="s">
        <v>595</v>
      </c>
      <c r="D432" s="138" t="s">
        <v>234</v>
      </c>
      <c r="E432" s="139" t="s">
        <v>596</v>
      </c>
      <c r="F432" s="140" t="s">
        <v>597</v>
      </c>
      <c r="G432" s="141" t="s">
        <v>153</v>
      </c>
      <c r="H432" s="142">
        <v>1052.8</v>
      </c>
      <c r="I432" s="143"/>
      <c r="J432" s="144">
        <f>ROUND(I432*H432,2)</f>
        <v>0</v>
      </c>
      <c r="K432" s="140" t="s">
        <v>376</v>
      </c>
      <c r="L432" s="33"/>
      <c r="M432" s="145" t="s">
        <v>1</v>
      </c>
      <c r="N432" s="146" t="s">
        <v>51</v>
      </c>
      <c r="P432" s="147">
        <f>O432*H432</f>
        <v>0</v>
      </c>
      <c r="Q432" s="147">
        <v>1.23E-3</v>
      </c>
      <c r="R432" s="147">
        <f>Q432*H432</f>
        <v>1.2949439999999999</v>
      </c>
      <c r="S432" s="147">
        <v>0</v>
      </c>
      <c r="T432" s="148">
        <f>S432*H432</f>
        <v>0</v>
      </c>
      <c r="AR432" s="149" t="s">
        <v>239</v>
      </c>
      <c r="AT432" s="149" t="s">
        <v>234</v>
      </c>
      <c r="AU432" s="149" t="s">
        <v>95</v>
      </c>
      <c r="AY432" s="17" t="s">
        <v>232</v>
      </c>
      <c r="BE432" s="150">
        <f>IF(N432="základní",J432,0)</f>
        <v>0</v>
      </c>
      <c r="BF432" s="150">
        <f>IF(N432="snížená",J432,0)</f>
        <v>0</v>
      </c>
      <c r="BG432" s="150">
        <f>IF(N432="zákl. přenesená",J432,0)</f>
        <v>0</v>
      </c>
      <c r="BH432" s="150">
        <f>IF(N432="sníž. přenesená",J432,0)</f>
        <v>0</v>
      </c>
      <c r="BI432" s="150">
        <f>IF(N432="nulová",J432,0)</f>
        <v>0</v>
      </c>
      <c r="BJ432" s="17" t="s">
        <v>93</v>
      </c>
      <c r="BK432" s="150">
        <f>ROUND(I432*H432,2)</f>
        <v>0</v>
      </c>
      <c r="BL432" s="17" t="s">
        <v>239</v>
      </c>
      <c r="BM432" s="149" t="s">
        <v>598</v>
      </c>
    </row>
    <row r="433" spans="2:65" s="12" customFormat="1">
      <c r="B433" s="151"/>
      <c r="D433" s="152" t="s">
        <v>241</v>
      </c>
      <c r="E433" s="153" t="s">
        <v>1</v>
      </c>
      <c r="F433" s="154" t="s">
        <v>599</v>
      </c>
      <c r="H433" s="155">
        <v>1052.8</v>
      </c>
      <c r="I433" s="156"/>
      <c r="L433" s="151"/>
      <c r="M433" s="157"/>
      <c r="T433" s="158"/>
      <c r="AT433" s="153" t="s">
        <v>241</v>
      </c>
      <c r="AU433" s="153" t="s">
        <v>95</v>
      </c>
      <c r="AV433" s="12" t="s">
        <v>95</v>
      </c>
      <c r="AW433" s="12" t="s">
        <v>42</v>
      </c>
      <c r="AX433" s="12" t="s">
        <v>86</v>
      </c>
      <c r="AY433" s="153" t="s">
        <v>232</v>
      </c>
    </row>
    <row r="434" spans="2:65" s="13" customFormat="1">
      <c r="B434" s="159"/>
      <c r="D434" s="152" t="s">
        <v>241</v>
      </c>
      <c r="E434" s="160" t="s">
        <v>1</v>
      </c>
      <c r="F434" s="161" t="s">
        <v>243</v>
      </c>
      <c r="H434" s="162">
        <v>1052.8</v>
      </c>
      <c r="I434" s="163"/>
      <c r="L434" s="159"/>
      <c r="M434" s="164"/>
      <c r="T434" s="165"/>
      <c r="AT434" s="160" t="s">
        <v>241</v>
      </c>
      <c r="AU434" s="160" t="s">
        <v>95</v>
      </c>
      <c r="AV434" s="13" t="s">
        <v>239</v>
      </c>
      <c r="AW434" s="13" t="s">
        <v>42</v>
      </c>
      <c r="AX434" s="13" t="s">
        <v>93</v>
      </c>
      <c r="AY434" s="160" t="s">
        <v>232</v>
      </c>
    </row>
    <row r="435" spans="2:65" s="1" customFormat="1" ht="37.9" customHeight="1">
      <c r="B435" s="33"/>
      <c r="C435" s="138" t="s">
        <v>600</v>
      </c>
      <c r="D435" s="138" t="s">
        <v>234</v>
      </c>
      <c r="E435" s="139" t="s">
        <v>601</v>
      </c>
      <c r="F435" s="140" t="s">
        <v>602</v>
      </c>
      <c r="G435" s="141" t="s">
        <v>153</v>
      </c>
      <c r="H435" s="142">
        <v>1052.8</v>
      </c>
      <c r="I435" s="143"/>
      <c r="J435" s="144">
        <f>ROUND(I435*H435,2)</f>
        <v>0</v>
      </c>
      <c r="K435" s="140" t="s">
        <v>376</v>
      </c>
      <c r="L435" s="33"/>
      <c r="M435" s="145" t="s">
        <v>1</v>
      </c>
      <c r="N435" s="146" t="s">
        <v>51</v>
      </c>
      <c r="P435" s="147">
        <f>O435*H435</f>
        <v>0</v>
      </c>
      <c r="Q435" s="147">
        <v>0</v>
      </c>
      <c r="R435" s="147">
        <f>Q435*H435</f>
        <v>0</v>
      </c>
      <c r="S435" s="147">
        <v>0</v>
      </c>
      <c r="T435" s="148">
        <f>S435*H435</f>
        <v>0</v>
      </c>
      <c r="AR435" s="149" t="s">
        <v>239</v>
      </c>
      <c r="AT435" s="149" t="s">
        <v>234</v>
      </c>
      <c r="AU435" s="149" t="s">
        <v>95</v>
      </c>
      <c r="AY435" s="17" t="s">
        <v>232</v>
      </c>
      <c r="BE435" s="150">
        <f>IF(N435="základní",J435,0)</f>
        <v>0</v>
      </c>
      <c r="BF435" s="150">
        <f>IF(N435="snížená",J435,0)</f>
        <v>0</v>
      </c>
      <c r="BG435" s="150">
        <f>IF(N435="zákl. přenesená",J435,0)</f>
        <v>0</v>
      </c>
      <c r="BH435" s="150">
        <f>IF(N435="sníž. přenesená",J435,0)</f>
        <v>0</v>
      </c>
      <c r="BI435" s="150">
        <f>IF(N435="nulová",J435,0)</f>
        <v>0</v>
      </c>
      <c r="BJ435" s="17" t="s">
        <v>93</v>
      </c>
      <c r="BK435" s="150">
        <f>ROUND(I435*H435,2)</f>
        <v>0</v>
      </c>
      <c r="BL435" s="17" t="s">
        <v>239</v>
      </c>
      <c r="BM435" s="149" t="s">
        <v>603</v>
      </c>
    </row>
    <row r="436" spans="2:65" s="1" customFormat="1" ht="24.2" customHeight="1">
      <c r="B436" s="33"/>
      <c r="C436" s="138" t="s">
        <v>604</v>
      </c>
      <c r="D436" s="138" t="s">
        <v>234</v>
      </c>
      <c r="E436" s="139" t="s">
        <v>605</v>
      </c>
      <c r="F436" s="140" t="s">
        <v>606</v>
      </c>
      <c r="G436" s="141" t="s">
        <v>370</v>
      </c>
      <c r="H436" s="142">
        <v>4</v>
      </c>
      <c r="I436" s="143"/>
      <c r="J436" s="144">
        <f>ROUND(I436*H436,2)</f>
        <v>0</v>
      </c>
      <c r="K436" s="140" t="s">
        <v>238</v>
      </c>
      <c r="L436" s="33"/>
      <c r="M436" s="145" t="s">
        <v>1</v>
      </c>
      <c r="N436" s="146" t="s">
        <v>51</v>
      </c>
      <c r="P436" s="147">
        <f>O436*H436</f>
        <v>0</v>
      </c>
      <c r="Q436" s="147">
        <v>8.7419999999999998E-2</v>
      </c>
      <c r="R436" s="147">
        <f>Q436*H436</f>
        <v>0.34967999999999999</v>
      </c>
      <c r="S436" s="147">
        <v>0</v>
      </c>
      <c r="T436" s="148">
        <f>S436*H436</f>
        <v>0</v>
      </c>
      <c r="AR436" s="149" t="s">
        <v>239</v>
      </c>
      <c r="AT436" s="149" t="s">
        <v>234</v>
      </c>
      <c r="AU436" s="149" t="s">
        <v>95</v>
      </c>
      <c r="AY436" s="17" t="s">
        <v>232</v>
      </c>
      <c r="BE436" s="150">
        <f>IF(N436="základní",J436,0)</f>
        <v>0</v>
      </c>
      <c r="BF436" s="150">
        <f>IF(N436="snížená",J436,0)</f>
        <v>0</v>
      </c>
      <c r="BG436" s="150">
        <f>IF(N436="zákl. přenesená",J436,0)</f>
        <v>0</v>
      </c>
      <c r="BH436" s="150">
        <f>IF(N436="sníž. přenesená",J436,0)</f>
        <v>0</v>
      </c>
      <c r="BI436" s="150">
        <f>IF(N436="nulová",J436,0)</f>
        <v>0</v>
      </c>
      <c r="BJ436" s="17" t="s">
        <v>93</v>
      </c>
      <c r="BK436" s="150">
        <f>ROUND(I436*H436,2)</f>
        <v>0</v>
      </c>
      <c r="BL436" s="17" t="s">
        <v>239</v>
      </c>
      <c r="BM436" s="149" t="s">
        <v>607</v>
      </c>
    </row>
    <row r="437" spans="2:65" s="1" customFormat="1" ht="24.2" customHeight="1">
      <c r="B437" s="33"/>
      <c r="C437" s="179" t="s">
        <v>608</v>
      </c>
      <c r="D437" s="179" t="s">
        <v>304</v>
      </c>
      <c r="E437" s="180" t="s">
        <v>609</v>
      </c>
      <c r="F437" s="181" t="s">
        <v>610</v>
      </c>
      <c r="G437" s="182" t="s">
        <v>370</v>
      </c>
      <c r="H437" s="183">
        <v>2</v>
      </c>
      <c r="I437" s="184"/>
      <c r="J437" s="185">
        <f>ROUND(I437*H437,2)</f>
        <v>0</v>
      </c>
      <c r="K437" s="181" t="s">
        <v>238</v>
      </c>
      <c r="L437" s="186"/>
      <c r="M437" s="187" t="s">
        <v>1</v>
      </c>
      <c r="N437" s="188" t="s">
        <v>51</v>
      </c>
      <c r="P437" s="147">
        <f>O437*H437</f>
        <v>0</v>
      </c>
      <c r="Q437" s="147">
        <v>2.8000000000000001E-2</v>
      </c>
      <c r="R437" s="147">
        <f>Q437*H437</f>
        <v>5.6000000000000001E-2</v>
      </c>
      <c r="S437" s="147">
        <v>0</v>
      </c>
      <c r="T437" s="148">
        <f>S437*H437</f>
        <v>0</v>
      </c>
      <c r="AR437" s="149" t="s">
        <v>303</v>
      </c>
      <c r="AT437" s="149" t="s">
        <v>304</v>
      </c>
      <c r="AU437" s="149" t="s">
        <v>95</v>
      </c>
      <c r="AY437" s="17" t="s">
        <v>232</v>
      </c>
      <c r="BE437" s="150">
        <f>IF(N437="základní",J437,0)</f>
        <v>0</v>
      </c>
      <c r="BF437" s="150">
        <f>IF(N437="snížená",J437,0)</f>
        <v>0</v>
      </c>
      <c r="BG437" s="150">
        <f>IF(N437="zákl. přenesená",J437,0)</f>
        <v>0</v>
      </c>
      <c r="BH437" s="150">
        <f>IF(N437="sníž. přenesená",J437,0)</f>
        <v>0</v>
      </c>
      <c r="BI437" s="150">
        <f>IF(N437="nulová",J437,0)</f>
        <v>0</v>
      </c>
      <c r="BJ437" s="17" t="s">
        <v>93</v>
      </c>
      <c r="BK437" s="150">
        <f>ROUND(I437*H437,2)</f>
        <v>0</v>
      </c>
      <c r="BL437" s="17" t="s">
        <v>239</v>
      </c>
      <c r="BM437" s="149" t="s">
        <v>611</v>
      </c>
    </row>
    <row r="438" spans="2:65" s="1" customFormat="1" ht="24.2" customHeight="1">
      <c r="B438" s="33"/>
      <c r="C438" s="179" t="s">
        <v>612</v>
      </c>
      <c r="D438" s="179" t="s">
        <v>304</v>
      </c>
      <c r="E438" s="180" t="s">
        <v>613</v>
      </c>
      <c r="F438" s="181" t="s">
        <v>614</v>
      </c>
      <c r="G438" s="182" t="s">
        <v>370</v>
      </c>
      <c r="H438" s="183">
        <v>2</v>
      </c>
      <c r="I438" s="184"/>
      <c r="J438" s="185">
        <f>ROUND(I438*H438,2)</f>
        <v>0</v>
      </c>
      <c r="K438" s="181" t="s">
        <v>238</v>
      </c>
      <c r="L438" s="186"/>
      <c r="M438" s="187" t="s">
        <v>1</v>
      </c>
      <c r="N438" s="188" t="s">
        <v>51</v>
      </c>
      <c r="P438" s="147">
        <f>O438*H438</f>
        <v>0</v>
      </c>
      <c r="Q438" s="147">
        <v>6.8000000000000005E-2</v>
      </c>
      <c r="R438" s="147">
        <f>Q438*H438</f>
        <v>0.13600000000000001</v>
      </c>
      <c r="S438" s="147">
        <v>0</v>
      </c>
      <c r="T438" s="148">
        <f>S438*H438</f>
        <v>0</v>
      </c>
      <c r="AR438" s="149" t="s">
        <v>303</v>
      </c>
      <c r="AT438" s="149" t="s">
        <v>304</v>
      </c>
      <c r="AU438" s="149" t="s">
        <v>95</v>
      </c>
      <c r="AY438" s="17" t="s">
        <v>232</v>
      </c>
      <c r="BE438" s="150">
        <f>IF(N438="základní",J438,0)</f>
        <v>0</v>
      </c>
      <c r="BF438" s="150">
        <f>IF(N438="snížená",J438,0)</f>
        <v>0</v>
      </c>
      <c r="BG438" s="150">
        <f>IF(N438="zákl. přenesená",J438,0)</f>
        <v>0</v>
      </c>
      <c r="BH438" s="150">
        <f>IF(N438="sníž. přenesená",J438,0)</f>
        <v>0</v>
      </c>
      <c r="BI438" s="150">
        <f>IF(N438="nulová",J438,0)</f>
        <v>0</v>
      </c>
      <c r="BJ438" s="17" t="s">
        <v>93</v>
      </c>
      <c r="BK438" s="150">
        <f>ROUND(I438*H438,2)</f>
        <v>0</v>
      </c>
      <c r="BL438" s="17" t="s">
        <v>239</v>
      </c>
      <c r="BM438" s="149" t="s">
        <v>615</v>
      </c>
    </row>
    <row r="439" spans="2:65" s="11" customFormat="1" ht="22.9" customHeight="1">
      <c r="B439" s="126"/>
      <c r="D439" s="127" t="s">
        <v>85</v>
      </c>
      <c r="E439" s="136" t="s">
        <v>271</v>
      </c>
      <c r="F439" s="136" t="s">
        <v>616</v>
      </c>
      <c r="I439" s="129"/>
      <c r="J439" s="137">
        <f>BK439</f>
        <v>0</v>
      </c>
      <c r="L439" s="126"/>
      <c r="M439" s="131"/>
      <c r="P439" s="132">
        <f>SUM(P440:P493)</f>
        <v>0</v>
      </c>
      <c r="R439" s="132">
        <f>SUM(R440:R493)</f>
        <v>344.76374021999999</v>
      </c>
      <c r="T439" s="133">
        <f>SUM(T440:T493)</f>
        <v>0</v>
      </c>
      <c r="AR439" s="127" t="s">
        <v>93</v>
      </c>
      <c r="AT439" s="134" t="s">
        <v>85</v>
      </c>
      <c r="AU439" s="134" t="s">
        <v>93</v>
      </c>
      <c r="AY439" s="127" t="s">
        <v>232</v>
      </c>
      <c r="BK439" s="135">
        <f>SUM(BK440:BK493)</f>
        <v>0</v>
      </c>
    </row>
    <row r="440" spans="2:65" s="1" customFormat="1" ht="33" customHeight="1">
      <c r="B440" s="33"/>
      <c r="C440" s="138" t="s">
        <v>617</v>
      </c>
      <c r="D440" s="138" t="s">
        <v>234</v>
      </c>
      <c r="E440" s="139" t="s">
        <v>618</v>
      </c>
      <c r="F440" s="140" t="s">
        <v>619</v>
      </c>
      <c r="G440" s="141" t="s">
        <v>167</v>
      </c>
      <c r="H440" s="142">
        <v>25.297999999999998</v>
      </c>
      <c r="I440" s="143"/>
      <c r="J440" s="144">
        <f>ROUND(I440*H440,2)</f>
        <v>0</v>
      </c>
      <c r="K440" s="140" t="s">
        <v>238</v>
      </c>
      <c r="L440" s="33"/>
      <c r="M440" s="145" t="s">
        <v>1</v>
      </c>
      <c r="N440" s="146" t="s">
        <v>51</v>
      </c>
      <c r="P440" s="147">
        <f>O440*H440</f>
        <v>0</v>
      </c>
      <c r="Q440" s="147">
        <v>2.3010199999999998</v>
      </c>
      <c r="R440" s="147">
        <f>Q440*H440</f>
        <v>58.211203959999992</v>
      </c>
      <c r="S440" s="147">
        <v>0</v>
      </c>
      <c r="T440" s="148">
        <f>S440*H440</f>
        <v>0</v>
      </c>
      <c r="AR440" s="149" t="s">
        <v>239</v>
      </c>
      <c r="AT440" s="149" t="s">
        <v>234</v>
      </c>
      <c r="AU440" s="149" t="s">
        <v>95</v>
      </c>
      <c r="AY440" s="17" t="s">
        <v>232</v>
      </c>
      <c r="BE440" s="150">
        <f>IF(N440="základní",J440,0)</f>
        <v>0</v>
      </c>
      <c r="BF440" s="150">
        <f>IF(N440="snížená",J440,0)</f>
        <v>0</v>
      </c>
      <c r="BG440" s="150">
        <f>IF(N440="zákl. přenesená",J440,0)</f>
        <v>0</v>
      </c>
      <c r="BH440" s="150">
        <f>IF(N440="sníž. přenesená",J440,0)</f>
        <v>0</v>
      </c>
      <c r="BI440" s="150">
        <f>IF(N440="nulová",J440,0)</f>
        <v>0</v>
      </c>
      <c r="BJ440" s="17" t="s">
        <v>93</v>
      </c>
      <c r="BK440" s="150">
        <f>ROUND(I440*H440,2)</f>
        <v>0</v>
      </c>
      <c r="BL440" s="17" t="s">
        <v>239</v>
      </c>
      <c r="BM440" s="149" t="s">
        <v>620</v>
      </c>
    </row>
    <row r="441" spans="2:65" s="14" customFormat="1">
      <c r="B441" s="166"/>
      <c r="D441" s="152" t="s">
        <v>241</v>
      </c>
      <c r="E441" s="167" t="s">
        <v>1</v>
      </c>
      <c r="F441" s="168" t="s">
        <v>470</v>
      </c>
      <c r="H441" s="167" t="s">
        <v>1</v>
      </c>
      <c r="I441" s="169"/>
      <c r="L441" s="166"/>
      <c r="M441" s="170"/>
      <c r="T441" s="171"/>
      <c r="AT441" s="167" t="s">
        <v>241</v>
      </c>
      <c r="AU441" s="167" t="s">
        <v>95</v>
      </c>
      <c r="AV441" s="14" t="s">
        <v>93</v>
      </c>
      <c r="AW441" s="14" t="s">
        <v>42</v>
      </c>
      <c r="AX441" s="14" t="s">
        <v>86</v>
      </c>
      <c r="AY441" s="167" t="s">
        <v>232</v>
      </c>
    </row>
    <row r="442" spans="2:65" s="14" customFormat="1">
      <c r="B442" s="166"/>
      <c r="D442" s="152" t="s">
        <v>241</v>
      </c>
      <c r="E442" s="167" t="s">
        <v>1</v>
      </c>
      <c r="F442" s="168" t="s">
        <v>621</v>
      </c>
      <c r="H442" s="167" t="s">
        <v>1</v>
      </c>
      <c r="I442" s="169"/>
      <c r="L442" s="166"/>
      <c r="M442" s="170"/>
      <c r="T442" s="171"/>
      <c r="AT442" s="167" t="s">
        <v>241</v>
      </c>
      <c r="AU442" s="167" t="s">
        <v>95</v>
      </c>
      <c r="AV442" s="14" t="s">
        <v>93</v>
      </c>
      <c r="AW442" s="14" t="s">
        <v>42</v>
      </c>
      <c r="AX442" s="14" t="s">
        <v>86</v>
      </c>
      <c r="AY442" s="167" t="s">
        <v>232</v>
      </c>
    </row>
    <row r="443" spans="2:65" s="12" customFormat="1">
      <c r="B443" s="151"/>
      <c r="D443" s="152" t="s">
        <v>241</v>
      </c>
      <c r="E443" s="153" t="s">
        <v>1</v>
      </c>
      <c r="F443" s="154" t="s">
        <v>622</v>
      </c>
      <c r="H443" s="155">
        <v>25.297999999999998</v>
      </c>
      <c r="I443" s="156"/>
      <c r="L443" s="151"/>
      <c r="M443" s="157"/>
      <c r="T443" s="158"/>
      <c r="AT443" s="153" t="s">
        <v>241</v>
      </c>
      <c r="AU443" s="153" t="s">
        <v>95</v>
      </c>
      <c r="AV443" s="12" t="s">
        <v>95</v>
      </c>
      <c r="AW443" s="12" t="s">
        <v>42</v>
      </c>
      <c r="AX443" s="12" t="s">
        <v>86</v>
      </c>
      <c r="AY443" s="153" t="s">
        <v>232</v>
      </c>
    </row>
    <row r="444" spans="2:65" s="13" customFormat="1">
      <c r="B444" s="159"/>
      <c r="D444" s="152" t="s">
        <v>241</v>
      </c>
      <c r="E444" s="160" t="s">
        <v>1</v>
      </c>
      <c r="F444" s="161" t="s">
        <v>243</v>
      </c>
      <c r="H444" s="162">
        <v>25.297999999999998</v>
      </c>
      <c r="I444" s="163"/>
      <c r="L444" s="159"/>
      <c r="M444" s="164"/>
      <c r="T444" s="165"/>
      <c r="AT444" s="160" t="s">
        <v>241</v>
      </c>
      <c r="AU444" s="160" t="s">
        <v>95</v>
      </c>
      <c r="AV444" s="13" t="s">
        <v>239</v>
      </c>
      <c r="AW444" s="13" t="s">
        <v>42</v>
      </c>
      <c r="AX444" s="13" t="s">
        <v>93</v>
      </c>
      <c r="AY444" s="160" t="s">
        <v>232</v>
      </c>
    </row>
    <row r="445" spans="2:65" s="1" customFormat="1" ht="33" customHeight="1">
      <c r="B445" s="33"/>
      <c r="C445" s="138" t="s">
        <v>623</v>
      </c>
      <c r="D445" s="138" t="s">
        <v>234</v>
      </c>
      <c r="E445" s="139" t="s">
        <v>624</v>
      </c>
      <c r="F445" s="140" t="s">
        <v>625</v>
      </c>
      <c r="G445" s="141" t="s">
        <v>167</v>
      </c>
      <c r="H445" s="142">
        <v>107.04</v>
      </c>
      <c r="I445" s="143"/>
      <c r="J445" s="144">
        <f>ROUND(I445*H445,2)</f>
        <v>0</v>
      </c>
      <c r="K445" s="140" t="s">
        <v>238</v>
      </c>
      <c r="L445" s="33"/>
      <c r="M445" s="145" t="s">
        <v>1</v>
      </c>
      <c r="N445" s="146" t="s">
        <v>51</v>
      </c>
      <c r="P445" s="147">
        <f>O445*H445</f>
        <v>0</v>
      </c>
      <c r="Q445" s="147">
        <v>2.5018699999999998</v>
      </c>
      <c r="R445" s="147">
        <f>Q445*H445</f>
        <v>267.8001648</v>
      </c>
      <c r="S445" s="147">
        <v>0</v>
      </c>
      <c r="T445" s="148">
        <f>S445*H445</f>
        <v>0</v>
      </c>
      <c r="AR445" s="149" t="s">
        <v>239</v>
      </c>
      <c r="AT445" s="149" t="s">
        <v>234</v>
      </c>
      <c r="AU445" s="149" t="s">
        <v>95</v>
      </c>
      <c r="AY445" s="17" t="s">
        <v>232</v>
      </c>
      <c r="BE445" s="150">
        <f>IF(N445="základní",J445,0)</f>
        <v>0</v>
      </c>
      <c r="BF445" s="150">
        <f>IF(N445="snížená",J445,0)</f>
        <v>0</v>
      </c>
      <c r="BG445" s="150">
        <f>IF(N445="zákl. přenesená",J445,0)</f>
        <v>0</v>
      </c>
      <c r="BH445" s="150">
        <f>IF(N445="sníž. přenesená",J445,0)</f>
        <v>0</v>
      </c>
      <c r="BI445" s="150">
        <f>IF(N445="nulová",J445,0)</f>
        <v>0</v>
      </c>
      <c r="BJ445" s="17" t="s">
        <v>93</v>
      </c>
      <c r="BK445" s="150">
        <f>ROUND(I445*H445,2)</f>
        <v>0</v>
      </c>
      <c r="BL445" s="17" t="s">
        <v>239</v>
      </c>
      <c r="BM445" s="149" t="s">
        <v>626</v>
      </c>
    </row>
    <row r="446" spans="2:65" s="14" customFormat="1">
      <c r="B446" s="166"/>
      <c r="D446" s="152" t="s">
        <v>241</v>
      </c>
      <c r="E446" s="167" t="s">
        <v>1</v>
      </c>
      <c r="F446" s="168" t="s">
        <v>470</v>
      </c>
      <c r="H446" s="167" t="s">
        <v>1</v>
      </c>
      <c r="I446" s="169"/>
      <c r="L446" s="166"/>
      <c r="M446" s="170"/>
      <c r="T446" s="171"/>
      <c r="AT446" s="167" t="s">
        <v>241</v>
      </c>
      <c r="AU446" s="167" t="s">
        <v>95</v>
      </c>
      <c r="AV446" s="14" t="s">
        <v>93</v>
      </c>
      <c r="AW446" s="14" t="s">
        <v>42</v>
      </c>
      <c r="AX446" s="14" t="s">
        <v>86</v>
      </c>
      <c r="AY446" s="167" t="s">
        <v>232</v>
      </c>
    </row>
    <row r="447" spans="2:65" s="14" customFormat="1" ht="22.5">
      <c r="B447" s="166"/>
      <c r="D447" s="152" t="s">
        <v>241</v>
      </c>
      <c r="E447" s="167" t="s">
        <v>1</v>
      </c>
      <c r="F447" s="168" t="s">
        <v>627</v>
      </c>
      <c r="H447" s="167" t="s">
        <v>1</v>
      </c>
      <c r="I447" s="169"/>
      <c r="L447" s="166"/>
      <c r="M447" s="170"/>
      <c r="T447" s="171"/>
      <c r="AT447" s="167" t="s">
        <v>241</v>
      </c>
      <c r="AU447" s="167" t="s">
        <v>95</v>
      </c>
      <c r="AV447" s="14" t="s">
        <v>93</v>
      </c>
      <c r="AW447" s="14" t="s">
        <v>42</v>
      </c>
      <c r="AX447" s="14" t="s">
        <v>86</v>
      </c>
      <c r="AY447" s="167" t="s">
        <v>232</v>
      </c>
    </row>
    <row r="448" spans="2:65" s="12" customFormat="1">
      <c r="B448" s="151"/>
      <c r="D448" s="152" t="s">
        <v>241</v>
      </c>
      <c r="E448" s="153" t="s">
        <v>1</v>
      </c>
      <c r="F448" s="154" t="s">
        <v>628</v>
      </c>
      <c r="H448" s="155">
        <v>107.04</v>
      </c>
      <c r="I448" s="156"/>
      <c r="L448" s="151"/>
      <c r="M448" s="157"/>
      <c r="T448" s="158"/>
      <c r="AT448" s="153" t="s">
        <v>241</v>
      </c>
      <c r="AU448" s="153" t="s">
        <v>95</v>
      </c>
      <c r="AV448" s="12" t="s">
        <v>95</v>
      </c>
      <c r="AW448" s="12" t="s">
        <v>42</v>
      </c>
      <c r="AX448" s="12" t="s">
        <v>86</v>
      </c>
      <c r="AY448" s="153" t="s">
        <v>232</v>
      </c>
    </row>
    <row r="449" spans="2:65" s="13" customFormat="1">
      <c r="B449" s="159"/>
      <c r="D449" s="152" t="s">
        <v>241</v>
      </c>
      <c r="E449" s="160" t="s">
        <v>1</v>
      </c>
      <c r="F449" s="161" t="s">
        <v>243</v>
      </c>
      <c r="H449" s="162">
        <v>107.04</v>
      </c>
      <c r="I449" s="163"/>
      <c r="L449" s="159"/>
      <c r="M449" s="164"/>
      <c r="T449" s="165"/>
      <c r="AT449" s="160" t="s">
        <v>241</v>
      </c>
      <c r="AU449" s="160" t="s">
        <v>95</v>
      </c>
      <c r="AV449" s="13" t="s">
        <v>239</v>
      </c>
      <c r="AW449" s="13" t="s">
        <v>42</v>
      </c>
      <c r="AX449" s="13" t="s">
        <v>93</v>
      </c>
      <c r="AY449" s="160" t="s">
        <v>232</v>
      </c>
    </row>
    <row r="450" spans="2:65" s="1" customFormat="1" ht="37.9" customHeight="1">
      <c r="B450" s="33"/>
      <c r="C450" s="138" t="s">
        <v>629</v>
      </c>
      <c r="D450" s="138" t="s">
        <v>234</v>
      </c>
      <c r="E450" s="139" t="s">
        <v>630</v>
      </c>
      <c r="F450" s="140" t="s">
        <v>631</v>
      </c>
      <c r="G450" s="141" t="s">
        <v>167</v>
      </c>
      <c r="H450" s="142">
        <v>107.04</v>
      </c>
      <c r="I450" s="143"/>
      <c r="J450" s="144">
        <f>ROUND(I450*H450,2)</f>
        <v>0</v>
      </c>
      <c r="K450" s="140" t="s">
        <v>238</v>
      </c>
      <c r="L450" s="33"/>
      <c r="M450" s="145" t="s">
        <v>1</v>
      </c>
      <c r="N450" s="146" t="s">
        <v>51</v>
      </c>
      <c r="P450" s="147">
        <f>O450*H450</f>
        <v>0</v>
      </c>
      <c r="Q450" s="147">
        <v>0</v>
      </c>
      <c r="R450" s="147">
        <f>Q450*H450</f>
        <v>0</v>
      </c>
      <c r="S450" s="147">
        <v>0</v>
      </c>
      <c r="T450" s="148">
        <f>S450*H450</f>
        <v>0</v>
      </c>
      <c r="AR450" s="149" t="s">
        <v>239</v>
      </c>
      <c r="AT450" s="149" t="s">
        <v>234</v>
      </c>
      <c r="AU450" s="149" t="s">
        <v>95</v>
      </c>
      <c r="AY450" s="17" t="s">
        <v>232</v>
      </c>
      <c r="BE450" s="150">
        <f>IF(N450="základní",J450,0)</f>
        <v>0</v>
      </c>
      <c r="BF450" s="150">
        <f>IF(N450="snížená",J450,0)</f>
        <v>0</v>
      </c>
      <c r="BG450" s="150">
        <f>IF(N450="zákl. přenesená",J450,0)</f>
        <v>0</v>
      </c>
      <c r="BH450" s="150">
        <f>IF(N450="sníž. přenesená",J450,0)</f>
        <v>0</v>
      </c>
      <c r="BI450" s="150">
        <f>IF(N450="nulová",J450,0)</f>
        <v>0</v>
      </c>
      <c r="BJ450" s="17" t="s">
        <v>93</v>
      </c>
      <c r="BK450" s="150">
        <f>ROUND(I450*H450,2)</f>
        <v>0</v>
      </c>
      <c r="BL450" s="17" t="s">
        <v>239</v>
      </c>
      <c r="BM450" s="149" t="s">
        <v>632</v>
      </c>
    </row>
    <row r="451" spans="2:65" s="14" customFormat="1">
      <c r="B451" s="166"/>
      <c r="D451" s="152" t="s">
        <v>241</v>
      </c>
      <c r="E451" s="167" t="s">
        <v>1</v>
      </c>
      <c r="F451" s="168" t="s">
        <v>470</v>
      </c>
      <c r="H451" s="167" t="s">
        <v>1</v>
      </c>
      <c r="I451" s="169"/>
      <c r="L451" s="166"/>
      <c r="M451" s="170"/>
      <c r="T451" s="171"/>
      <c r="AT451" s="167" t="s">
        <v>241</v>
      </c>
      <c r="AU451" s="167" t="s">
        <v>95</v>
      </c>
      <c r="AV451" s="14" t="s">
        <v>93</v>
      </c>
      <c r="AW451" s="14" t="s">
        <v>42</v>
      </c>
      <c r="AX451" s="14" t="s">
        <v>86</v>
      </c>
      <c r="AY451" s="167" t="s">
        <v>232</v>
      </c>
    </row>
    <row r="452" spans="2:65" s="14" customFormat="1">
      <c r="B452" s="166"/>
      <c r="D452" s="152" t="s">
        <v>241</v>
      </c>
      <c r="E452" s="167" t="s">
        <v>1</v>
      </c>
      <c r="F452" s="168" t="s">
        <v>633</v>
      </c>
      <c r="H452" s="167" t="s">
        <v>1</v>
      </c>
      <c r="I452" s="169"/>
      <c r="L452" s="166"/>
      <c r="M452" s="170"/>
      <c r="T452" s="171"/>
      <c r="AT452" s="167" t="s">
        <v>241</v>
      </c>
      <c r="AU452" s="167" t="s">
        <v>95</v>
      </c>
      <c r="AV452" s="14" t="s">
        <v>93</v>
      </c>
      <c r="AW452" s="14" t="s">
        <v>42</v>
      </c>
      <c r="AX452" s="14" t="s">
        <v>86</v>
      </c>
      <c r="AY452" s="167" t="s">
        <v>232</v>
      </c>
    </row>
    <row r="453" spans="2:65" s="12" customFormat="1">
      <c r="B453" s="151"/>
      <c r="D453" s="152" t="s">
        <v>241</v>
      </c>
      <c r="E453" s="153" t="s">
        <v>1</v>
      </c>
      <c r="F453" s="154" t="s">
        <v>628</v>
      </c>
      <c r="H453" s="155">
        <v>107.04</v>
      </c>
      <c r="I453" s="156"/>
      <c r="L453" s="151"/>
      <c r="M453" s="157"/>
      <c r="T453" s="158"/>
      <c r="AT453" s="153" t="s">
        <v>241</v>
      </c>
      <c r="AU453" s="153" t="s">
        <v>95</v>
      </c>
      <c r="AV453" s="12" t="s">
        <v>95</v>
      </c>
      <c r="AW453" s="12" t="s">
        <v>42</v>
      </c>
      <c r="AX453" s="12" t="s">
        <v>86</v>
      </c>
      <c r="AY453" s="153" t="s">
        <v>232</v>
      </c>
    </row>
    <row r="454" spans="2:65" s="13" customFormat="1">
      <c r="B454" s="159"/>
      <c r="D454" s="152" t="s">
        <v>241</v>
      </c>
      <c r="E454" s="160" t="s">
        <v>1</v>
      </c>
      <c r="F454" s="161" t="s">
        <v>243</v>
      </c>
      <c r="H454" s="162">
        <v>107.04</v>
      </c>
      <c r="I454" s="163"/>
      <c r="L454" s="159"/>
      <c r="M454" s="164"/>
      <c r="T454" s="165"/>
      <c r="AT454" s="160" t="s">
        <v>241</v>
      </c>
      <c r="AU454" s="160" t="s">
        <v>95</v>
      </c>
      <c r="AV454" s="13" t="s">
        <v>239</v>
      </c>
      <c r="AW454" s="13" t="s">
        <v>42</v>
      </c>
      <c r="AX454" s="13" t="s">
        <v>93</v>
      </c>
      <c r="AY454" s="160" t="s">
        <v>232</v>
      </c>
    </row>
    <row r="455" spans="2:65" s="1" customFormat="1" ht="44.25" customHeight="1">
      <c r="B455" s="33"/>
      <c r="C455" s="138" t="s">
        <v>634</v>
      </c>
      <c r="D455" s="138" t="s">
        <v>234</v>
      </c>
      <c r="E455" s="139" t="s">
        <v>635</v>
      </c>
      <c r="F455" s="140" t="s">
        <v>636</v>
      </c>
      <c r="G455" s="141" t="s">
        <v>167</v>
      </c>
      <c r="H455" s="142">
        <v>107.04</v>
      </c>
      <c r="I455" s="143"/>
      <c r="J455" s="144">
        <f>ROUND(I455*H455,2)</f>
        <v>0</v>
      </c>
      <c r="K455" s="140" t="s">
        <v>238</v>
      </c>
      <c r="L455" s="33"/>
      <c r="M455" s="145" t="s">
        <v>1</v>
      </c>
      <c r="N455" s="146" t="s">
        <v>51</v>
      </c>
      <c r="P455" s="147">
        <f>O455*H455</f>
        <v>0</v>
      </c>
      <c r="Q455" s="147">
        <v>0</v>
      </c>
      <c r="R455" s="147">
        <f>Q455*H455</f>
        <v>0</v>
      </c>
      <c r="S455" s="147">
        <v>0</v>
      </c>
      <c r="T455" s="148">
        <f>S455*H455</f>
        <v>0</v>
      </c>
      <c r="AR455" s="149" t="s">
        <v>239</v>
      </c>
      <c r="AT455" s="149" t="s">
        <v>234</v>
      </c>
      <c r="AU455" s="149" t="s">
        <v>95</v>
      </c>
      <c r="AY455" s="17" t="s">
        <v>232</v>
      </c>
      <c r="BE455" s="150">
        <f>IF(N455="základní",J455,0)</f>
        <v>0</v>
      </c>
      <c r="BF455" s="150">
        <f>IF(N455="snížená",J455,0)</f>
        <v>0</v>
      </c>
      <c r="BG455" s="150">
        <f>IF(N455="zákl. přenesená",J455,0)</f>
        <v>0</v>
      </c>
      <c r="BH455" s="150">
        <f>IF(N455="sníž. přenesená",J455,0)</f>
        <v>0</v>
      </c>
      <c r="BI455" s="150">
        <f>IF(N455="nulová",J455,0)</f>
        <v>0</v>
      </c>
      <c r="BJ455" s="17" t="s">
        <v>93</v>
      </c>
      <c r="BK455" s="150">
        <f>ROUND(I455*H455,2)</f>
        <v>0</v>
      </c>
      <c r="BL455" s="17" t="s">
        <v>239</v>
      </c>
      <c r="BM455" s="149" t="s">
        <v>637</v>
      </c>
    </row>
    <row r="456" spans="2:65" s="14" customFormat="1">
      <c r="B456" s="166"/>
      <c r="D456" s="152" t="s">
        <v>241</v>
      </c>
      <c r="E456" s="167" t="s">
        <v>1</v>
      </c>
      <c r="F456" s="168" t="s">
        <v>470</v>
      </c>
      <c r="H456" s="167" t="s">
        <v>1</v>
      </c>
      <c r="I456" s="169"/>
      <c r="L456" s="166"/>
      <c r="M456" s="170"/>
      <c r="T456" s="171"/>
      <c r="AT456" s="167" t="s">
        <v>241</v>
      </c>
      <c r="AU456" s="167" t="s">
        <v>95</v>
      </c>
      <c r="AV456" s="14" t="s">
        <v>93</v>
      </c>
      <c r="AW456" s="14" t="s">
        <v>42</v>
      </c>
      <c r="AX456" s="14" t="s">
        <v>86</v>
      </c>
      <c r="AY456" s="167" t="s">
        <v>232</v>
      </c>
    </row>
    <row r="457" spans="2:65" s="14" customFormat="1">
      <c r="B457" s="166"/>
      <c r="D457" s="152" t="s">
        <v>241</v>
      </c>
      <c r="E457" s="167" t="s">
        <v>1</v>
      </c>
      <c r="F457" s="168" t="s">
        <v>633</v>
      </c>
      <c r="H457" s="167" t="s">
        <v>1</v>
      </c>
      <c r="I457" s="169"/>
      <c r="L457" s="166"/>
      <c r="M457" s="170"/>
      <c r="T457" s="171"/>
      <c r="AT457" s="167" t="s">
        <v>241</v>
      </c>
      <c r="AU457" s="167" t="s">
        <v>95</v>
      </c>
      <c r="AV457" s="14" t="s">
        <v>93</v>
      </c>
      <c r="AW457" s="14" t="s">
        <v>42</v>
      </c>
      <c r="AX457" s="14" t="s">
        <v>86</v>
      </c>
      <c r="AY457" s="167" t="s">
        <v>232</v>
      </c>
    </row>
    <row r="458" spans="2:65" s="12" customFormat="1">
      <c r="B458" s="151"/>
      <c r="D458" s="152" t="s">
        <v>241</v>
      </c>
      <c r="E458" s="153" t="s">
        <v>1</v>
      </c>
      <c r="F458" s="154" t="s">
        <v>628</v>
      </c>
      <c r="H458" s="155">
        <v>107.04</v>
      </c>
      <c r="I458" s="156"/>
      <c r="L458" s="151"/>
      <c r="M458" s="157"/>
      <c r="T458" s="158"/>
      <c r="AT458" s="153" t="s">
        <v>241</v>
      </c>
      <c r="AU458" s="153" t="s">
        <v>95</v>
      </c>
      <c r="AV458" s="12" t="s">
        <v>95</v>
      </c>
      <c r="AW458" s="12" t="s">
        <v>42</v>
      </c>
      <c r="AX458" s="12" t="s">
        <v>86</v>
      </c>
      <c r="AY458" s="153" t="s">
        <v>232</v>
      </c>
    </row>
    <row r="459" spans="2:65" s="13" customFormat="1">
      <c r="B459" s="159"/>
      <c r="D459" s="152" t="s">
        <v>241</v>
      </c>
      <c r="E459" s="160" t="s">
        <v>1</v>
      </c>
      <c r="F459" s="161" t="s">
        <v>243</v>
      </c>
      <c r="H459" s="162">
        <v>107.04</v>
      </c>
      <c r="I459" s="163"/>
      <c r="L459" s="159"/>
      <c r="M459" s="164"/>
      <c r="T459" s="165"/>
      <c r="AT459" s="160" t="s">
        <v>241</v>
      </c>
      <c r="AU459" s="160" t="s">
        <v>95</v>
      </c>
      <c r="AV459" s="13" t="s">
        <v>239</v>
      </c>
      <c r="AW459" s="13" t="s">
        <v>42</v>
      </c>
      <c r="AX459" s="13" t="s">
        <v>93</v>
      </c>
      <c r="AY459" s="160" t="s">
        <v>232</v>
      </c>
    </row>
    <row r="460" spans="2:65" s="1" customFormat="1" ht="44.25" customHeight="1">
      <c r="B460" s="33"/>
      <c r="C460" s="138" t="s">
        <v>638</v>
      </c>
      <c r="D460" s="138" t="s">
        <v>234</v>
      </c>
      <c r="E460" s="139" t="s">
        <v>639</v>
      </c>
      <c r="F460" s="140" t="s">
        <v>636</v>
      </c>
      <c r="G460" s="141" t="s">
        <v>167</v>
      </c>
      <c r="H460" s="142">
        <v>1.85</v>
      </c>
      <c r="I460" s="143"/>
      <c r="J460" s="144">
        <f>ROUND(I460*H460,2)</f>
        <v>0</v>
      </c>
      <c r="K460" s="140" t="s">
        <v>238</v>
      </c>
      <c r="L460" s="33"/>
      <c r="M460" s="145" t="s">
        <v>1</v>
      </c>
      <c r="N460" s="146" t="s">
        <v>51</v>
      </c>
      <c r="P460" s="147">
        <f>O460*H460</f>
        <v>0</v>
      </c>
      <c r="Q460" s="147">
        <v>0</v>
      </c>
      <c r="R460" s="147">
        <f>Q460*H460</f>
        <v>0</v>
      </c>
      <c r="S460" s="147">
        <v>0</v>
      </c>
      <c r="T460" s="148">
        <f>S460*H460</f>
        <v>0</v>
      </c>
      <c r="AR460" s="149" t="s">
        <v>239</v>
      </c>
      <c r="AT460" s="149" t="s">
        <v>234</v>
      </c>
      <c r="AU460" s="149" t="s">
        <v>95</v>
      </c>
      <c r="AY460" s="17" t="s">
        <v>232</v>
      </c>
      <c r="BE460" s="150">
        <f>IF(N460="základní",J460,0)</f>
        <v>0</v>
      </c>
      <c r="BF460" s="150">
        <f>IF(N460="snížená",J460,0)</f>
        <v>0</v>
      </c>
      <c r="BG460" s="150">
        <f>IF(N460="zákl. přenesená",J460,0)</f>
        <v>0</v>
      </c>
      <c r="BH460" s="150">
        <f>IF(N460="sníž. přenesená",J460,0)</f>
        <v>0</v>
      </c>
      <c r="BI460" s="150">
        <f>IF(N460="nulová",J460,0)</f>
        <v>0</v>
      </c>
      <c r="BJ460" s="17" t="s">
        <v>93</v>
      </c>
      <c r="BK460" s="150">
        <f>ROUND(I460*H460,2)</f>
        <v>0</v>
      </c>
      <c r="BL460" s="17" t="s">
        <v>239</v>
      </c>
      <c r="BM460" s="149" t="s">
        <v>640</v>
      </c>
    </row>
    <row r="461" spans="2:65" s="14" customFormat="1">
      <c r="B461" s="166"/>
      <c r="D461" s="152" t="s">
        <v>241</v>
      </c>
      <c r="E461" s="167" t="s">
        <v>1</v>
      </c>
      <c r="F461" s="168" t="s">
        <v>641</v>
      </c>
      <c r="H461" s="167" t="s">
        <v>1</v>
      </c>
      <c r="I461" s="169"/>
      <c r="L461" s="166"/>
      <c r="M461" s="170"/>
      <c r="T461" s="171"/>
      <c r="AT461" s="167" t="s">
        <v>241</v>
      </c>
      <c r="AU461" s="167" t="s">
        <v>95</v>
      </c>
      <c r="AV461" s="14" t="s">
        <v>93</v>
      </c>
      <c r="AW461" s="14" t="s">
        <v>42</v>
      </c>
      <c r="AX461" s="14" t="s">
        <v>86</v>
      </c>
      <c r="AY461" s="167" t="s">
        <v>232</v>
      </c>
    </row>
    <row r="462" spans="2:65" s="12" customFormat="1">
      <c r="B462" s="151"/>
      <c r="D462" s="152" t="s">
        <v>241</v>
      </c>
      <c r="E462" s="153" t="s">
        <v>1</v>
      </c>
      <c r="F462" s="154" t="s">
        <v>642</v>
      </c>
      <c r="H462" s="155">
        <v>0.55000000000000004</v>
      </c>
      <c r="I462" s="156"/>
      <c r="L462" s="151"/>
      <c r="M462" s="157"/>
      <c r="T462" s="158"/>
      <c r="AT462" s="153" t="s">
        <v>241</v>
      </c>
      <c r="AU462" s="153" t="s">
        <v>95</v>
      </c>
      <c r="AV462" s="12" t="s">
        <v>95</v>
      </c>
      <c r="AW462" s="12" t="s">
        <v>42</v>
      </c>
      <c r="AX462" s="12" t="s">
        <v>86</v>
      </c>
      <c r="AY462" s="153" t="s">
        <v>232</v>
      </c>
    </row>
    <row r="463" spans="2:65" s="12" customFormat="1">
      <c r="B463" s="151"/>
      <c r="D463" s="152" t="s">
        <v>241</v>
      </c>
      <c r="E463" s="153" t="s">
        <v>1</v>
      </c>
      <c r="F463" s="154" t="s">
        <v>643</v>
      </c>
      <c r="H463" s="155">
        <v>1.3</v>
      </c>
      <c r="I463" s="156"/>
      <c r="L463" s="151"/>
      <c r="M463" s="157"/>
      <c r="T463" s="158"/>
      <c r="AT463" s="153" t="s">
        <v>241</v>
      </c>
      <c r="AU463" s="153" t="s">
        <v>95</v>
      </c>
      <c r="AV463" s="12" t="s">
        <v>95</v>
      </c>
      <c r="AW463" s="12" t="s">
        <v>42</v>
      </c>
      <c r="AX463" s="12" t="s">
        <v>86</v>
      </c>
      <c r="AY463" s="153" t="s">
        <v>232</v>
      </c>
    </row>
    <row r="464" spans="2:65" s="13" customFormat="1">
      <c r="B464" s="159"/>
      <c r="D464" s="152" t="s">
        <v>241</v>
      </c>
      <c r="E464" s="160" t="s">
        <v>1</v>
      </c>
      <c r="F464" s="161" t="s">
        <v>243</v>
      </c>
      <c r="H464" s="162">
        <v>1.85</v>
      </c>
      <c r="I464" s="163"/>
      <c r="L464" s="159"/>
      <c r="M464" s="164"/>
      <c r="T464" s="165"/>
      <c r="AT464" s="160" t="s">
        <v>241</v>
      </c>
      <c r="AU464" s="160" t="s">
        <v>95</v>
      </c>
      <c r="AV464" s="13" t="s">
        <v>239</v>
      </c>
      <c r="AW464" s="13" t="s">
        <v>42</v>
      </c>
      <c r="AX464" s="13" t="s">
        <v>93</v>
      </c>
      <c r="AY464" s="160" t="s">
        <v>232</v>
      </c>
    </row>
    <row r="465" spans="2:65" s="1" customFormat="1" ht="33" customHeight="1">
      <c r="B465" s="33"/>
      <c r="C465" s="138" t="s">
        <v>644</v>
      </c>
      <c r="D465" s="138" t="s">
        <v>234</v>
      </c>
      <c r="E465" s="139" t="s">
        <v>645</v>
      </c>
      <c r="F465" s="140" t="s">
        <v>625</v>
      </c>
      <c r="G465" s="141" t="s">
        <v>167</v>
      </c>
      <c r="H465" s="142">
        <v>4.5359999999999996</v>
      </c>
      <c r="I465" s="143"/>
      <c r="J465" s="144">
        <f>ROUND(I465*H465,2)</f>
        <v>0</v>
      </c>
      <c r="K465" s="140" t="s">
        <v>238</v>
      </c>
      <c r="L465" s="33"/>
      <c r="M465" s="145" t="s">
        <v>1</v>
      </c>
      <c r="N465" s="146" t="s">
        <v>51</v>
      </c>
      <c r="P465" s="147">
        <f>O465*H465</f>
        <v>0</v>
      </c>
      <c r="Q465" s="147">
        <v>2.5018699999999998</v>
      </c>
      <c r="R465" s="147">
        <f>Q465*H465</f>
        <v>11.348482319999999</v>
      </c>
      <c r="S465" s="147">
        <v>0</v>
      </c>
      <c r="T465" s="148">
        <f>S465*H465</f>
        <v>0</v>
      </c>
      <c r="AR465" s="149" t="s">
        <v>239</v>
      </c>
      <c r="AT465" s="149" t="s">
        <v>234</v>
      </c>
      <c r="AU465" s="149" t="s">
        <v>95</v>
      </c>
      <c r="AY465" s="17" t="s">
        <v>232</v>
      </c>
      <c r="BE465" s="150">
        <f>IF(N465="základní",J465,0)</f>
        <v>0</v>
      </c>
      <c r="BF465" s="150">
        <f>IF(N465="snížená",J465,0)</f>
        <v>0</v>
      </c>
      <c r="BG465" s="150">
        <f>IF(N465="zákl. přenesená",J465,0)</f>
        <v>0</v>
      </c>
      <c r="BH465" s="150">
        <f>IF(N465="sníž. přenesená",J465,0)</f>
        <v>0</v>
      </c>
      <c r="BI465" s="150">
        <f>IF(N465="nulová",J465,0)</f>
        <v>0</v>
      </c>
      <c r="BJ465" s="17" t="s">
        <v>93</v>
      </c>
      <c r="BK465" s="150">
        <f>ROUND(I465*H465,2)</f>
        <v>0</v>
      </c>
      <c r="BL465" s="17" t="s">
        <v>239</v>
      </c>
      <c r="BM465" s="149" t="s">
        <v>646</v>
      </c>
    </row>
    <row r="466" spans="2:65" s="14" customFormat="1">
      <c r="B466" s="166"/>
      <c r="D466" s="152" t="s">
        <v>241</v>
      </c>
      <c r="E466" s="167" t="s">
        <v>1</v>
      </c>
      <c r="F466" s="168" t="s">
        <v>647</v>
      </c>
      <c r="H466" s="167" t="s">
        <v>1</v>
      </c>
      <c r="I466" s="169"/>
      <c r="L466" s="166"/>
      <c r="M466" s="170"/>
      <c r="T466" s="171"/>
      <c r="AT466" s="167" t="s">
        <v>241</v>
      </c>
      <c r="AU466" s="167" t="s">
        <v>95</v>
      </c>
      <c r="AV466" s="14" t="s">
        <v>93</v>
      </c>
      <c r="AW466" s="14" t="s">
        <v>42</v>
      </c>
      <c r="AX466" s="14" t="s">
        <v>86</v>
      </c>
      <c r="AY466" s="167" t="s">
        <v>232</v>
      </c>
    </row>
    <row r="467" spans="2:65" s="14" customFormat="1">
      <c r="B467" s="166"/>
      <c r="D467" s="152" t="s">
        <v>241</v>
      </c>
      <c r="E467" s="167" t="s">
        <v>1</v>
      </c>
      <c r="F467" s="168" t="s">
        <v>648</v>
      </c>
      <c r="H467" s="167" t="s">
        <v>1</v>
      </c>
      <c r="I467" s="169"/>
      <c r="L467" s="166"/>
      <c r="M467" s="170"/>
      <c r="T467" s="171"/>
      <c r="AT467" s="167" t="s">
        <v>241</v>
      </c>
      <c r="AU467" s="167" t="s">
        <v>95</v>
      </c>
      <c r="AV467" s="14" t="s">
        <v>93</v>
      </c>
      <c r="AW467" s="14" t="s">
        <v>42</v>
      </c>
      <c r="AX467" s="14" t="s">
        <v>86</v>
      </c>
      <c r="AY467" s="167" t="s">
        <v>232</v>
      </c>
    </row>
    <row r="468" spans="2:65" s="12" customFormat="1">
      <c r="B468" s="151"/>
      <c r="D468" s="152" t="s">
        <v>241</v>
      </c>
      <c r="E468" s="153" t="s">
        <v>1</v>
      </c>
      <c r="F468" s="154" t="s">
        <v>649</v>
      </c>
      <c r="H468" s="155">
        <v>4.5359999999999996</v>
      </c>
      <c r="I468" s="156"/>
      <c r="L468" s="151"/>
      <c r="M468" s="157"/>
      <c r="T468" s="158"/>
      <c r="AT468" s="153" t="s">
        <v>241</v>
      </c>
      <c r="AU468" s="153" t="s">
        <v>95</v>
      </c>
      <c r="AV468" s="12" t="s">
        <v>95</v>
      </c>
      <c r="AW468" s="12" t="s">
        <v>42</v>
      </c>
      <c r="AX468" s="12" t="s">
        <v>86</v>
      </c>
      <c r="AY468" s="153" t="s">
        <v>232</v>
      </c>
    </row>
    <row r="469" spans="2:65" s="13" customFormat="1">
      <c r="B469" s="159"/>
      <c r="D469" s="152" t="s">
        <v>241</v>
      </c>
      <c r="E469" s="160" t="s">
        <v>1</v>
      </c>
      <c r="F469" s="161" t="s">
        <v>243</v>
      </c>
      <c r="H469" s="162">
        <v>4.5359999999999996</v>
      </c>
      <c r="I469" s="163"/>
      <c r="L469" s="159"/>
      <c r="M469" s="164"/>
      <c r="T469" s="165"/>
      <c r="AT469" s="160" t="s">
        <v>241</v>
      </c>
      <c r="AU469" s="160" t="s">
        <v>95</v>
      </c>
      <c r="AV469" s="13" t="s">
        <v>239</v>
      </c>
      <c r="AW469" s="13" t="s">
        <v>42</v>
      </c>
      <c r="AX469" s="13" t="s">
        <v>93</v>
      </c>
      <c r="AY469" s="160" t="s">
        <v>232</v>
      </c>
    </row>
    <row r="470" spans="2:65" s="1" customFormat="1" ht="37.9" customHeight="1">
      <c r="B470" s="33"/>
      <c r="C470" s="138" t="s">
        <v>650</v>
      </c>
      <c r="D470" s="138" t="s">
        <v>234</v>
      </c>
      <c r="E470" s="139" t="s">
        <v>651</v>
      </c>
      <c r="F470" s="140" t="s">
        <v>631</v>
      </c>
      <c r="G470" s="141" t="s">
        <v>167</v>
      </c>
      <c r="H470" s="142">
        <v>4.5359999999999996</v>
      </c>
      <c r="I470" s="143"/>
      <c r="J470" s="144">
        <f>ROUND(I470*H470,2)</f>
        <v>0</v>
      </c>
      <c r="K470" s="140" t="s">
        <v>238</v>
      </c>
      <c r="L470" s="33"/>
      <c r="M470" s="145" t="s">
        <v>1</v>
      </c>
      <c r="N470" s="146" t="s">
        <v>51</v>
      </c>
      <c r="P470" s="147">
        <f>O470*H470</f>
        <v>0</v>
      </c>
      <c r="Q470" s="147">
        <v>0</v>
      </c>
      <c r="R470" s="147">
        <f>Q470*H470</f>
        <v>0</v>
      </c>
      <c r="S470" s="147">
        <v>0</v>
      </c>
      <c r="T470" s="148">
        <f>S470*H470</f>
        <v>0</v>
      </c>
      <c r="AR470" s="149" t="s">
        <v>239</v>
      </c>
      <c r="AT470" s="149" t="s">
        <v>234</v>
      </c>
      <c r="AU470" s="149" t="s">
        <v>95</v>
      </c>
      <c r="AY470" s="17" t="s">
        <v>232</v>
      </c>
      <c r="BE470" s="150">
        <f>IF(N470="základní",J470,0)</f>
        <v>0</v>
      </c>
      <c r="BF470" s="150">
        <f>IF(N470="snížená",J470,0)</f>
        <v>0</v>
      </c>
      <c r="BG470" s="150">
        <f>IF(N470="zákl. přenesená",J470,0)</f>
        <v>0</v>
      </c>
      <c r="BH470" s="150">
        <f>IF(N470="sníž. přenesená",J470,0)</f>
        <v>0</v>
      </c>
      <c r="BI470" s="150">
        <f>IF(N470="nulová",J470,0)</f>
        <v>0</v>
      </c>
      <c r="BJ470" s="17" t="s">
        <v>93</v>
      </c>
      <c r="BK470" s="150">
        <f>ROUND(I470*H470,2)</f>
        <v>0</v>
      </c>
      <c r="BL470" s="17" t="s">
        <v>239</v>
      </c>
      <c r="BM470" s="149" t="s">
        <v>652</v>
      </c>
    </row>
    <row r="471" spans="2:65" s="14" customFormat="1">
      <c r="B471" s="166"/>
      <c r="D471" s="152" t="s">
        <v>241</v>
      </c>
      <c r="E471" s="167" t="s">
        <v>1</v>
      </c>
      <c r="F471" s="168" t="s">
        <v>647</v>
      </c>
      <c r="H471" s="167" t="s">
        <v>1</v>
      </c>
      <c r="I471" s="169"/>
      <c r="L471" s="166"/>
      <c r="M471" s="170"/>
      <c r="T471" s="171"/>
      <c r="AT471" s="167" t="s">
        <v>241</v>
      </c>
      <c r="AU471" s="167" t="s">
        <v>95</v>
      </c>
      <c r="AV471" s="14" t="s">
        <v>93</v>
      </c>
      <c r="AW471" s="14" t="s">
        <v>42</v>
      </c>
      <c r="AX471" s="14" t="s">
        <v>86</v>
      </c>
      <c r="AY471" s="167" t="s">
        <v>232</v>
      </c>
    </row>
    <row r="472" spans="2:65" s="14" customFormat="1">
      <c r="B472" s="166"/>
      <c r="D472" s="152" t="s">
        <v>241</v>
      </c>
      <c r="E472" s="167" t="s">
        <v>1</v>
      </c>
      <c r="F472" s="168" t="s">
        <v>648</v>
      </c>
      <c r="H472" s="167" t="s">
        <v>1</v>
      </c>
      <c r="I472" s="169"/>
      <c r="L472" s="166"/>
      <c r="M472" s="170"/>
      <c r="T472" s="171"/>
      <c r="AT472" s="167" t="s">
        <v>241</v>
      </c>
      <c r="AU472" s="167" t="s">
        <v>95</v>
      </c>
      <c r="AV472" s="14" t="s">
        <v>93</v>
      </c>
      <c r="AW472" s="14" t="s">
        <v>42</v>
      </c>
      <c r="AX472" s="14" t="s">
        <v>86</v>
      </c>
      <c r="AY472" s="167" t="s">
        <v>232</v>
      </c>
    </row>
    <row r="473" spans="2:65" s="12" customFormat="1">
      <c r="B473" s="151"/>
      <c r="D473" s="152" t="s">
        <v>241</v>
      </c>
      <c r="E473" s="153" t="s">
        <v>1</v>
      </c>
      <c r="F473" s="154" t="s">
        <v>649</v>
      </c>
      <c r="H473" s="155">
        <v>4.5359999999999996</v>
      </c>
      <c r="I473" s="156"/>
      <c r="L473" s="151"/>
      <c r="M473" s="157"/>
      <c r="T473" s="158"/>
      <c r="AT473" s="153" t="s">
        <v>241</v>
      </c>
      <c r="AU473" s="153" t="s">
        <v>95</v>
      </c>
      <c r="AV473" s="12" t="s">
        <v>95</v>
      </c>
      <c r="AW473" s="12" t="s">
        <v>42</v>
      </c>
      <c r="AX473" s="12" t="s">
        <v>86</v>
      </c>
      <c r="AY473" s="153" t="s">
        <v>232</v>
      </c>
    </row>
    <row r="474" spans="2:65" s="13" customFormat="1">
      <c r="B474" s="159"/>
      <c r="D474" s="152" t="s">
        <v>241</v>
      </c>
      <c r="E474" s="160" t="s">
        <v>1</v>
      </c>
      <c r="F474" s="161" t="s">
        <v>243</v>
      </c>
      <c r="H474" s="162">
        <v>4.5359999999999996</v>
      </c>
      <c r="I474" s="163"/>
      <c r="L474" s="159"/>
      <c r="M474" s="164"/>
      <c r="T474" s="165"/>
      <c r="AT474" s="160" t="s">
        <v>241</v>
      </c>
      <c r="AU474" s="160" t="s">
        <v>95</v>
      </c>
      <c r="AV474" s="13" t="s">
        <v>239</v>
      </c>
      <c r="AW474" s="13" t="s">
        <v>42</v>
      </c>
      <c r="AX474" s="13" t="s">
        <v>93</v>
      </c>
      <c r="AY474" s="160" t="s">
        <v>232</v>
      </c>
    </row>
    <row r="475" spans="2:65" s="1" customFormat="1" ht="44.25" customHeight="1">
      <c r="B475" s="33"/>
      <c r="C475" s="138" t="s">
        <v>653</v>
      </c>
      <c r="D475" s="138" t="s">
        <v>234</v>
      </c>
      <c r="E475" s="139" t="s">
        <v>654</v>
      </c>
      <c r="F475" s="140" t="s">
        <v>636</v>
      </c>
      <c r="G475" s="141" t="s">
        <v>167</v>
      </c>
      <c r="H475" s="142">
        <v>4.5359999999999996</v>
      </c>
      <c r="I475" s="143"/>
      <c r="J475" s="144">
        <f>ROUND(I475*H475,2)</f>
        <v>0</v>
      </c>
      <c r="K475" s="140" t="s">
        <v>238</v>
      </c>
      <c r="L475" s="33"/>
      <c r="M475" s="145" t="s">
        <v>1</v>
      </c>
      <c r="N475" s="146" t="s">
        <v>51</v>
      </c>
      <c r="P475" s="147">
        <f>O475*H475</f>
        <v>0</v>
      </c>
      <c r="Q475" s="147">
        <v>0</v>
      </c>
      <c r="R475" s="147">
        <f>Q475*H475</f>
        <v>0</v>
      </c>
      <c r="S475" s="147">
        <v>0</v>
      </c>
      <c r="T475" s="148">
        <f>S475*H475</f>
        <v>0</v>
      </c>
      <c r="AR475" s="149" t="s">
        <v>239</v>
      </c>
      <c r="AT475" s="149" t="s">
        <v>234</v>
      </c>
      <c r="AU475" s="149" t="s">
        <v>95</v>
      </c>
      <c r="AY475" s="17" t="s">
        <v>232</v>
      </c>
      <c r="BE475" s="150">
        <f>IF(N475="základní",J475,0)</f>
        <v>0</v>
      </c>
      <c r="BF475" s="150">
        <f>IF(N475="snížená",J475,0)</f>
        <v>0</v>
      </c>
      <c r="BG475" s="150">
        <f>IF(N475="zákl. přenesená",J475,0)</f>
        <v>0</v>
      </c>
      <c r="BH475" s="150">
        <f>IF(N475="sníž. přenesená",J475,0)</f>
        <v>0</v>
      </c>
      <c r="BI475" s="150">
        <f>IF(N475="nulová",J475,0)</f>
        <v>0</v>
      </c>
      <c r="BJ475" s="17" t="s">
        <v>93</v>
      </c>
      <c r="BK475" s="150">
        <f>ROUND(I475*H475,2)</f>
        <v>0</v>
      </c>
      <c r="BL475" s="17" t="s">
        <v>239</v>
      </c>
      <c r="BM475" s="149" t="s">
        <v>655</v>
      </c>
    </row>
    <row r="476" spans="2:65" s="14" customFormat="1">
      <c r="B476" s="166"/>
      <c r="D476" s="152" t="s">
        <v>241</v>
      </c>
      <c r="E476" s="167" t="s">
        <v>1</v>
      </c>
      <c r="F476" s="168" t="s">
        <v>647</v>
      </c>
      <c r="H476" s="167" t="s">
        <v>1</v>
      </c>
      <c r="I476" s="169"/>
      <c r="L476" s="166"/>
      <c r="M476" s="170"/>
      <c r="T476" s="171"/>
      <c r="AT476" s="167" t="s">
        <v>241</v>
      </c>
      <c r="AU476" s="167" t="s">
        <v>95</v>
      </c>
      <c r="AV476" s="14" t="s">
        <v>93</v>
      </c>
      <c r="AW476" s="14" t="s">
        <v>42</v>
      </c>
      <c r="AX476" s="14" t="s">
        <v>86</v>
      </c>
      <c r="AY476" s="167" t="s">
        <v>232</v>
      </c>
    </row>
    <row r="477" spans="2:65" s="14" customFormat="1">
      <c r="B477" s="166"/>
      <c r="D477" s="152" t="s">
        <v>241</v>
      </c>
      <c r="E477" s="167" t="s">
        <v>1</v>
      </c>
      <c r="F477" s="168" t="s">
        <v>648</v>
      </c>
      <c r="H477" s="167" t="s">
        <v>1</v>
      </c>
      <c r="I477" s="169"/>
      <c r="L477" s="166"/>
      <c r="M477" s="170"/>
      <c r="T477" s="171"/>
      <c r="AT477" s="167" t="s">
        <v>241</v>
      </c>
      <c r="AU477" s="167" t="s">
        <v>95</v>
      </c>
      <c r="AV477" s="14" t="s">
        <v>93</v>
      </c>
      <c r="AW477" s="14" t="s">
        <v>42</v>
      </c>
      <c r="AX477" s="14" t="s">
        <v>86</v>
      </c>
      <c r="AY477" s="167" t="s">
        <v>232</v>
      </c>
    </row>
    <row r="478" spans="2:65" s="12" customFormat="1">
      <c r="B478" s="151"/>
      <c r="D478" s="152" t="s">
        <v>241</v>
      </c>
      <c r="E478" s="153" t="s">
        <v>1</v>
      </c>
      <c r="F478" s="154" t="s">
        <v>649</v>
      </c>
      <c r="H478" s="155">
        <v>4.5359999999999996</v>
      </c>
      <c r="I478" s="156"/>
      <c r="L478" s="151"/>
      <c r="M478" s="157"/>
      <c r="T478" s="158"/>
      <c r="AT478" s="153" t="s">
        <v>241</v>
      </c>
      <c r="AU478" s="153" t="s">
        <v>95</v>
      </c>
      <c r="AV478" s="12" t="s">
        <v>95</v>
      </c>
      <c r="AW478" s="12" t="s">
        <v>42</v>
      </c>
      <c r="AX478" s="12" t="s">
        <v>86</v>
      </c>
      <c r="AY478" s="153" t="s">
        <v>232</v>
      </c>
    </row>
    <row r="479" spans="2:65" s="13" customFormat="1">
      <c r="B479" s="159"/>
      <c r="D479" s="152" t="s">
        <v>241</v>
      </c>
      <c r="E479" s="160" t="s">
        <v>1</v>
      </c>
      <c r="F479" s="161" t="s">
        <v>243</v>
      </c>
      <c r="H479" s="162">
        <v>4.5359999999999996</v>
      </c>
      <c r="I479" s="163"/>
      <c r="L479" s="159"/>
      <c r="M479" s="164"/>
      <c r="T479" s="165"/>
      <c r="AT479" s="160" t="s">
        <v>241</v>
      </c>
      <c r="AU479" s="160" t="s">
        <v>95</v>
      </c>
      <c r="AV479" s="13" t="s">
        <v>239</v>
      </c>
      <c r="AW479" s="13" t="s">
        <v>42</v>
      </c>
      <c r="AX479" s="13" t="s">
        <v>93</v>
      </c>
      <c r="AY479" s="160" t="s">
        <v>232</v>
      </c>
    </row>
    <row r="480" spans="2:65" s="1" customFormat="1" ht="16.5" customHeight="1">
      <c r="B480" s="33"/>
      <c r="C480" s="138" t="s">
        <v>656</v>
      </c>
      <c r="D480" s="138" t="s">
        <v>234</v>
      </c>
      <c r="E480" s="139" t="s">
        <v>657</v>
      </c>
      <c r="F480" s="140" t="s">
        <v>658</v>
      </c>
      <c r="G480" s="141" t="s">
        <v>153</v>
      </c>
      <c r="H480" s="142">
        <v>8.24</v>
      </c>
      <c r="I480" s="143"/>
      <c r="J480" s="144">
        <f>ROUND(I480*H480,2)</f>
        <v>0</v>
      </c>
      <c r="K480" s="140" t="s">
        <v>238</v>
      </c>
      <c r="L480" s="33"/>
      <c r="M480" s="145" t="s">
        <v>1</v>
      </c>
      <c r="N480" s="146" t="s">
        <v>51</v>
      </c>
      <c r="P480" s="147">
        <f>O480*H480</f>
        <v>0</v>
      </c>
      <c r="Q480" s="147">
        <v>1.6070000000000001E-2</v>
      </c>
      <c r="R480" s="147">
        <f>Q480*H480</f>
        <v>0.1324168</v>
      </c>
      <c r="S480" s="147">
        <v>0</v>
      </c>
      <c r="T480" s="148">
        <f>S480*H480</f>
        <v>0</v>
      </c>
      <c r="AR480" s="149" t="s">
        <v>239</v>
      </c>
      <c r="AT480" s="149" t="s">
        <v>234</v>
      </c>
      <c r="AU480" s="149" t="s">
        <v>95</v>
      </c>
      <c r="AY480" s="17" t="s">
        <v>232</v>
      </c>
      <c r="BE480" s="150">
        <f>IF(N480="základní",J480,0)</f>
        <v>0</v>
      </c>
      <c r="BF480" s="150">
        <f>IF(N480="snížená",J480,0)</f>
        <v>0</v>
      </c>
      <c r="BG480" s="150">
        <f>IF(N480="zákl. přenesená",J480,0)</f>
        <v>0</v>
      </c>
      <c r="BH480" s="150">
        <f>IF(N480="sníž. přenesená",J480,0)</f>
        <v>0</v>
      </c>
      <c r="BI480" s="150">
        <f>IF(N480="nulová",J480,0)</f>
        <v>0</v>
      </c>
      <c r="BJ480" s="17" t="s">
        <v>93</v>
      </c>
      <c r="BK480" s="150">
        <f>ROUND(I480*H480,2)</f>
        <v>0</v>
      </c>
      <c r="BL480" s="17" t="s">
        <v>239</v>
      </c>
      <c r="BM480" s="149" t="s">
        <v>659</v>
      </c>
    </row>
    <row r="481" spans="2:65" s="14" customFormat="1">
      <c r="B481" s="166"/>
      <c r="D481" s="152" t="s">
        <v>241</v>
      </c>
      <c r="E481" s="167" t="s">
        <v>1</v>
      </c>
      <c r="F481" s="168" t="s">
        <v>470</v>
      </c>
      <c r="H481" s="167" t="s">
        <v>1</v>
      </c>
      <c r="I481" s="169"/>
      <c r="L481" s="166"/>
      <c r="M481" s="170"/>
      <c r="T481" s="171"/>
      <c r="AT481" s="167" t="s">
        <v>241</v>
      </c>
      <c r="AU481" s="167" t="s">
        <v>95</v>
      </c>
      <c r="AV481" s="14" t="s">
        <v>93</v>
      </c>
      <c r="AW481" s="14" t="s">
        <v>42</v>
      </c>
      <c r="AX481" s="14" t="s">
        <v>86</v>
      </c>
      <c r="AY481" s="167" t="s">
        <v>232</v>
      </c>
    </row>
    <row r="482" spans="2:65" s="12" customFormat="1">
      <c r="B482" s="151"/>
      <c r="D482" s="152" t="s">
        <v>241</v>
      </c>
      <c r="E482" s="153" t="s">
        <v>1</v>
      </c>
      <c r="F482" s="154" t="s">
        <v>660</v>
      </c>
      <c r="H482" s="155">
        <v>4.24</v>
      </c>
      <c r="I482" s="156"/>
      <c r="L482" s="151"/>
      <c r="M482" s="157"/>
      <c r="T482" s="158"/>
      <c r="AT482" s="153" t="s">
        <v>241</v>
      </c>
      <c r="AU482" s="153" t="s">
        <v>95</v>
      </c>
      <c r="AV482" s="12" t="s">
        <v>95</v>
      </c>
      <c r="AW482" s="12" t="s">
        <v>42</v>
      </c>
      <c r="AX482" s="12" t="s">
        <v>86</v>
      </c>
      <c r="AY482" s="153" t="s">
        <v>232</v>
      </c>
    </row>
    <row r="483" spans="2:65" s="12" customFormat="1">
      <c r="B483" s="151"/>
      <c r="D483" s="152" t="s">
        <v>241</v>
      </c>
      <c r="E483" s="153" t="s">
        <v>1</v>
      </c>
      <c r="F483" s="154" t="s">
        <v>661</v>
      </c>
      <c r="H483" s="155">
        <v>4</v>
      </c>
      <c r="I483" s="156"/>
      <c r="L483" s="151"/>
      <c r="M483" s="157"/>
      <c r="T483" s="158"/>
      <c r="AT483" s="153" t="s">
        <v>241</v>
      </c>
      <c r="AU483" s="153" t="s">
        <v>95</v>
      </c>
      <c r="AV483" s="12" t="s">
        <v>95</v>
      </c>
      <c r="AW483" s="12" t="s">
        <v>42</v>
      </c>
      <c r="AX483" s="12" t="s">
        <v>86</v>
      </c>
      <c r="AY483" s="153" t="s">
        <v>232</v>
      </c>
    </row>
    <row r="484" spans="2:65" s="13" customFormat="1">
      <c r="B484" s="159"/>
      <c r="D484" s="152" t="s">
        <v>241</v>
      </c>
      <c r="E484" s="160" t="s">
        <v>1</v>
      </c>
      <c r="F484" s="161" t="s">
        <v>243</v>
      </c>
      <c r="H484" s="162">
        <v>8.24</v>
      </c>
      <c r="I484" s="163"/>
      <c r="L484" s="159"/>
      <c r="M484" s="164"/>
      <c r="T484" s="165"/>
      <c r="AT484" s="160" t="s">
        <v>241</v>
      </c>
      <c r="AU484" s="160" t="s">
        <v>95</v>
      </c>
      <c r="AV484" s="13" t="s">
        <v>239</v>
      </c>
      <c r="AW484" s="13" t="s">
        <v>42</v>
      </c>
      <c r="AX484" s="13" t="s">
        <v>93</v>
      </c>
      <c r="AY484" s="160" t="s">
        <v>232</v>
      </c>
    </row>
    <row r="485" spans="2:65" s="1" customFormat="1" ht="16.5" customHeight="1">
      <c r="B485" s="33"/>
      <c r="C485" s="138" t="s">
        <v>662</v>
      </c>
      <c r="D485" s="138" t="s">
        <v>234</v>
      </c>
      <c r="E485" s="139" t="s">
        <v>663</v>
      </c>
      <c r="F485" s="140" t="s">
        <v>664</v>
      </c>
      <c r="G485" s="141" t="s">
        <v>153</v>
      </c>
      <c r="H485" s="142">
        <v>8.24</v>
      </c>
      <c r="I485" s="143"/>
      <c r="J485" s="144">
        <f>ROUND(I485*H485,2)</f>
        <v>0</v>
      </c>
      <c r="K485" s="140" t="s">
        <v>238</v>
      </c>
      <c r="L485" s="33"/>
      <c r="M485" s="145" t="s">
        <v>1</v>
      </c>
      <c r="N485" s="146" t="s">
        <v>51</v>
      </c>
      <c r="P485" s="147">
        <f>O485*H485</f>
        <v>0</v>
      </c>
      <c r="Q485" s="147">
        <v>0</v>
      </c>
      <c r="R485" s="147">
        <f>Q485*H485</f>
        <v>0</v>
      </c>
      <c r="S485" s="147">
        <v>0</v>
      </c>
      <c r="T485" s="148">
        <f>S485*H485</f>
        <v>0</v>
      </c>
      <c r="AR485" s="149" t="s">
        <v>239</v>
      </c>
      <c r="AT485" s="149" t="s">
        <v>234</v>
      </c>
      <c r="AU485" s="149" t="s">
        <v>95</v>
      </c>
      <c r="AY485" s="17" t="s">
        <v>232</v>
      </c>
      <c r="BE485" s="150">
        <f>IF(N485="základní",J485,0)</f>
        <v>0</v>
      </c>
      <c r="BF485" s="150">
        <f>IF(N485="snížená",J485,0)</f>
        <v>0</v>
      </c>
      <c r="BG485" s="150">
        <f>IF(N485="zákl. přenesená",J485,0)</f>
        <v>0</v>
      </c>
      <c r="BH485" s="150">
        <f>IF(N485="sníž. přenesená",J485,0)</f>
        <v>0</v>
      </c>
      <c r="BI485" s="150">
        <f>IF(N485="nulová",J485,0)</f>
        <v>0</v>
      </c>
      <c r="BJ485" s="17" t="s">
        <v>93</v>
      </c>
      <c r="BK485" s="150">
        <f>ROUND(I485*H485,2)</f>
        <v>0</v>
      </c>
      <c r="BL485" s="17" t="s">
        <v>239</v>
      </c>
      <c r="BM485" s="149" t="s">
        <v>665</v>
      </c>
    </row>
    <row r="486" spans="2:65" s="1" customFormat="1" ht="21.75" customHeight="1">
      <c r="B486" s="33"/>
      <c r="C486" s="138" t="s">
        <v>666</v>
      </c>
      <c r="D486" s="138" t="s">
        <v>234</v>
      </c>
      <c r="E486" s="139" t="s">
        <v>667</v>
      </c>
      <c r="F486" s="140" t="s">
        <v>668</v>
      </c>
      <c r="G486" s="141" t="s">
        <v>183</v>
      </c>
      <c r="H486" s="142">
        <v>6.8419999999999996</v>
      </c>
      <c r="I486" s="143"/>
      <c r="J486" s="144">
        <f>ROUND(I486*H486,2)</f>
        <v>0</v>
      </c>
      <c r="K486" s="140" t="s">
        <v>238</v>
      </c>
      <c r="L486" s="33"/>
      <c r="M486" s="145" t="s">
        <v>1</v>
      </c>
      <c r="N486" s="146" t="s">
        <v>51</v>
      </c>
      <c r="P486" s="147">
        <f>O486*H486</f>
        <v>0</v>
      </c>
      <c r="Q486" s="147">
        <v>1.06277</v>
      </c>
      <c r="R486" s="147">
        <f>Q486*H486</f>
        <v>7.2714723399999999</v>
      </c>
      <c r="S486" s="147">
        <v>0</v>
      </c>
      <c r="T486" s="148">
        <f>S486*H486</f>
        <v>0</v>
      </c>
      <c r="AR486" s="149" t="s">
        <v>239</v>
      </c>
      <c r="AT486" s="149" t="s">
        <v>234</v>
      </c>
      <c r="AU486" s="149" t="s">
        <v>95</v>
      </c>
      <c r="AY486" s="17" t="s">
        <v>232</v>
      </c>
      <c r="BE486" s="150">
        <f>IF(N486="základní",J486,0)</f>
        <v>0</v>
      </c>
      <c r="BF486" s="150">
        <f>IF(N486="snížená",J486,0)</f>
        <v>0</v>
      </c>
      <c r="BG486" s="150">
        <f>IF(N486="zákl. přenesená",J486,0)</f>
        <v>0</v>
      </c>
      <c r="BH486" s="150">
        <f>IF(N486="sníž. přenesená",J486,0)</f>
        <v>0</v>
      </c>
      <c r="BI486" s="150">
        <f>IF(N486="nulová",J486,0)</f>
        <v>0</v>
      </c>
      <c r="BJ486" s="17" t="s">
        <v>93</v>
      </c>
      <c r="BK486" s="150">
        <f>ROUND(I486*H486,2)</f>
        <v>0</v>
      </c>
      <c r="BL486" s="17" t="s">
        <v>239</v>
      </c>
      <c r="BM486" s="149" t="s">
        <v>669</v>
      </c>
    </row>
    <row r="487" spans="2:65" s="14" customFormat="1">
      <c r="B487" s="166"/>
      <c r="D487" s="152" t="s">
        <v>241</v>
      </c>
      <c r="E487" s="167" t="s">
        <v>1</v>
      </c>
      <c r="F487" s="168" t="s">
        <v>341</v>
      </c>
      <c r="H487" s="167" t="s">
        <v>1</v>
      </c>
      <c r="I487" s="169"/>
      <c r="L487" s="166"/>
      <c r="M487" s="170"/>
      <c r="T487" s="171"/>
      <c r="AT487" s="167" t="s">
        <v>241</v>
      </c>
      <c r="AU487" s="167" t="s">
        <v>95</v>
      </c>
      <c r="AV487" s="14" t="s">
        <v>93</v>
      </c>
      <c r="AW487" s="14" t="s">
        <v>42</v>
      </c>
      <c r="AX487" s="14" t="s">
        <v>86</v>
      </c>
      <c r="AY487" s="167" t="s">
        <v>232</v>
      </c>
    </row>
    <row r="488" spans="2:65" s="14" customFormat="1">
      <c r="B488" s="166"/>
      <c r="D488" s="152" t="s">
        <v>241</v>
      </c>
      <c r="E488" s="167" t="s">
        <v>1</v>
      </c>
      <c r="F488" s="168" t="s">
        <v>670</v>
      </c>
      <c r="H488" s="167" t="s">
        <v>1</v>
      </c>
      <c r="I488" s="169"/>
      <c r="L488" s="166"/>
      <c r="M488" s="170"/>
      <c r="T488" s="171"/>
      <c r="AT488" s="167" t="s">
        <v>241</v>
      </c>
      <c r="AU488" s="167" t="s">
        <v>95</v>
      </c>
      <c r="AV488" s="14" t="s">
        <v>93</v>
      </c>
      <c r="AW488" s="14" t="s">
        <v>42</v>
      </c>
      <c r="AX488" s="14" t="s">
        <v>86</v>
      </c>
      <c r="AY488" s="167" t="s">
        <v>232</v>
      </c>
    </row>
    <row r="489" spans="2:65" s="12" customFormat="1">
      <c r="B489" s="151"/>
      <c r="D489" s="152" t="s">
        <v>241</v>
      </c>
      <c r="E489" s="153" t="s">
        <v>1</v>
      </c>
      <c r="F489" s="154" t="s">
        <v>671</v>
      </c>
      <c r="H489" s="155">
        <v>5.78</v>
      </c>
      <c r="I489" s="156"/>
      <c r="L489" s="151"/>
      <c r="M489" s="157"/>
      <c r="T489" s="158"/>
      <c r="AT489" s="153" t="s">
        <v>241</v>
      </c>
      <c r="AU489" s="153" t="s">
        <v>95</v>
      </c>
      <c r="AV489" s="12" t="s">
        <v>95</v>
      </c>
      <c r="AW489" s="12" t="s">
        <v>42</v>
      </c>
      <c r="AX489" s="12" t="s">
        <v>86</v>
      </c>
      <c r="AY489" s="153" t="s">
        <v>232</v>
      </c>
    </row>
    <row r="490" spans="2:65" s="12" customFormat="1">
      <c r="B490" s="151"/>
      <c r="D490" s="152" t="s">
        <v>241</v>
      </c>
      <c r="E490" s="153" t="s">
        <v>1</v>
      </c>
      <c r="F490" s="154" t="s">
        <v>672</v>
      </c>
      <c r="H490" s="155">
        <v>0.78700000000000003</v>
      </c>
      <c r="I490" s="156"/>
      <c r="L490" s="151"/>
      <c r="M490" s="157"/>
      <c r="T490" s="158"/>
      <c r="AT490" s="153" t="s">
        <v>241</v>
      </c>
      <c r="AU490" s="153" t="s">
        <v>95</v>
      </c>
      <c r="AV490" s="12" t="s">
        <v>95</v>
      </c>
      <c r="AW490" s="12" t="s">
        <v>42</v>
      </c>
      <c r="AX490" s="12" t="s">
        <v>86</v>
      </c>
      <c r="AY490" s="153" t="s">
        <v>232</v>
      </c>
    </row>
    <row r="491" spans="2:65" s="12" customFormat="1">
      <c r="B491" s="151"/>
      <c r="D491" s="152" t="s">
        <v>241</v>
      </c>
      <c r="E491" s="153" t="s">
        <v>1</v>
      </c>
      <c r="F491" s="154" t="s">
        <v>673</v>
      </c>
      <c r="H491" s="155">
        <v>0.1</v>
      </c>
      <c r="I491" s="156"/>
      <c r="L491" s="151"/>
      <c r="M491" s="157"/>
      <c r="T491" s="158"/>
      <c r="AT491" s="153" t="s">
        <v>241</v>
      </c>
      <c r="AU491" s="153" t="s">
        <v>95</v>
      </c>
      <c r="AV491" s="12" t="s">
        <v>95</v>
      </c>
      <c r="AW491" s="12" t="s">
        <v>42</v>
      </c>
      <c r="AX491" s="12" t="s">
        <v>86</v>
      </c>
      <c r="AY491" s="153" t="s">
        <v>232</v>
      </c>
    </row>
    <row r="492" spans="2:65" s="12" customFormat="1">
      <c r="B492" s="151"/>
      <c r="D492" s="152" t="s">
        <v>241</v>
      </c>
      <c r="E492" s="153" t="s">
        <v>1</v>
      </c>
      <c r="F492" s="154" t="s">
        <v>674</v>
      </c>
      <c r="H492" s="155">
        <v>0.17499999999999999</v>
      </c>
      <c r="I492" s="156"/>
      <c r="L492" s="151"/>
      <c r="M492" s="157"/>
      <c r="T492" s="158"/>
      <c r="AT492" s="153" t="s">
        <v>241</v>
      </c>
      <c r="AU492" s="153" t="s">
        <v>95</v>
      </c>
      <c r="AV492" s="12" t="s">
        <v>95</v>
      </c>
      <c r="AW492" s="12" t="s">
        <v>42</v>
      </c>
      <c r="AX492" s="12" t="s">
        <v>86</v>
      </c>
      <c r="AY492" s="153" t="s">
        <v>232</v>
      </c>
    </row>
    <row r="493" spans="2:65" s="13" customFormat="1">
      <c r="B493" s="159"/>
      <c r="D493" s="152" t="s">
        <v>241</v>
      </c>
      <c r="E493" s="160" t="s">
        <v>1</v>
      </c>
      <c r="F493" s="161" t="s">
        <v>243</v>
      </c>
      <c r="H493" s="162">
        <v>6.8419999999999996</v>
      </c>
      <c r="I493" s="163"/>
      <c r="L493" s="159"/>
      <c r="M493" s="164"/>
      <c r="T493" s="165"/>
      <c r="AT493" s="160" t="s">
        <v>241</v>
      </c>
      <c r="AU493" s="160" t="s">
        <v>95</v>
      </c>
      <c r="AV493" s="13" t="s">
        <v>239</v>
      </c>
      <c r="AW493" s="13" t="s">
        <v>42</v>
      </c>
      <c r="AX493" s="13" t="s">
        <v>93</v>
      </c>
      <c r="AY493" s="160" t="s">
        <v>232</v>
      </c>
    </row>
    <row r="494" spans="2:65" s="11" customFormat="1" ht="22.9" customHeight="1">
      <c r="B494" s="126"/>
      <c r="D494" s="127" t="s">
        <v>85</v>
      </c>
      <c r="E494" s="136" t="s">
        <v>303</v>
      </c>
      <c r="F494" s="136" t="s">
        <v>675</v>
      </c>
      <c r="I494" s="129"/>
      <c r="J494" s="137">
        <f>BK494</f>
        <v>0</v>
      </c>
      <c r="L494" s="126"/>
      <c r="M494" s="131"/>
      <c r="P494" s="132">
        <f>SUM(P495:P562)</f>
        <v>0</v>
      </c>
      <c r="R494" s="132">
        <f>SUM(R495:R562)</f>
        <v>9.4392399999999999</v>
      </c>
      <c r="T494" s="133">
        <f>SUM(T495:T562)</f>
        <v>0</v>
      </c>
      <c r="AR494" s="127" t="s">
        <v>93</v>
      </c>
      <c r="AT494" s="134" t="s">
        <v>85</v>
      </c>
      <c r="AU494" s="134" t="s">
        <v>93</v>
      </c>
      <c r="AY494" s="127" t="s">
        <v>232</v>
      </c>
      <c r="BK494" s="135">
        <f>SUM(BK495:BK562)</f>
        <v>0</v>
      </c>
    </row>
    <row r="495" spans="2:65" s="1" customFormat="1" ht="24.2" customHeight="1">
      <c r="B495" s="33"/>
      <c r="C495" s="138" t="s">
        <v>676</v>
      </c>
      <c r="D495" s="138" t="s">
        <v>234</v>
      </c>
      <c r="E495" s="139" t="s">
        <v>677</v>
      </c>
      <c r="F495" s="140" t="s">
        <v>678</v>
      </c>
      <c r="G495" s="141" t="s">
        <v>370</v>
      </c>
      <c r="H495" s="142">
        <v>2</v>
      </c>
      <c r="I495" s="143"/>
      <c r="J495" s="144">
        <f t="shared" ref="J495:J501" si="0">ROUND(I495*H495,2)</f>
        <v>0</v>
      </c>
      <c r="K495" s="140" t="s">
        <v>238</v>
      </c>
      <c r="L495" s="33"/>
      <c r="M495" s="145" t="s">
        <v>1</v>
      </c>
      <c r="N495" s="146" t="s">
        <v>51</v>
      </c>
      <c r="P495" s="147">
        <f t="shared" ref="P495:P501" si="1">O495*H495</f>
        <v>0</v>
      </c>
      <c r="Q495" s="147">
        <v>9.7300000000000008E-3</v>
      </c>
      <c r="R495" s="147">
        <f t="shared" ref="R495:R501" si="2">Q495*H495</f>
        <v>1.9460000000000002E-2</v>
      </c>
      <c r="S495" s="147">
        <v>0</v>
      </c>
      <c r="T495" s="148">
        <f t="shared" ref="T495:T501" si="3">S495*H495</f>
        <v>0</v>
      </c>
      <c r="AR495" s="149" t="s">
        <v>239</v>
      </c>
      <c r="AT495" s="149" t="s">
        <v>234</v>
      </c>
      <c r="AU495" s="149" t="s">
        <v>95</v>
      </c>
      <c r="AY495" s="17" t="s">
        <v>232</v>
      </c>
      <c r="BE495" s="150">
        <f t="shared" ref="BE495:BE501" si="4">IF(N495="základní",J495,0)</f>
        <v>0</v>
      </c>
      <c r="BF495" s="150">
        <f t="shared" ref="BF495:BF501" si="5">IF(N495="snížená",J495,0)</f>
        <v>0</v>
      </c>
      <c r="BG495" s="150">
        <f t="shared" ref="BG495:BG501" si="6">IF(N495="zákl. přenesená",J495,0)</f>
        <v>0</v>
      </c>
      <c r="BH495" s="150">
        <f t="shared" ref="BH495:BH501" si="7">IF(N495="sníž. přenesená",J495,0)</f>
        <v>0</v>
      </c>
      <c r="BI495" s="150">
        <f t="shared" ref="BI495:BI501" si="8">IF(N495="nulová",J495,0)</f>
        <v>0</v>
      </c>
      <c r="BJ495" s="17" t="s">
        <v>93</v>
      </c>
      <c r="BK495" s="150">
        <f t="shared" ref="BK495:BK501" si="9">ROUND(I495*H495,2)</f>
        <v>0</v>
      </c>
      <c r="BL495" s="17" t="s">
        <v>239</v>
      </c>
      <c r="BM495" s="149" t="s">
        <v>679</v>
      </c>
    </row>
    <row r="496" spans="2:65" s="1" customFormat="1" ht="21.75" customHeight="1">
      <c r="B496" s="33"/>
      <c r="C496" s="179" t="s">
        <v>680</v>
      </c>
      <c r="D496" s="179" t="s">
        <v>304</v>
      </c>
      <c r="E496" s="180" t="s">
        <v>681</v>
      </c>
      <c r="F496" s="181" t="s">
        <v>682</v>
      </c>
      <c r="G496" s="182" t="s">
        <v>370</v>
      </c>
      <c r="H496" s="183">
        <v>2</v>
      </c>
      <c r="I496" s="184"/>
      <c r="J496" s="185">
        <f t="shared" si="0"/>
        <v>0</v>
      </c>
      <c r="K496" s="181" t="s">
        <v>238</v>
      </c>
      <c r="L496" s="186"/>
      <c r="M496" s="187" t="s">
        <v>1</v>
      </c>
      <c r="N496" s="188" t="s">
        <v>51</v>
      </c>
      <c r="P496" s="147">
        <f t="shared" si="1"/>
        <v>0</v>
      </c>
      <c r="Q496" s="147">
        <v>0.42</v>
      </c>
      <c r="R496" s="147">
        <f t="shared" si="2"/>
        <v>0.84</v>
      </c>
      <c r="S496" s="147">
        <v>0</v>
      </c>
      <c r="T496" s="148">
        <f t="shared" si="3"/>
        <v>0</v>
      </c>
      <c r="AR496" s="149" t="s">
        <v>303</v>
      </c>
      <c r="AT496" s="149" t="s">
        <v>304</v>
      </c>
      <c r="AU496" s="149" t="s">
        <v>95</v>
      </c>
      <c r="AY496" s="17" t="s">
        <v>232</v>
      </c>
      <c r="BE496" s="150">
        <f t="shared" si="4"/>
        <v>0</v>
      </c>
      <c r="BF496" s="150">
        <f t="shared" si="5"/>
        <v>0</v>
      </c>
      <c r="BG496" s="150">
        <f t="shared" si="6"/>
        <v>0</v>
      </c>
      <c r="BH496" s="150">
        <f t="shared" si="7"/>
        <v>0</v>
      </c>
      <c r="BI496" s="150">
        <f t="shared" si="8"/>
        <v>0</v>
      </c>
      <c r="BJ496" s="17" t="s">
        <v>93</v>
      </c>
      <c r="BK496" s="150">
        <f t="shared" si="9"/>
        <v>0</v>
      </c>
      <c r="BL496" s="17" t="s">
        <v>239</v>
      </c>
      <c r="BM496" s="149" t="s">
        <v>683</v>
      </c>
    </row>
    <row r="497" spans="2:65" s="1" customFormat="1" ht="24.2" customHeight="1">
      <c r="B497" s="33"/>
      <c r="C497" s="138" t="s">
        <v>684</v>
      </c>
      <c r="D497" s="138" t="s">
        <v>234</v>
      </c>
      <c r="E497" s="139" t="s">
        <v>685</v>
      </c>
      <c r="F497" s="140" t="s">
        <v>686</v>
      </c>
      <c r="G497" s="141" t="s">
        <v>370</v>
      </c>
      <c r="H497" s="142">
        <v>2</v>
      </c>
      <c r="I497" s="143"/>
      <c r="J497" s="144">
        <f t="shared" si="0"/>
        <v>0</v>
      </c>
      <c r="K497" s="140" t="s">
        <v>238</v>
      </c>
      <c r="L497" s="33"/>
      <c r="M497" s="145" t="s">
        <v>1</v>
      </c>
      <c r="N497" s="146" t="s">
        <v>51</v>
      </c>
      <c r="P497" s="147">
        <f t="shared" si="1"/>
        <v>0</v>
      </c>
      <c r="Q497" s="147">
        <v>9.7300000000000008E-3</v>
      </c>
      <c r="R497" s="147">
        <f t="shared" si="2"/>
        <v>1.9460000000000002E-2</v>
      </c>
      <c r="S497" s="147">
        <v>0</v>
      </c>
      <c r="T497" s="148">
        <f t="shared" si="3"/>
        <v>0</v>
      </c>
      <c r="AR497" s="149" t="s">
        <v>239</v>
      </c>
      <c r="AT497" s="149" t="s">
        <v>234</v>
      </c>
      <c r="AU497" s="149" t="s">
        <v>95</v>
      </c>
      <c r="AY497" s="17" t="s">
        <v>232</v>
      </c>
      <c r="BE497" s="150">
        <f t="shared" si="4"/>
        <v>0</v>
      </c>
      <c r="BF497" s="150">
        <f t="shared" si="5"/>
        <v>0</v>
      </c>
      <c r="BG497" s="150">
        <f t="shared" si="6"/>
        <v>0</v>
      </c>
      <c r="BH497" s="150">
        <f t="shared" si="7"/>
        <v>0</v>
      </c>
      <c r="BI497" s="150">
        <f t="shared" si="8"/>
        <v>0</v>
      </c>
      <c r="BJ497" s="17" t="s">
        <v>93</v>
      </c>
      <c r="BK497" s="150">
        <f t="shared" si="9"/>
        <v>0</v>
      </c>
      <c r="BL497" s="17" t="s">
        <v>239</v>
      </c>
      <c r="BM497" s="149" t="s">
        <v>687</v>
      </c>
    </row>
    <row r="498" spans="2:65" s="1" customFormat="1" ht="24.2" customHeight="1">
      <c r="B498" s="33"/>
      <c r="C498" s="179" t="s">
        <v>688</v>
      </c>
      <c r="D498" s="179" t="s">
        <v>304</v>
      </c>
      <c r="E498" s="180" t="s">
        <v>689</v>
      </c>
      <c r="F498" s="181" t="s">
        <v>690</v>
      </c>
      <c r="G498" s="182" t="s">
        <v>370</v>
      </c>
      <c r="H498" s="183">
        <v>2</v>
      </c>
      <c r="I498" s="184"/>
      <c r="J498" s="185">
        <f t="shared" si="0"/>
        <v>0</v>
      </c>
      <c r="K498" s="181" t="s">
        <v>238</v>
      </c>
      <c r="L498" s="186"/>
      <c r="M498" s="187" t="s">
        <v>1</v>
      </c>
      <c r="N498" s="188" t="s">
        <v>51</v>
      </c>
      <c r="P498" s="147">
        <f t="shared" si="1"/>
        <v>0</v>
      </c>
      <c r="Q498" s="147">
        <v>0.86</v>
      </c>
      <c r="R498" s="147">
        <f t="shared" si="2"/>
        <v>1.72</v>
      </c>
      <c r="S498" s="147">
        <v>0</v>
      </c>
      <c r="T498" s="148">
        <f t="shared" si="3"/>
        <v>0</v>
      </c>
      <c r="AR498" s="149" t="s">
        <v>303</v>
      </c>
      <c r="AT498" s="149" t="s">
        <v>304</v>
      </c>
      <c r="AU498" s="149" t="s">
        <v>95</v>
      </c>
      <c r="AY498" s="17" t="s">
        <v>232</v>
      </c>
      <c r="BE498" s="150">
        <f t="shared" si="4"/>
        <v>0</v>
      </c>
      <c r="BF498" s="150">
        <f t="shared" si="5"/>
        <v>0</v>
      </c>
      <c r="BG498" s="150">
        <f t="shared" si="6"/>
        <v>0</v>
      </c>
      <c r="BH498" s="150">
        <f t="shared" si="7"/>
        <v>0</v>
      </c>
      <c r="BI498" s="150">
        <f t="shared" si="8"/>
        <v>0</v>
      </c>
      <c r="BJ498" s="17" t="s">
        <v>93</v>
      </c>
      <c r="BK498" s="150">
        <f t="shared" si="9"/>
        <v>0</v>
      </c>
      <c r="BL498" s="17" t="s">
        <v>239</v>
      </c>
      <c r="BM498" s="149" t="s">
        <v>691</v>
      </c>
    </row>
    <row r="499" spans="2:65" s="1" customFormat="1" ht="24.2" customHeight="1">
      <c r="B499" s="33"/>
      <c r="C499" s="138" t="s">
        <v>692</v>
      </c>
      <c r="D499" s="138" t="s">
        <v>234</v>
      </c>
      <c r="E499" s="139" t="s">
        <v>693</v>
      </c>
      <c r="F499" s="140" t="s">
        <v>694</v>
      </c>
      <c r="G499" s="141" t="s">
        <v>370</v>
      </c>
      <c r="H499" s="142">
        <v>2</v>
      </c>
      <c r="I499" s="143"/>
      <c r="J499" s="144">
        <f t="shared" si="0"/>
        <v>0</v>
      </c>
      <c r="K499" s="140" t="s">
        <v>238</v>
      </c>
      <c r="L499" s="33"/>
      <c r="M499" s="145" t="s">
        <v>1</v>
      </c>
      <c r="N499" s="146" t="s">
        <v>51</v>
      </c>
      <c r="P499" s="147">
        <f t="shared" si="1"/>
        <v>0</v>
      </c>
      <c r="Q499" s="147">
        <v>1.2030000000000001E-2</v>
      </c>
      <c r="R499" s="147">
        <f t="shared" si="2"/>
        <v>2.4060000000000002E-2</v>
      </c>
      <c r="S499" s="147">
        <v>0</v>
      </c>
      <c r="T499" s="148">
        <f t="shared" si="3"/>
        <v>0</v>
      </c>
      <c r="AR499" s="149" t="s">
        <v>239</v>
      </c>
      <c r="AT499" s="149" t="s">
        <v>234</v>
      </c>
      <c r="AU499" s="149" t="s">
        <v>95</v>
      </c>
      <c r="AY499" s="17" t="s">
        <v>232</v>
      </c>
      <c r="BE499" s="150">
        <f t="shared" si="4"/>
        <v>0</v>
      </c>
      <c r="BF499" s="150">
        <f t="shared" si="5"/>
        <v>0</v>
      </c>
      <c r="BG499" s="150">
        <f t="shared" si="6"/>
        <v>0</v>
      </c>
      <c r="BH499" s="150">
        <f t="shared" si="7"/>
        <v>0</v>
      </c>
      <c r="BI499" s="150">
        <f t="shared" si="8"/>
        <v>0</v>
      </c>
      <c r="BJ499" s="17" t="s">
        <v>93</v>
      </c>
      <c r="BK499" s="150">
        <f t="shared" si="9"/>
        <v>0</v>
      </c>
      <c r="BL499" s="17" t="s">
        <v>239</v>
      </c>
      <c r="BM499" s="149" t="s">
        <v>695</v>
      </c>
    </row>
    <row r="500" spans="2:65" s="1" customFormat="1" ht="24.2" customHeight="1">
      <c r="B500" s="33"/>
      <c r="C500" s="179" t="s">
        <v>696</v>
      </c>
      <c r="D500" s="179" t="s">
        <v>304</v>
      </c>
      <c r="E500" s="180" t="s">
        <v>697</v>
      </c>
      <c r="F500" s="181" t="s">
        <v>698</v>
      </c>
      <c r="G500" s="182" t="s">
        <v>370</v>
      </c>
      <c r="H500" s="183">
        <v>2</v>
      </c>
      <c r="I500" s="184"/>
      <c r="J500" s="185">
        <f t="shared" si="0"/>
        <v>0</v>
      </c>
      <c r="K500" s="181" t="s">
        <v>238</v>
      </c>
      <c r="L500" s="186"/>
      <c r="M500" s="187" t="s">
        <v>1</v>
      </c>
      <c r="N500" s="188" t="s">
        <v>51</v>
      </c>
      <c r="P500" s="147">
        <f t="shared" si="1"/>
        <v>0</v>
      </c>
      <c r="Q500" s="147">
        <v>0.50800000000000001</v>
      </c>
      <c r="R500" s="147">
        <f t="shared" si="2"/>
        <v>1.016</v>
      </c>
      <c r="S500" s="147">
        <v>0</v>
      </c>
      <c r="T500" s="148">
        <f t="shared" si="3"/>
        <v>0</v>
      </c>
      <c r="AR500" s="149" t="s">
        <v>303</v>
      </c>
      <c r="AT500" s="149" t="s">
        <v>304</v>
      </c>
      <c r="AU500" s="149" t="s">
        <v>95</v>
      </c>
      <c r="AY500" s="17" t="s">
        <v>232</v>
      </c>
      <c r="BE500" s="150">
        <f t="shared" si="4"/>
        <v>0</v>
      </c>
      <c r="BF500" s="150">
        <f t="shared" si="5"/>
        <v>0</v>
      </c>
      <c r="BG500" s="150">
        <f t="shared" si="6"/>
        <v>0</v>
      </c>
      <c r="BH500" s="150">
        <f t="shared" si="7"/>
        <v>0</v>
      </c>
      <c r="BI500" s="150">
        <f t="shared" si="8"/>
        <v>0</v>
      </c>
      <c r="BJ500" s="17" t="s">
        <v>93</v>
      </c>
      <c r="BK500" s="150">
        <f t="shared" si="9"/>
        <v>0</v>
      </c>
      <c r="BL500" s="17" t="s">
        <v>239</v>
      </c>
      <c r="BM500" s="149" t="s">
        <v>699</v>
      </c>
    </row>
    <row r="501" spans="2:65" s="1" customFormat="1" ht="37.9" customHeight="1">
      <c r="B501" s="33"/>
      <c r="C501" s="138" t="s">
        <v>700</v>
      </c>
      <c r="D501" s="138" t="s">
        <v>234</v>
      </c>
      <c r="E501" s="139" t="s">
        <v>701</v>
      </c>
      <c r="F501" s="140" t="s">
        <v>702</v>
      </c>
      <c r="G501" s="141" t="s">
        <v>370</v>
      </c>
      <c r="H501" s="142">
        <v>2</v>
      </c>
      <c r="I501" s="143"/>
      <c r="J501" s="144">
        <f t="shared" si="0"/>
        <v>0</v>
      </c>
      <c r="K501" s="140" t="s">
        <v>238</v>
      </c>
      <c r="L501" s="33"/>
      <c r="M501" s="145" t="s">
        <v>1</v>
      </c>
      <c r="N501" s="146" t="s">
        <v>51</v>
      </c>
      <c r="P501" s="147">
        <f t="shared" si="1"/>
        <v>0</v>
      </c>
      <c r="Q501" s="147">
        <v>0.09</v>
      </c>
      <c r="R501" s="147">
        <f t="shared" si="2"/>
        <v>0.18</v>
      </c>
      <c r="S501" s="147">
        <v>0</v>
      </c>
      <c r="T501" s="148">
        <f t="shared" si="3"/>
        <v>0</v>
      </c>
      <c r="AR501" s="149" t="s">
        <v>239</v>
      </c>
      <c r="AT501" s="149" t="s">
        <v>234</v>
      </c>
      <c r="AU501" s="149" t="s">
        <v>95</v>
      </c>
      <c r="AY501" s="17" t="s">
        <v>232</v>
      </c>
      <c r="BE501" s="150">
        <f t="shared" si="4"/>
        <v>0</v>
      </c>
      <c r="BF501" s="150">
        <f t="shared" si="5"/>
        <v>0</v>
      </c>
      <c r="BG501" s="150">
        <f t="shared" si="6"/>
        <v>0</v>
      </c>
      <c r="BH501" s="150">
        <f t="shared" si="7"/>
        <v>0</v>
      </c>
      <c r="BI501" s="150">
        <f t="shared" si="8"/>
        <v>0</v>
      </c>
      <c r="BJ501" s="17" t="s">
        <v>93</v>
      </c>
      <c r="BK501" s="150">
        <f t="shared" si="9"/>
        <v>0</v>
      </c>
      <c r="BL501" s="17" t="s">
        <v>239</v>
      </c>
      <c r="BM501" s="149" t="s">
        <v>703</v>
      </c>
    </row>
    <row r="502" spans="2:65" s="14" customFormat="1">
      <c r="B502" s="166"/>
      <c r="D502" s="152" t="s">
        <v>241</v>
      </c>
      <c r="E502" s="167" t="s">
        <v>1</v>
      </c>
      <c r="F502" s="168" t="s">
        <v>704</v>
      </c>
      <c r="H502" s="167" t="s">
        <v>1</v>
      </c>
      <c r="I502" s="169"/>
      <c r="L502" s="166"/>
      <c r="M502" s="170"/>
      <c r="T502" s="171"/>
      <c r="AT502" s="167" t="s">
        <v>241</v>
      </c>
      <c r="AU502" s="167" t="s">
        <v>95</v>
      </c>
      <c r="AV502" s="14" t="s">
        <v>93</v>
      </c>
      <c r="AW502" s="14" t="s">
        <v>42</v>
      </c>
      <c r="AX502" s="14" t="s">
        <v>86</v>
      </c>
      <c r="AY502" s="167" t="s">
        <v>232</v>
      </c>
    </row>
    <row r="503" spans="2:65" s="12" customFormat="1">
      <c r="B503" s="151"/>
      <c r="D503" s="152" t="s">
        <v>241</v>
      </c>
      <c r="E503" s="153" t="s">
        <v>1</v>
      </c>
      <c r="F503" s="154" t="s">
        <v>705</v>
      </c>
      <c r="H503" s="155">
        <v>2</v>
      </c>
      <c r="I503" s="156"/>
      <c r="L503" s="151"/>
      <c r="M503" s="157"/>
      <c r="T503" s="158"/>
      <c r="AT503" s="153" t="s">
        <v>241</v>
      </c>
      <c r="AU503" s="153" t="s">
        <v>95</v>
      </c>
      <c r="AV503" s="12" t="s">
        <v>95</v>
      </c>
      <c r="AW503" s="12" t="s">
        <v>42</v>
      </c>
      <c r="AX503" s="12" t="s">
        <v>86</v>
      </c>
      <c r="AY503" s="153" t="s">
        <v>232</v>
      </c>
    </row>
    <row r="504" spans="2:65" s="13" customFormat="1">
      <c r="B504" s="159"/>
      <c r="D504" s="152" t="s">
        <v>241</v>
      </c>
      <c r="E504" s="160" t="s">
        <v>1</v>
      </c>
      <c r="F504" s="161" t="s">
        <v>243</v>
      </c>
      <c r="H504" s="162">
        <v>2</v>
      </c>
      <c r="I504" s="163"/>
      <c r="L504" s="159"/>
      <c r="M504" s="164"/>
      <c r="T504" s="165"/>
      <c r="AT504" s="160" t="s">
        <v>241</v>
      </c>
      <c r="AU504" s="160" t="s">
        <v>95</v>
      </c>
      <c r="AV504" s="13" t="s">
        <v>239</v>
      </c>
      <c r="AW504" s="13" t="s">
        <v>42</v>
      </c>
      <c r="AX504" s="13" t="s">
        <v>93</v>
      </c>
      <c r="AY504" s="160" t="s">
        <v>232</v>
      </c>
    </row>
    <row r="505" spans="2:65" s="1" customFormat="1" ht="24.2" customHeight="1">
      <c r="B505" s="33"/>
      <c r="C505" s="179" t="s">
        <v>706</v>
      </c>
      <c r="D505" s="179" t="s">
        <v>304</v>
      </c>
      <c r="E505" s="180" t="s">
        <v>707</v>
      </c>
      <c r="F505" s="181" t="s">
        <v>708</v>
      </c>
      <c r="G505" s="182" t="s">
        <v>370</v>
      </c>
      <c r="H505" s="183">
        <v>2</v>
      </c>
      <c r="I505" s="184"/>
      <c r="J505" s="185">
        <f>ROUND(I505*H505,2)</f>
        <v>0</v>
      </c>
      <c r="K505" s="181" t="s">
        <v>238</v>
      </c>
      <c r="L505" s="186"/>
      <c r="M505" s="187" t="s">
        <v>1</v>
      </c>
      <c r="N505" s="188" t="s">
        <v>51</v>
      </c>
      <c r="P505" s="147">
        <f>O505*H505</f>
        <v>0</v>
      </c>
      <c r="Q505" s="147">
        <v>5.4600000000000003E-2</v>
      </c>
      <c r="R505" s="147">
        <f>Q505*H505</f>
        <v>0.10920000000000001</v>
      </c>
      <c r="S505" s="147">
        <v>0</v>
      </c>
      <c r="T505" s="148">
        <f>S505*H505</f>
        <v>0</v>
      </c>
      <c r="AR505" s="149" t="s">
        <v>303</v>
      </c>
      <c r="AT505" s="149" t="s">
        <v>304</v>
      </c>
      <c r="AU505" s="149" t="s">
        <v>95</v>
      </c>
      <c r="AY505" s="17" t="s">
        <v>232</v>
      </c>
      <c r="BE505" s="150">
        <f>IF(N505="základní",J505,0)</f>
        <v>0</v>
      </c>
      <c r="BF505" s="150">
        <f>IF(N505="snížená",J505,0)</f>
        <v>0</v>
      </c>
      <c r="BG505" s="150">
        <f>IF(N505="zákl. přenesená",J505,0)</f>
        <v>0</v>
      </c>
      <c r="BH505" s="150">
        <f>IF(N505="sníž. přenesená",J505,0)</f>
        <v>0</v>
      </c>
      <c r="BI505" s="150">
        <f>IF(N505="nulová",J505,0)</f>
        <v>0</v>
      </c>
      <c r="BJ505" s="17" t="s">
        <v>93</v>
      </c>
      <c r="BK505" s="150">
        <f>ROUND(I505*H505,2)</f>
        <v>0</v>
      </c>
      <c r="BL505" s="17" t="s">
        <v>239</v>
      </c>
      <c r="BM505" s="149" t="s">
        <v>709</v>
      </c>
    </row>
    <row r="506" spans="2:65" s="14" customFormat="1">
      <c r="B506" s="166"/>
      <c r="D506" s="152" t="s">
        <v>241</v>
      </c>
      <c r="E506" s="167" t="s">
        <v>1</v>
      </c>
      <c r="F506" s="168" t="s">
        <v>704</v>
      </c>
      <c r="H506" s="167" t="s">
        <v>1</v>
      </c>
      <c r="I506" s="169"/>
      <c r="L506" s="166"/>
      <c r="M506" s="170"/>
      <c r="T506" s="171"/>
      <c r="AT506" s="167" t="s">
        <v>241</v>
      </c>
      <c r="AU506" s="167" t="s">
        <v>95</v>
      </c>
      <c r="AV506" s="14" t="s">
        <v>93</v>
      </c>
      <c r="AW506" s="14" t="s">
        <v>42</v>
      </c>
      <c r="AX506" s="14" t="s">
        <v>86</v>
      </c>
      <c r="AY506" s="167" t="s">
        <v>232</v>
      </c>
    </row>
    <row r="507" spans="2:65" s="12" customFormat="1">
      <c r="B507" s="151"/>
      <c r="D507" s="152" t="s">
        <v>241</v>
      </c>
      <c r="E507" s="153" t="s">
        <v>1</v>
      </c>
      <c r="F507" s="154" t="s">
        <v>705</v>
      </c>
      <c r="H507" s="155">
        <v>2</v>
      </c>
      <c r="I507" s="156"/>
      <c r="L507" s="151"/>
      <c r="M507" s="157"/>
      <c r="T507" s="158"/>
      <c r="AT507" s="153" t="s">
        <v>241</v>
      </c>
      <c r="AU507" s="153" t="s">
        <v>95</v>
      </c>
      <c r="AV507" s="12" t="s">
        <v>95</v>
      </c>
      <c r="AW507" s="12" t="s">
        <v>42</v>
      </c>
      <c r="AX507" s="12" t="s">
        <v>86</v>
      </c>
      <c r="AY507" s="153" t="s">
        <v>232</v>
      </c>
    </row>
    <row r="508" spans="2:65" s="14" customFormat="1">
      <c r="B508" s="166"/>
      <c r="D508" s="152" t="s">
        <v>241</v>
      </c>
      <c r="E508" s="167" t="s">
        <v>1</v>
      </c>
      <c r="F508" s="168" t="s">
        <v>710</v>
      </c>
      <c r="H508" s="167" t="s">
        <v>1</v>
      </c>
      <c r="I508" s="169"/>
      <c r="L508" s="166"/>
      <c r="M508" s="170"/>
      <c r="T508" s="171"/>
      <c r="AT508" s="167" t="s">
        <v>241</v>
      </c>
      <c r="AU508" s="167" t="s">
        <v>95</v>
      </c>
      <c r="AV508" s="14" t="s">
        <v>93</v>
      </c>
      <c r="AW508" s="14" t="s">
        <v>42</v>
      </c>
      <c r="AX508" s="14" t="s">
        <v>86</v>
      </c>
      <c r="AY508" s="167" t="s">
        <v>232</v>
      </c>
    </row>
    <row r="509" spans="2:65" s="13" customFormat="1">
      <c r="B509" s="159"/>
      <c r="D509" s="152" t="s">
        <v>241</v>
      </c>
      <c r="E509" s="160" t="s">
        <v>1</v>
      </c>
      <c r="F509" s="161" t="s">
        <v>243</v>
      </c>
      <c r="H509" s="162">
        <v>2</v>
      </c>
      <c r="I509" s="163"/>
      <c r="L509" s="159"/>
      <c r="M509" s="164"/>
      <c r="T509" s="165"/>
      <c r="AT509" s="160" t="s">
        <v>241</v>
      </c>
      <c r="AU509" s="160" t="s">
        <v>95</v>
      </c>
      <c r="AV509" s="13" t="s">
        <v>239</v>
      </c>
      <c r="AW509" s="13" t="s">
        <v>42</v>
      </c>
      <c r="AX509" s="13" t="s">
        <v>93</v>
      </c>
      <c r="AY509" s="160" t="s">
        <v>232</v>
      </c>
    </row>
    <row r="510" spans="2:65" s="1" customFormat="1" ht="37.9" customHeight="1">
      <c r="B510" s="33"/>
      <c r="C510" s="138" t="s">
        <v>711</v>
      </c>
      <c r="D510" s="138" t="s">
        <v>234</v>
      </c>
      <c r="E510" s="139" t="s">
        <v>712</v>
      </c>
      <c r="F510" s="140" t="s">
        <v>713</v>
      </c>
      <c r="G510" s="141" t="s">
        <v>370</v>
      </c>
      <c r="H510" s="142">
        <v>1</v>
      </c>
      <c r="I510" s="143"/>
      <c r="J510" s="144">
        <f>ROUND(I510*H510,2)</f>
        <v>0</v>
      </c>
      <c r="K510" s="140" t="s">
        <v>238</v>
      </c>
      <c r="L510" s="33"/>
      <c r="M510" s="145" t="s">
        <v>1</v>
      </c>
      <c r="N510" s="146" t="s">
        <v>51</v>
      </c>
      <c r="P510" s="147">
        <f>O510*H510</f>
        <v>0</v>
      </c>
      <c r="Q510" s="147">
        <v>0.09</v>
      </c>
      <c r="R510" s="147">
        <f>Q510*H510</f>
        <v>0.09</v>
      </c>
      <c r="S510" s="147">
        <v>0</v>
      </c>
      <c r="T510" s="148">
        <f>S510*H510</f>
        <v>0</v>
      </c>
      <c r="AR510" s="149" t="s">
        <v>239</v>
      </c>
      <c r="AT510" s="149" t="s">
        <v>234</v>
      </c>
      <c r="AU510" s="149" t="s">
        <v>95</v>
      </c>
      <c r="AY510" s="17" t="s">
        <v>232</v>
      </c>
      <c r="BE510" s="150">
        <f>IF(N510="základní",J510,0)</f>
        <v>0</v>
      </c>
      <c r="BF510" s="150">
        <f>IF(N510="snížená",J510,0)</f>
        <v>0</v>
      </c>
      <c r="BG510" s="150">
        <f>IF(N510="zákl. přenesená",J510,0)</f>
        <v>0</v>
      </c>
      <c r="BH510" s="150">
        <f>IF(N510="sníž. přenesená",J510,0)</f>
        <v>0</v>
      </c>
      <c r="BI510" s="150">
        <f>IF(N510="nulová",J510,0)</f>
        <v>0</v>
      </c>
      <c r="BJ510" s="17" t="s">
        <v>93</v>
      </c>
      <c r="BK510" s="150">
        <f>ROUND(I510*H510,2)</f>
        <v>0</v>
      </c>
      <c r="BL510" s="17" t="s">
        <v>239</v>
      </c>
      <c r="BM510" s="149" t="s">
        <v>714</v>
      </c>
    </row>
    <row r="511" spans="2:65" s="14" customFormat="1" ht="22.5">
      <c r="B511" s="166"/>
      <c r="D511" s="152" t="s">
        <v>241</v>
      </c>
      <c r="E511" s="167" t="s">
        <v>1</v>
      </c>
      <c r="F511" s="168" t="s">
        <v>715</v>
      </c>
      <c r="H511" s="167" t="s">
        <v>1</v>
      </c>
      <c r="I511" s="169"/>
      <c r="L511" s="166"/>
      <c r="M511" s="170"/>
      <c r="T511" s="171"/>
      <c r="AT511" s="167" t="s">
        <v>241</v>
      </c>
      <c r="AU511" s="167" t="s">
        <v>95</v>
      </c>
      <c r="AV511" s="14" t="s">
        <v>93</v>
      </c>
      <c r="AW511" s="14" t="s">
        <v>42</v>
      </c>
      <c r="AX511" s="14" t="s">
        <v>86</v>
      </c>
      <c r="AY511" s="167" t="s">
        <v>232</v>
      </c>
    </row>
    <row r="512" spans="2:65" s="14" customFormat="1">
      <c r="B512" s="166"/>
      <c r="D512" s="152" t="s">
        <v>241</v>
      </c>
      <c r="E512" s="167" t="s">
        <v>1</v>
      </c>
      <c r="F512" s="168" t="s">
        <v>716</v>
      </c>
      <c r="H512" s="167" t="s">
        <v>1</v>
      </c>
      <c r="I512" s="169"/>
      <c r="L512" s="166"/>
      <c r="M512" s="170"/>
      <c r="T512" s="171"/>
      <c r="AT512" s="167" t="s">
        <v>241</v>
      </c>
      <c r="AU512" s="167" t="s">
        <v>95</v>
      </c>
      <c r="AV512" s="14" t="s">
        <v>93</v>
      </c>
      <c r="AW512" s="14" t="s">
        <v>42</v>
      </c>
      <c r="AX512" s="14" t="s">
        <v>86</v>
      </c>
      <c r="AY512" s="167" t="s">
        <v>232</v>
      </c>
    </row>
    <row r="513" spans="2:65" s="12" customFormat="1">
      <c r="B513" s="151"/>
      <c r="D513" s="152" t="s">
        <v>241</v>
      </c>
      <c r="E513" s="153" t="s">
        <v>1</v>
      </c>
      <c r="F513" s="154" t="s">
        <v>717</v>
      </c>
      <c r="H513" s="155">
        <v>1</v>
      </c>
      <c r="I513" s="156"/>
      <c r="L513" s="151"/>
      <c r="M513" s="157"/>
      <c r="T513" s="158"/>
      <c r="AT513" s="153" t="s">
        <v>241</v>
      </c>
      <c r="AU513" s="153" t="s">
        <v>95</v>
      </c>
      <c r="AV513" s="12" t="s">
        <v>95</v>
      </c>
      <c r="AW513" s="12" t="s">
        <v>42</v>
      </c>
      <c r="AX513" s="12" t="s">
        <v>86</v>
      </c>
      <c r="AY513" s="153" t="s">
        <v>232</v>
      </c>
    </row>
    <row r="514" spans="2:65" s="13" customFormat="1">
      <c r="B514" s="159"/>
      <c r="D514" s="152" t="s">
        <v>241</v>
      </c>
      <c r="E514" s="160" t="s">
        <v>1</v>
      </c>
      <c r="F514" s="161" t="s">
        <v>243</v>
      </c>
      <c r="H514" s="162">
        <v>1</v>
      </c>
      <c r="I514" s="163"/>
      <c r="L514" s="159"/>
      <c r="M514" s="164"/>
      <c r="T514" s="165"/>
      <c r="AT514" s="160" t="s">
        <v>241</v>
      </c>
      <c r="AU514" s="160" t="s">
        <v>95</v>
      </c>
      <c r="AV514" s="13" t="s">
        <v>239</v>
      </c>
      <c r="AW514" s="13" t="s">
        <v>42</v>
      </c>
      <c r="AX514" s="13" t="s">
        <v>93</v>
      </c>
      <c r="AY514" s="160" t="s">
        <v>232</v>
      </c>
    </row>
    <row r="515" spans="2:65" s="1" customFormat="1" ht="24.2" customHeight="1">
      <c r="B515" s="33"/>
      <c r="C515" s="179" t="s">
        <v>718</v>
      </c>
      <c r="D515" s="179" t="s">
        <v>304</v>
      </c>
      <c r="E515" s="180" t="s">
        <v>719</v>
      </c>
      <c r="F515" s="181" t="s">
        <v>720</v>
      </c>
      <c r="G515" s="182" t="s">
        <v>370</v>
      </c>
      <c r="H515" s="183">
        <v>1</v>
      </c>
      <c r="I515" s="184"/>
      <c r="J515" s="185">
        <f>ROUND(I515*H515,2)</f>
        <v>0</v>
      </c>
      <c r="K515" s="181" t="s">
        <v>376</v>
      </c>
      <c r="L515" s="186"/>
      <c r="M515" s="187" t="s">
        <v>1</v>
      </c>
      <c r="N515" s="188" t="s">
        <v>51</v>
      </c>
      <c r="P515" s="147">
        <f>O515*H515</f>
        <v>0</v>
      </c>
      <c r="Q515" s="147">
        <v>0.04</v>
      </c>
      <c r="R515" s="147">
        <f>Q515*H515</f>
        <v>0.04</v>
      </c>
      <c r="S515" s="147">
        <v>0</v>
      </c>
      <c r="T515" s="148">
        <f>S515*H515</f>
        <v>0</v>
      </c>
      <c r="AR515" s="149" t="s">
        <v>303</v>
      </c>
      <c r="AT515" s="149" t="s">
        <v>304</v>
      </c>
      <c r="AU515" s="149" t="s">
        <v>95</v>
      </c>
      <c r="AY515" s="17" t="s">
        <v>232</v>
      </c>
      <c r="BE515" s="150">
        <f>IF(N515="základní",J515,0)</f>
        <v>0</v>
      </c>
      <c r="BF515" s="150">
        <f>IF(N515="snížená",J515,0)</f>
        <v>0</v>
      </c>
      <c r="BG515" s="150">
        <f>IF(N515="zákl. přenesená",J515,0)</f>
        <v>0</v>
      </c>
      <c r="BH515" s="150">
        <f>IF(N515="sníž. přenesená",J515,0)</f>
        <v>0</v>
      </c>
      <c r="BI515" s="150">
        <f>IF(N515="nulová",J515,0)</f>
        <v>0</v>
      </c>
      <c r="BJ515" s="17" t="s">
        <v>93</v>
      </c>
      <c r="BK515" s="150">
        <f>ROUND(I515*H515,2)</f>
        <v>0</v>
      </c>
      <c r="BL515" s="17" t="s">
        <v>239</v>
      </c>
      <c r="BM515" s="149" t="s">
        <v>721</v>
      </c>
    </row>
    <row r="516" spans="2:65" s="14" customFormat="1" ht="22.5">
      <c r="B516" s="166"/>
      <c r="D516" s="152" t="s">
        <v>241</v>
      </c>
      <c r="E516" s="167" t="s">
        <v>1</v>
      </c>
      <c r="F516" s="168" t="s">
        <v>720</v>
      </c>
      <c r="H516" s="167" t="s">
        <v>1</v>
      </c>
      <c r="I516" s="169"/>
      <c r="L516" s="166"/>
      <c r="M516" s="170"/>
      <c r="T516" s="171"/>
      <c r="AT516" s="167" t="s">
        <v>241</v>
      </c>
      <c r="AU516" s="167" t="s">
        <v>95</v>
      </c>
      <c r="AV516" s="14" t="s">
        <v>93</v>
      </c>
      <c r="AW516" s="14" t="s">
        <v>42</v>
      </c>
      <c r="AX516" s="14" t="s">
        <v>86</v>
      </c>
      <c r="AY516" s="167" t="s">
        <v>232</v>
      </c>
    </row>
    <row r="517" spans="2:65" s="14" customFormat="1">
      <c r="B517" s="166"/>
      <c r="D517" s="152" t="s">
        <v>241</v>
      </c>
      <c r="E517" s="167" t="s">
        <v>1</v>
      </c>
      <c r="F517" s="168" t="s">
        <v>722</v>
      </c>
      <c r="H517" s="167" t="s">
        <v>1</v>
      </c>
      <c r="I517" s="169"/>
      <c r="L517" s="166"/>
      <c r="M517" s="170"/>
      <c r="T517" s="171"/>
      <c r="AT517" s="167" t="s">
        <v>241</v>
      </c>
      <c r="AU517" s="167" t="s">
        <v>95</v>
      </c>
      <c r="AV517" s="14" t="s">
        <v>93</v>
      </c>
      <c r="AW517" s="14" t="s">
        <v>42</v>
      </c>
      <c r="AX517" s="14" t="s">
        <v>86</v>
      </c>
      <c r="AY517" s="167" t="s">
        <v>232</v>
      </c>
    </row>
    <row r="518" spans="2:65" s="12" customFormat="1">
      <c r="B518" s="151"/>
      <c r="D518" s="152" t="s">
        <v>241</v>
      </c>
      <c r="E518" s="153" t="s">
        <v>1</v>
      </c>
      <c r="F518" s="154" t="s">
        <v>723</v>
      </c>
      <c r="H518" s="155">
        <v>1</v>
      </c>
      <c r="I518" s="156"/>
      <c r="L518" s="151"/>
      <c r="M518" s="157"/>
      <c r="T518" s="158"/>
      <c r="AT518" s="153" t="s">
        <v>241</v>
      </c>
      <c r="AU518" s="153" t="s">
        <v>95</v>
      </c>
      <c r="AV518" s="12" t="s">
        <v>95</v>
      </c>
      <c r="AW518" s="12" t="s">
        <v>42</v>
      </c>
      <c r="AX518" s="12" t="s">
        <v>86</v>
      </c>
      <c r="AY518" s="153" t="s">
        <v>232</v>
      </c>
    </row>
    <row r="519" spans="2:65" s="14" customFormat="1">
      <c r="B519" s="166"/>
      <c r="D519" s="152" t="s">
        <v>241</v>
      </c>
      <c r="E519" s="167" t="s">
        <v>1</v>
      </c>
      <c r="F519" s="168" t="s">
        <v>724</v>
      </c>
      <c r="H519" s="167" t="s">
        <v>1</v>
      </c>
      <c r="I519" s="169"/>
      <c r="L519" s="166"/>
      <c r="M519" s="170"/>
      <c r="T519" s="171"/>
      <c r="AT519" s="167" t="s">
        <v>241</v>
      </c>
      <c r="AU519" s="167" t="s">
        <v>95</v>
      </c>
      <c r="AV519" s="14" t="s">
        <v>93</v>
      </c>
      <c r="AW519" s="14" t="s">
        <v>42</v>
      </c>
      <c r="AX519" s="14" t="s">
        <v>86</v>
      </c>
      <c r="AY519" s="167" t="s">
        <v>232</v>
      </c>
    </row>
    <row r="520" spans="2:65" s="14" customFormat="1">
      <c r="B520" s="166"/>
      <c r="D520" s="152" t="s">
        <v>241</v>
      </c>
      <c r="E520" s="167" t="s">
        <v>1</v>
      </c>
      <c r="F520" s="168" t="s">
        <v>710</v>
      </c>
      <c r="H520" s="167" t="s">
        <v>1</v>
      </c>
      <c r="I520" s="169"/>
      <c r="L520" s="166"/>
      <c r="M520" s="170"/>
      <c r="T520" s="171"/>
      <c r="AT520" s="167" t="s">
        <v>241</v>
      </c>
      <c r="AU520" s="167" t="s">
        <v>95</v>
      </c>
      <c r="AV520" s="14" t="s">
        <v>93</v>
      </c>
      <c r="AW520" s="14" t="s">
        <v>42</v>
      </c>
      <c r="AX520" s="14" t="s">
        <v>86</v>
      </c>
      <c r="AY520" s="167" t="s">
        <v>232</v>
      </c>
    </row>
    <row r="521" spans="2:65" s="13" customFormat="1">
      <c r="B521" s="159"/>
      <c r="D521" s="152" t="s">
        <v>241</v>
      </c>
      <c r="E521" s="160" t="s">
        <v>1</v>
      </c>
      <c r="F521" s="161" t="s">
        <v>243</v>
      </c>
      <c r="H521" s="162">
        <v>1</v>
      </c>
      <c r="I521" s="163"/>
      <c r="L521" s="159"/>
      <c r="M521" s="164"/>
      <c r="T521" s="165"/>
      <c r="AT521" s="160" t="s">
        <v>241</v>
      </c>
      <c r="AU521" s="160" t="s">
        <v>95</v>
      </c>
      <c r="AV521" s="13" t="s">
        <v>239</v>
      </c>
      <c r="AW521" s="13" t="s">
        <v>42</v>
      </c>
      <c r="AX521" s="13" t="s">
        <v>93</v>
      </c>
      <c r="AY521" s="160" t="s">
        <v>232</v>
      </c>
    </row>
    <row r="522" spans="2:65" s="1" customFormat="1" ht="33" customHeight="1">
      <c r="B522" s="33"/>
      <c r="C522" s="138" t="s">
        <v>725</v>
      </c>
      <c r="D522" s="138" t="s">
        <v>234</v>
      </c>
      <c r="E522" s="139" t="s">
        <v>726</v>
      </c>
      <c r="F522" s="140" t="s">
        <v>727</v>
      </c>
      <c r="G522" s="141" t="s">
        <v>370</v>
      </c>
      <c r="H522" s="142">
        <v>4</v>
      </c>
      <c r="I522" s="143"/>
      <c r="J522" s="144">
        <f>ROUND(I522*H522,2)</f>
        <v>0</v>
      </c>
      <c r="K522" s="140" t="s">
        <v>238</v>
      </c>
      <c r="L522" s="33"/>
      <c r="M522" s="145" t="s">
        <v>1</v>
      </c>
      <c r="N522" s="146" t="s">
        <v>51</v>
      </c>
      <c r="P522" s="147">
        <f>O522*H522</f>
        <v>0</v>
      </c>
      <c r="Q522" s="147">
        <v>7.4999999999999997E-2</v>
      </c>
      <c r="R522" s="147">
        <f>Q522*H522</f>
        <v>0.3</v>
      </c>
      <c r="S522" s="147">
        <v>0</v>
      </c>
      <c r="T522" s="148">
        <f>S522*H522</f>
        <v>0</v>
      </c>
      <c r="AR522" s="149" t="s">
        <v>239</v>
      </c>
      <c r="AT522" s="149" t="s">
        <v>234</v>
      </c>
      <c r="AU522" s="149" t="s">
        <v>95</v>
      </c>
      <c r="AY522" s="17" t="s">
        <v>232</v>
      </c>
      <c r="BE522" s="150">
        <f>IF(N522="základní",J522,0)</f>
        <v>0</v>
      </c>
      <c r="BF522" s="150">
        <f>IF(N522="snížená",J522,0)</f>
        <v>0</v>
      </c>
      <c r="BG522" s="150">
        <f>IF(N522="zákl. přenesená",J522,0)</f>
        <v>0</v>
      </c>
      <c r="BH522" s="150">
        <f>IF(N522="sníž. přenesená",J522,0)</f>
        <v>0</v>
      </c>
      <c r="BI522" s="150">
        <f>IF(N522="nulová",J522,0)</f>
        <v>0</v>
      </c>
      <c r="BJ522" s="17" t="s">
        <v>93</v>
      </c>
      <c r="BK522" s="150">
        <f>ROUND(I522*H522,2)</f>
        <v>0</v>
      </c>
      <c r="BL522" s="17" t="s">
        <v>239</v>
      </c>
      <c r="BM522" s="149" t="s">
        <v>728</v>
      </c>
    </row>
    <row r="523" spans="2:65" s="14" customFormat="1">
      <c r="B523" s="166"/>
      <c r="D523" s="152" t="s">
        <v>241</v>
      </c>
      <c r="E523" s="167" t="s">
        <v>1</v>
      </c>
      <c r="F523" s="168" t="s">
        <v>729</v>
      </c>
      <c r="H523" s="167" t="s">
        <v>1</v>
      </c>
      <c r="I523" s="169"/>
      <c r="L523" s="166"/>
      <c r="M523" s="170"/>
      <c r="T523" s="171"/>
      <c r="AT523" s="167" t="s">
        <v>241</v>
      </c>
      <c r="AU523" s="167" t="s">
        <v>95</v>
      </c>
      <c r="AV523" s="14" t="s">
        <v>93</v>
      </c>
      <c r="AW523" s="14" t="s">
        <v>42</v>
      </c>
      <c r="AX523" s="14" t="s">
        <v>86</v>
      </c>
      <c r="AY523" s="167" t="s">
        <v>232</v>
      </c>
    </row>
    <row r="524" spans="2:65" s="14" customFormat="1">
      <c r="B524" s="166"/>
      <c r="D524" s="152" t="s">
        <v>241</v>
      </c>
      <c r="E524" s="167" t="s">
        <v>1</v>
      </c>
      <c r="F524" s="168" t="s">
        <v>716</v>
      </c>
      <c r="H524" s="167" t="s">
        <v>1</v>
      </c>
      <c r="I524" s="169"/>
      <c r="L524" s="166"/>
      <c r="M524" s="170"/>
      <c r="T524" s="171"/>
      <c r="AT524" s="167" t="s">
        <v>241</v>
      </c>
      <c r="AU524" s="167" t="s">
        <v>95</v>
      </c>
      <c r="AV524" s="14" t="s">
        <v>93</v>
      </c>
      <c r="AW524" s="14" t="s">
        <v>42</v>
      </c>
      <c r="AX524" s="14" t="s">
        <v>86</v>
      </c>
      <c r="AY524" s="167" t="s">
        <v>232</v>
      </c>
    </row>
    <row r="525" spans="2:65" s="12" customFormat="1">
      <c r="B525" s="151"/>
      <c r="D525" s="152" t="s">
        <v>241</v>
      </c>
      <c r="E525" s="153" t="s">
        <v>1</v>
      </c>
      <c r="F525" s="154" t="s">
        <v>730</v>
      </c>
      <c r="H525" s="155">
        <v>2</v>
      </c>
      <c r="I525" s="156"/>
      <c r="L525" s="151"/>
      <c r="M525" s="157"/>
      <c r="T525" s="158"/>
      <c r="AT525" s="153" t="s">
        <v>241</v>
      </c>
      <c r="AU525" s="153" t="s">
        <v>95</v>
      </c>
      <c r="AV525" s="12" t="s">
        <v>95</v>
      </c>
      <c r="AW525" s="12" t="s">
        <v>42</v>
      </c>
      <c r="AX525" s="12" t="s">
        <v>86</v>
      </c>
      <c r="AY525" s="153" t="s">
        <v>232</v>
      </c>
    </row>
    <row r="526" spans="2:65" s="12" customFormat="1">
      <c r="B526" s="151"/>
      <c r="D526" s="152" t="s">
        <v>241</v>
      </c>
      <c r="E526" s="153" t="s">
        <v>1</v>
      </c>
      <c r="F526" s="154" t="s">
        <v>731</v>
      </c>
      <c r="H526" s="155">
        <v>2</v>
      </c>
      <c r="I526" s="156"/>
      <c r="L526" s="151"/>
      <c r="M526" s="157"/>
      <c r="T526" s="158"/>
      <c r="AT526" s="153" t="s">
        <v>241</v>
      </c>
      <c r="AU526" s="153" t="s">
        <v>95</v>
      </c>
      <c r="AV526" s="12" t="s">
        <v>95</v>
      </c>
      <c r="AW526" s="12" t="s">
        <v>42</v>
      </c>
      <c r="AX526" s="12" t="s">
        <v>86</v>
      </c>
      <c r="AY526" s="153" t="s">
        <v>232</v>
      </c>
    </row>
    <row r="527" spans="2:65" s="13" customFormat="1">
      <c r="B527" s="159"/>
      <c r="D527" s="152" t="s">
        <v>241</v>
      </c>
      <c r="E527" s="160" t="s">
        <v>1</v>
      </c>
      <c r="F527" s="161" t="s">
        <v>243</v>
      </c>
      <c r="H527" s="162">
        <v>4</v>
      </c>
      <c r="I527" s="163"/>
      <c r="L527" s="159"/>
      <c r="M527" s="164"/>
      <c r="T527" s="165"/>
      <c r="AT527" s="160" t="s">
        <v>241</v>
      </c>
      <c r="AU527" s="160" t="s">
        <v>95</v>
      </c>
      <c r="AV527" s="13" t="s">
        <v>239</v>
      </c>
      <c r="AW527" s="13" t="s">
        <v>42</v>
      </c>
      <c r="AX527" s="13" t="s">
        <v>93</v>
      </c>
      <c r="AY527" s="160" t="s">
        <v>232</v>
      </c>
    </row>
    <row r="528" spans="2:65" s="1" customFormat="1" ht="24.2" customHeight="1">
      <c r="B528" s="33"/>
      <c r="C528" s="179" t="s">
        <v>732</v>
      </c>
      <c r="D528" s="179" t="s">
        <v>304</v>
      </c>
      <c r="E528" s="180" t="s">
        <v>733</v>
      </c>
      <c r="F528" s="181" t="s">
        <v>734</v>
      </c>
      <c r="G528" s="182" t="s">
        <v>370</v>
      </c>
      <c r="H528" s="183">
        <v>2</v>
      </c>
      <c r="I528" s="184"/>
      <c r="J528" s="185">
        <f>ROUND(I528*H528,2)</f>
        <v>0</v>
      </c>
      <c r="K528" s="181" t="s">
        <v>376</v>
      </c>
      <c r="L528" s="186"/>
      <c r="M528" s="187" t="s">
        <v>1</v>
      </c>
      <c r="N528" s="188" t="s">
        <v>51</v>
      </c>
      <c r="P528" s="147">
        <f>O528*H528</f>
        <v>0</v>
      </c>
      <c r="Q528" s="147">
        <v>7.4999999999999997E-2</v>
      </c>
      <c r="R528" s="147">
        <f>Q528*H528</f>
        <v>0.15</v>
      </c>
      <c r="S528" s="147">
        <v>0</v>
      </c>
      <c r="T528" s="148">
        <f>S528*H528</f>
        <v>0</v>
      </c>
      <c r="AR528" s="149" t="s">
        <v>303</v>
      </c>
      <c r="AT528" s="149" t="s">
        <v>304</v>
      </c>
      <c r="AU528" s="149" t="s">
        <v>95</v>
      </c>
      <c r="AY528" s="17" t="s">
        <v>232</v>
      </c>
      <c r="BE528" s="150">
        <f>IF(N528="základní",J528,0)</f>
        <v>0</v>
      </c>
      <c r="BF528" s="150">
        <f>IF(N528="snížená",J528,0)</f>
        <v>0</v>
      </c>
      <c r="BG528" s="150">
        <f>IF(N528="zákl. přenesená",J528,0)</f>
        <v>0</v>
      </c>
      <c r="BH528" s="150">
        <f>IF(N528="sníž. přenesená",J528,0)</f>
        <v>0</v>
      </c>
      <c r="BI528" s="150">
        <f>IF(N528="nulová",J528,0)</f>
        <v>0</v>
      </c>
      <c r="BJ528" s="17" t="s">
        <v>93</v>
      </c>
      <c r="BK528" s="150">
        <f>ROUND(I528*H528,2)</f>
        <v>0</v>
      </c>
      <c r="BL528" s="17" t="s">
        <v>239</v>
      </c>
      <c r="BM528" s="149" t="s">
        <v>735</v>
      </c>
    </row>
    <row r="529" spans="2:65" s="14" customFormat="1" ht="22.5">
      <c r="B529" s="166"/>
      <c r="D529" s="152" t="s">
        <v>241</v>
      </c>
      <c r="E529" s="167" t="s">
        <v>1</v>
      </c>
      <c r="F529" s="168" t="s">
        <v>736</v>
      </c>
      <c r="H529" s="167" t="s">
        <v>1</v>
      </c>
      <c r="I529" s="169"/>
      <c r="L529" s="166"/>
      <c r="M529" s="170"/>
      <c r="T529" s="171"/>
      <c r="AT529" s="167" t="s">
        <v>241</v>
      </c>
      <c r="AU529" s="167" t="s">
        <v>95</v>
      </c>
      <c r="AV529" s="14" t="s">
        <v>93</v>
      </c>
      <c r="AW529" s="14" t="s">
        <v>42</v>
      </c>
      <c r="AX529" s="14" t="s">
        <v>86</v>
      </c>
      <c r="AY529" s="167" t="s">
        <v>232</v>
      </c>
    </row>
    <row r="530" spans="2:65" s="14" customFormat="1">
      <c r="B530" s="166"/>
      <c r="D530" s="152" t="s">
        <v>241</v>
      </c>
      <c r="E530" s="167" t="s">
        <v>1</v>
      </c>
      <c r="F530" s="168" t="s">
        <v>722</v>
      </c>
      <c r="H530" s="167" t="s">
        <v>1</v>
      </c>
      <c r="I530" s="169"/>
      <c r="L530" s="166"/>
      <c r="M530" s="170"/>
      <c r="T530" s="171"/>
      <c r="AT530" s="167" t="s">
        <v>241</v>
      </c>
      <c r="AU530" s="167" t="s">
        <v>95</v>
      </c>
      <c r="AV530" s="14" t="s">
        <v>93</v>
      </c>
      <c r="AW530" s="14" t="s">
        <v>42</v>
      </c>
      <c r="AX530" s="14" t="s">
        <v>86</v>
      </c>
      <c r="AY530" s="167" t="s">
        <v>232</v>
      </c>
    </row>
    <row r="531" spans="2:65" s="12" customFormat="1">
      <c r="B531" s="151"/>
      <c r="D531" s="152" t="s">
        <v>241</v>
      </c>
      <c r="E531" s="153" t="s">
        <v>1</v>
      </c>
      <c r="F531" s="154" t="s">
        <v>737</v>
      </c>
      <c r="H531" s="155">
        <v>2</v>
      </c>
      <c r="I531" s="156"/>
      <c r="L531" s="151"/>
      <c r="M531" s="157"/>
      <c r="T531" s="158"/>
      <c r="AT531" s="153" t="s">
        <v>241</v>
      </c>
      <c r="AU531" s="153" t="s">
        <v>95</v>
      </c>
      <c r="AV531" s="12" t="s">
        <v>95</v>
      </c>
      <c r="AW531" s="12" t="s">
        <v>42</v>
      </c>
      <c r="AX531" s="12" t="s">
        <v>86</v>
      </c>
      <c r="AY531" s="153" t="s">
        <v>232</v>
      </c>
    </row>
    <row r="532" spans="2:65" s="14" customFormat="1">
      <c r="B532" s="166"/>
      <c r="D532" s="152" t="s">
        <v>241</v>
      </c>
      <c r="E532" s="167" t="s">
        <v>1</v>
      </c>
      <c r="F532" s="168" t="s">
        <v>738</v>
      </c>
      <c r="H532" s="167" t="s">
        <v>1</v>
      </c>
      <c r="I532" s="169"/>
      <c r="L532" s="166"/>
      <c r="M532" s="170"/>
      <c r="T532" s="171"/>
      <c r="AT532" s="167" t="s">
        <v>241</v>
      </c>
      <c r="AU532" s="167" t="s">
        <v>95</v>
      </c>
      <c r="AV532" s="14" t="s">
        <v>93</v>
      </c>
      <c r="AW532" s="14" t="s">
        <v>42</v>
      </c>
      <c r="AX532" s="14" t="s">
        <v>86</v>
      </c>
      <c r="AY532" s="167" t="s">
        <v>232</v>
      </c>
    </row>
    <row r="533" spans="2:65" s="14" customFormat="1">
      <c r="B533" s="166"/>
      <c r="D533" s="152" t="s">
        <v>241</v>
      </c>
      <c r="E533" s="167" t="s">
        <v>1</v>
      </c>
      <c r="F533" s="168" t="s">
        <v>710</v>
      </c>
      <c r="H533" s="167" t="s">
        <v>1</v>
      </c>
      <c r="I533" s="169"/>
      <c r="L533" s="166"/>
      <c r="M533" s="170"/>
      <c r="T533" s="171"/>
      <c r="AT533" s="167" t="s">
        <v>241</v>
      </c>
      <c r="AU533" s="167" t="s">
        <v>95</v>
      </c>
      <c r="AV533" s="14" t="s">
        <v>93</v>
      </c>
      <c r="AW533" s="14" t="s">
        <v>42</v>
      </c>
      <c r="AX533" s="14" t="s">
        <v>86</v>
      </c>
      <c r="AY533" s="167" t="s">
        <v>232</v>
      </c>
    </row>
    <row r="534" spans="2:65" s="13" customFormat="1">
      <c r="B534" s="159"/>
      <c r="D534" s="152" t="s">
        <v>241</v>
      </c>
      <c r="E534" s="160" t="s">
        <v>1</v>
      </c>
      <c r="F534" s="161" t="s">
        <v>243</v>
      </c>
      <c r="H534" s="162">
        <v>2</v>
      </c>
      <c r="I534" s="163"/>
      <c r="L534" s="159"/>
      <c r="M534" s="164"/>
      <c r="T534" s="165"/>
      <c r="AT534" s="160" t="s">
        <v>241</v>
      </c>
      <c r="AU534" s="160" t="s">
        <v>95</v>
      </c>
      <c r="AV534" s="13" t="s">
        <v>239</v>
      </c>
      <c r="AW534" s="13" t="s">
        <v>42</v>
      </c>
      <c r="AX534" s="13" t="s">
        <v>93</v>
      </c>
      <c r="AY534" s="160" t="s">
        <v>232</v>
      </c>
    </row>
    <row r="535" spans="2:65" s="1" customFormat="1" ht="24.2" customHeight="1">
      <c r="B535" s="33"/>
      <c r="C535" s="179" t="s">
        <v>739</v>
      </c>
      <c r="D535" s="179" t="s">
        <v>304</v>
      </c>
      <c r="E535" s="180" t="s">
        <v>740</v>
      </c>
      <c r="F535" s="181" t="s">
        <v>741</v>
      </c>
      <c r="G535" s="182" t="s">
        <v>370</v>
      </c>
      <c r="H535" s="183">
        <v>2</v>
      </c>
      <c r="I535" s="184"/>
      <c r="J535" s="185">
        <f>ROUND(I535*H535,2)</f>
        <v>0</v>
      </c>
      <c r="K535" s="181" t="s">
        <v>376</v>
      </c>
      <c r="L535" s="186"/>
      <c r="M535" s="187" t="s">
        <v>1</v>
      </c>
      <c r="N535" s="188" t="s">
        <v>51</v>
      </c>
      <c r="P535" s="147">
        <f>O535*H535</f>
        <v>0</v>
      </c>
      <c r="Q535" s="147">
        <v>0.05</v>
      </c>
      <c r="R535" s="147">
        <f>Q535*H535</f>
        <v>0.1</v>
      </c>
      <c r="S535" s="147">
        <v>0</v>
      </c>
      <c r="T535" s="148">
        <f>S535*H535</f>
        <v>0</v>
      </c>
      <c r="AR535" s="149" t="s">
        <v>303</v>
      </c>
      <c r="AT535" s="149" t="s">
        <v>304</v>
      </c>
      <c r="AU535" s="149" t="s">
        <v>95</v>
      </c>
      <c r="AY535" s="17" t="s">
        <v>232</v>
      </c>
      <c r="BE535" s="150">
        <f>IF(N535="základní",J535,0)</f>
        <v>0</v>
      </c>
      <c r="BF535" s="150">
        <f>IF(N535="snížená",J535,0)</f>
        <v>0</v>
      </c>
      <c r="BG535" s="150">
        <f>IF(N535="zákl. přenesená",J535,0)</f>
        <v>0</v>
      </c>
      <c r="BH535" s="150">
        <f>IF(N535="sníž. přenesená",J535,0)</f>
        <v>0</v>
      </c>
      <c r="BI535" s="150">
        <f>IF(N535="nulová",J535,0)</f>
        <v>0</v>
      </c>
      <c r="BJ535" s="17" t="s">
        <v>93</v>
      </c>
      <c r="BK535" s="150">
        <f>ROUND(I535*H535,2)</f>
        <v>0</v>
      </c>
      <c r="BL535" s="17" t="s">
        <v>239</v>
      </c>
      <c r="BM535" s="149" t="s">
        <v>742</v>
      </c>
    </row>
    <row r="536" spans="2:65" s="14" customFormat="1" ht="22.5">
      <c r="B536" s="166"/>
      <c r="D536" s="152" t="s">
        <v>241</v>
      </c>
      <c r="E536" s="167" t="s">
        <v>1</v>
      </c>
      <c r="F536" s="168" t="s">
        <v>743</v>
      </c>
      <c r="H536" s="167" t="s">
        <v>1</v>
      </c>
      <c r="I536" s="169"/>
      <c r="L536" s="166"/>
      <c r="M536" s="170"/>
      <c r="T536" s="171"/>
      <c r="AT536" s="167" t="s">
        <v>241</v>
      </c>
      <c r="AU536" s="167" t="s">
        <v>95</v>
      </c>
      <c r="AV536" s="14" t="s">
        <v>93</v>
      </c>
      <c r="AW536" s="14" t="s">
        <v>42</v>
      </c>
      <c r="AX536" s="14" t="s">
        <v>86</v>
      </c>
      <c r="AY536" s="167" t="s">
        <v>232</v>
      </c>
    </row>
    <row r="537" spans="2:65" s="14" customFormat="1">
      <c r="B537" s="166"/>
      <c r="D537" s="152" t="s">
        <v>241</v>
      </c>
      <c r="E537" s="167" t="s">
        <v>1</v>
      </c>
      <c r="F537" s="168" t="s">
        <v>722</v>
      </c>
      <c r="H537" s="167" t="s">
        <v>1</v>
      </c>
      <c r="I537" s="169"/>
      <c r="L537" s="166"/>
      <c r="M537" s="170"/>
      <c r="T537" s="171"/>
      <c r="AT537" s="167" t="s">
        <v>241</v>
      </c>
      <c r="AU537" s="167" t="s">
        <v>95</v>
      </c>
      <c r="AV537" s="14" t="s">
        <v>93</v>
      </c>
      <c r="AW537" s="14" t="s">
        <v>42</v>
      </c>
      <c r="AX537" s="14" t="s">
        <v>86</v>
      </c>
      <c r="AY537" s="167" t="s">
        <v>232</v>
      </c>
    </row>
    <row r="538" spans="2:65" s="12" customFormat="1">
      <c r="B538" s="151"/>
      <c r="D538" s="152" t="s">
        <v>241</v>
      </c>
      <c r="E538" s="153" t="s">
        <v>1</v>
      </c>
      <c r="F538" s="154" t="s">
        <v>744</v>
      </c>
      <c r="H538" s="155">
        <v>2</v>
      </c>
      <c r="I538" s="156"/>
      <c r="L538" s="151"/>
      <c r="M538" s="157"/>
      <c r="T538" s="158"/>
      <c r="AT538" s="153" t="s">
        <v>241</v>
      </c>
      <c r="AU538" s="153" t="s">
        <v>95</v>
      </c>
      <c r="AV538" s="12" t="s">
        <v>95</v>
      </c>
      <c r="AW538" s="12" t="s">
        <v>42</v>
      </c>
      <c r="AX538" s="12" t="s">
        <v>86</v>
      </c>
      <c r="AY538" s="153" t="s">
        <v>232</v>
      </c>
    </row>
    <row r="539" spans="2:65" s="14" customFormat="1">
      <c r="B539" s="166"/>
      <c r="D539" s="152" t="s">
        <v>241</v>
      </c>
      <c r="E539" s="167" t="s">
        <v>1</v>
      </c>
      <c r="F539" s="168" t="s">
        <v>738</v>
      </c>
      <c r="H539" s="167" t="s">
        <v>1</v>
      </c>
      <c r="I539" s="169"/>
      <c r="L539" s="166"/>
      <c r="M539" s="170"/>
      <c r="T539" s="171"/>
      <c r="AT539" s="167" t="s">
        <v>241</v>
      </c>
      <c r="AU539" s="167" t="s">
        <v>95</v>
      </c>
      <c r="AV539" s="14" t="s">
        <v>93</v>
      </c>
      <c r="AW539" s="14" t="s">
        <v>42</v>
      </c>
      <c r="AX539" s="14" t="s">
        <v>86</v>
      </c>
      <c r="AY539" s="167" t="s">
        <v>232</v>
      </c>
    </row>
    <row r="540" spans="2:65" s="14" customFormat="1">
      <c r="B540" s="166"/>
      <c r="D540" s="152" t="s">
        <v>241</v>
      </c>
      <c r="E540" s="167" t="s">
        <v>1</v>
      </c>
      <c r="F540" s="168" t="s">
        <v>710</v>
      </c>
      <c r="H540" s="167" t="s">
        <v>1</v>
      </c>
      <c r="I540" s="169"/>
      <c r="L540" s="166"/>
      <c r="M540" s="170"/>
      <c r="T540" s="171"/>
      <c r="AT540" s="167" t="s">
        <v>241</v>
      </c>
      <c r="AU540" s="167" t="s">
        <v>95</v>
      </c>
      <c r="AV540" s="14" t="s">
        <v>93</v>
      </c>
      <c r="AW540" s="14" t="s">
        <v>42</v>
      </c>
      <c r="AX540" s="14" t="s">
        <v>86</v>
      </c>
      <c r="AY540" s="167" t="s">
        <v>232</v>
      </c>
    </row>
    <row r="541" spans="2:65" s="13" customFormat="1">
      <c r="B541" s="159"/>
      <c r="D541" s="152" t="s">
        <v>241</v>
      </c>
      <c r="E541" s="160" t="s">
        <v>1</v>
      </c>
      <c r="F541" s="161" t="s">
        <v>243</v>
      </c>
      <c r="H541" s="162">
        <v>2</v>
      </c>
      <c r="I541" s="163"/>
      <c r="L541" s="159"/>
      <c r="M541" s="164"/>
      <c r="T541" s="165"/>
      <c r="AT541" s="160" t="s">
        <v>241</v>
      </c>
      <c r="AU541" s="160" t="s">
        <v>95</v>
      </c>
      <c r="AV541" s="13" t="s">
        <v>239</v>
      </c>
      <c r="AW541" s="13" t="s">
        <v>42</v>
      </c>
      <c r="AX541" s="13" t="s">
        <v>93</v>
      </c>
      <c r="AY541" s="160" t="s">
        <v>232</v>
      </c>
    </row>
    <row r="542" spans="2:65" s="1" customFormat="1" ht="21.75" customHeight="1">
      <c r="B542" s="33"/>
      <c r="C542" s="138" t="s">
        <v>745</v>
      </c>
      <c r="D542" s="138" t="s">
        <v>234</v>
      </c>
      <c r="E542" s="139" t="s">
        <v>746</v>
      </c>
      <c r="F542" s="140" t="s">
        <v>747</v>
      </c>
      <c r="G542" s="141" t="s">
        <v>153</v>
      </c>
      <c r="H542" s="142">
        <v>56</v>
      </c>
      <c r="I542" s="143"/>
      <c r="J542" s="144">
        <f>ROUND(I542*H542,2)</f>
        <v>0</v>
      </c>
      <c r="K542" s="140" t="s">
        <v>376</v>
      </c>
      <c r="L542" s="33"/>
      <c r="M542" s="145" t="s">
        <v>1</v>
      </c>
      <c r="N542" s="146" t="s">
        <v>51</v>
      </c>
      <c r="P542" s="147">
        <f>O542*H542</f>
        <v>0</v>
      </c>
      <c r="Q542" s="147">
        <v>1.4999999999999999E-2</v>
      </c>
      <c r="R542" s="147">
        <f>Q542*H542</f>
        <v>0.84</v>
      </c>
      <c r="S542" s="147">
        <v>0</v>
      </c>
      <c r="T542" s="148">
        <f>S542*H542</f>
        <v>0</v>
      </c>
      <c r="AR542" s="149" t="s">
        <v>239</v>
      </c>
      <c r="AT542" s="149" t="s">
        <v>234</v>
      </c>
      <c r="AU542" s="149" t="s">
        <v>95</v>
      </c>
      <c r="AY542" s="17" t="s">
        <v>232</v>
      </c>
      <c r="BE542" s="150">
        <f>IF(N542="základní",J542,0)</f>
        <v>0</v>
      </c>
      <c r="BF542" s="150">
        <f>IF(N542="snížená",J542,0)</f>
        <v>0</v>
      </c>
      <c r="BG542" s="150">
        <f>IF(N542="zákl. přenesená",J542,0)</f>
        <v>0</v>
      </c>
      <c r="BH542" s="150">
        <f>IF(N542="sníž. přenesená",J542,0)</f>
        <v>0</v>
      </c>
      <c r="BI542" s="150">
        <f>IF(N542="nulová",J542,0)</f>
        <v>0</v>
      </c>
      <c r="BJ542" s="17" t="s">
        <v>93</v>
      </c>
      <c r="BK542" s="150">
        <f>ROUND(I542*H542,2)</f>
        <v>0</v>
      </c>
      <c r="BL542" s="17" t="s">
        <v>239</v>
      </c>
      <c r="BM542" s="149" t="s">
        <v>748</v>
      </c>
    </row>
    <row r="543" spans="2:65" s="14" customFormat="1" ht="22.5">
      <c r="B543" s="166"/>
      <c r="D543" s="152" t="s">
        <v>241</v>
      </c>
      <c r="E543" s="167" t="s">
        <v>1</v>
      </c>
      <c r="F543" s="168" t="s">
        <v>749</v>
      </c>
      <c r="H543" s="167" t="s">
        <v>1</v>
      </c>
      <c r="I543" s="169"/>
      <c r="L543" s="166"/>
      <c r="M543" s="170"/>
      <c r="T543" s="171"/>
      <c r="AT543" s="167" t="s">
        <v>241</v>
      </c>
      <c r="AU543" s="167" t="s">
        <v>95</v>
      </c>
      <c r="AV543" s="14" t="s">
        <v>93</v>
      </c>
      <c r="AW543" s="14" t="s">
        <v>42</v>
      </c>
      <c r="AX543" s="14" t="s">
        <v>86</v>
      </c>
      <c r="AY543" s="167" t="s">
        <v>232</v>
      </c>
    </row>
    <row r="544" spans="2:65" s="14" customFormat="1">
      <c r="B544" s="166"/>
      <c r="D544" s="152" t="s">
        <v>241</v>
      </c>
      <c r="E544" s="167" t="s">
        <v>1</v>
      </c>
      <c r="F544" s="168" t="s">
        <v>750</v>
      </c>
      <c r="H544" s="167" t="s">
        <v>1</v>
      </c>
      <c r="I544" s="169"/>
      <c r="L544" s="166"/>
      <c r="M544" s="170"/>
      <c r="T544" s="171"/>
      <c r="AT544" s="167" t="s">
        <v>241</v>
      </c>
      <c r="AU544" s="167" t="s">
        <v>95</v>
      </c>
      <c r="AV544" s="14" t="s">
        <v>93</v>
      </c>
      <c r="AW544" s="14" t="s">
        <v>42</v>
      </c>
      <c r="AX544" s="14" t="s">
        <v>86</v>
      </c>
      <c r="AY544" s="167" t="s">
        <v>232</v>
      </c>
    </row>
    <row r="545" spans="2:65" s="14" customFormat="1">
      <c r="B545" s="166"/>
      <c r="D545" s="152" t="s">
        <v>241</v>
      </c>
      <c r="E545" s="167" t="s">
        <v>1</v>
      </c>
      <c r="F545" s="168" t="s">
        <v>716</v>
      </c>
      <c r="H545" s="167" t="s">
        <v>1</v>
      </c>
      <c r="I545" s="169"/>
      <c r="L545" s="166"/>
      <c r="M545" s="170"/>
      <c r="T545" s="171"/>
      <c r="AT545" s="167" t="s">
        <v>241</v>
      </c>
      <c r="AU545" s="167" t="s">
        <v>95</v>
      </c>
      <c r="AV545" s="14" t="s">
        <v>93</v>
      </c>
      <c r="AW545" s="14" t="s">
        <v>42</v>
      </c>
      <c r="AX545" s="14" t="s">
        <v>86</v>
      </c>
      <c r="AY545" s="167" t="s">
        <v>232</v>
      </c>
    </row>
    <row r="546" spans="2:65" s="12" customFormat="1">
      <c r="B546" s="151"/>
      <c r="D546" s="152" t="s">
        <v>241</v>
      </c>
      <c r="E546" s="153" t="s">
        <v>1</v>
      </c>
      <c r="F546" s="154" t="s">
        <v>751</v>
      </c>
      <c r="H546" s="155">
        <v>56</v>
      </c>
      <c r="I546" s="156"/>
      <c r="L546" s="151"/>
      <c r="M546" s="157"/>
      <c r="T546" s="158"/>
      <c r="AT546" s="153" t="s">
        <v>241</v>
      </c>
      <c r="AU546" s="153" t="s">
        <v>95</v>
      </c>
      <c r="AV546" s="12" t="s">
        <v>95</v>
      </c>
      <c r="AW546" s="12" t="s">
        <v>42</v>
      </c>
      <c r="AX546" s="12" t="s">
        <v>86</v>
      </c>
      <c r="AY546" s="153" t="s">
        <v>232</v>
      </c>
    </row>
    <row r="547" spans="2:65" s="13" customFormat="1">
      <c r="B547" s="159"/>
      <c r="D547" s="152" t="s">
        <v>241</v>
      </c>
      <c r="E547" s="160" t="s">
        <v>1</v>
      </c>
      <c r="F547" s="161" t="s">
        <v>243</v>
      </c>
      <c r="H547" s="162">
        <v>56</v>
      </c>
      <c r="I547" s="163"/>
      <c r="L547" s="159"/>
      <c r="M547" s="164"/>
      <c r="T547" s="165"/>
      <c r="AT547" s="160" t="s">
        <v>241</v>
      </c>
      <c r="AU547" s="160" t="s">
        <v>95</v>
      </c>
      <c r="AV547" s="13" t="s">
        <v>239</v>
      </c>
      <c r="AW547" s="13" t="s">
        <v>42</v>
      </c>
      <c r="AX547" s="13" t="s">
        <v>93</v>
      </c>
      <c r="AY547" s="160" t="s">
        <v>232</v>
      </c>
    </row>
    <row r="548" spans="2:65" s="1" customFormat="1" ht="24.2" customHeight="1">
      <c r="B548" s="33"/>
      <c r="C548" s="179" t="s">
        <v>752</v>
      </c>
      <c r="D548" s="179" t="s">
        <v>304</v>
      </c>
      <c r="E548" s="180" t="s">
        <v>753</v>
      </c>
      <c r="F548" s="181" t="s">
        <v>754</v>
      </c>
      <c r="G548" s="182" t="s">
        <v>153</v>
      </c>
      <c r="H548" s="183">
        <v>56</v>
      </c>
      <c r="I548" s="184"/>
      <c r="J548" s="185">
        <f>ROUND(I548*H548,2)</f>
        <v>0</v>
      </c>
      <c r="K548" s="181" t="s">
        <v>376</v>
      </c>
      <c r="L548" s="186"/>
      <c r="M548" s="187" t="s">
        <v>1</v>
      </c>
      <c r="N548" s="188" t="s">
        <v>51</v>
      </c>
      <c r="P548" s="147">
        <f>O548*H548</f>
        <v>0</v>
      </c>
      <c r="Q548" s="147">
        <v>7.0000000000000007E-2</v>
      </c>
      <c r="R548" s="147">
        <f>Q548*H548</f>
        <v>3.9200000000000004</v>
      </c>
      <c r="S548" s="147">
        <v>0</v>
      </c>
      <c r="T548" s="148">
        <f>S548*H548</f>
        <v>0</v>
      </c>
      <c r="AR548" s="149" t="s">
        <v>303</v>
      </c>
      <c r="AT548" s="149" t="s">
        <v>304</v>
      </c>
      <c r="AU548" s="149" t="s">
        <v>95</v>
      </c>
      <c r="AY548" s="17" t="s">
        <v>232</v>
      </c>
      <c r="BE548" s="150">
        <f>IF(N548="základní",J548,0)</f>
        <v>0</v>
      </c>
      <c r="BF548" s="150">
        <f>IF(N548="snížená",J548,0)</f>
        <v>0</v>
      </c>
      <c r="BG548" s="150">
        <f>IF(N548="zákl. přenesená",J548,0)</f>
        <v>0</v>
      </c>
      <c r="BH548" s="150">
        <f>IF(N548="sníž. přenesená",J548,0)</f>
        <v>0</v>
      </c>
      <c r="BI548" s="150">
        <f>IF(N548="nulová",J548,0)</f>
        <v>0</v>
      </c>
      <c r="BJ548" s="17" t="s">
        <v>93</v>
      </c>
      <c r="BK548" s="150">
        <f>ROUND(I548*H548,2)</f>
        <v>0</v>
      </c>
      <c r="BL548" s="17" t="s">
        <v>239</v>
      </c>
      <c r="BM548" s="149" t="s">
        <v>755</v>
      </c>
    </row>
    <row r="549" spans="2:65" s="14" customFormat="1" ht="22.5">
      <c r="B549" s="166"/>
      <c r="D549" s="152" t="s">
        <v>241</v>
      </c>
      <c r="E549" s="167" t="s">
        <v>1</v>
      </c>
      <c r="F549" s="168" t="s">
        <v>756</v>
      </c>
      <c r="H549" s="167" t="s">
        <v>1</v>
      </c>
      <c r="I549" s="169"/>
      <c r="L549" s="166"/>
      <c r="M549" s="170"/>
      <c r="T549" s="171"/>
      <c r="AT549" s="167" t="s">
        <v>241</v>
      </c>
      <c r="AU549" s="167" t="s">
        <v>95</v>
      </c>
      <c r="AV549" s="14" t="s">
        <v>93</v>
      </c>
      <c r="AW549" s="14" t="s">
        <v>42</v>
      </c>
      <c r="AX549" s="14" t="s">
        <v>86</v>
      </c>
      <c r="AY549" s="167" t="s">
        <v>232</v>
      </c>
    </row>
    <row r="550" spans="2:65" s="14" customFormat="1">
      <c r="B550" s="166"/>
      <c r="D550" s="152" t="s">
        <v>241</v>
      </c>
      <c r="E550" s="167" t="s">
        <v>1</v>
      </c>
      <c r="F550" s="168" t="s">
        <v>757</v>
      </c>
      <c r="H550" s="167" t="s">
        <v>1</v>
      </c>
      <c r="I550" s="169"/>
      <c r="L550" s="166"/>
      <c r="M550" s="170"/>
      <c r="T550" s="171"/>
      <c r="AT550" s="167" t="s">
        <v>241</v>
      </c>
      <c r="AU550" s="167" t="s">
        <v>95</v>
      </c>
      <c r="AV550" s="14" t="s">
        <v>93</v>
      </c>
      <c r="AW550" s="14" t="s">
        <v>42</v>
      </c>
      <c r="AX550" s="14" t="s">
        <v>86</v>
      </c>
      <c r="AY550" s="167" t="s">
        <v>232</v>
      </c>
    </row>
    <row r="551" spans="2:65" s="12" customFormat="1">
      <c r="B551" s="151"/>
      <c r="D551" s="152" t="s">
        <v>241</v>
      </c>
      <c r="E551" s="153" t="s">
        <v>1</v>
      </c>
      <c r="F551" s="154" t="s">
        <v>751</v>
      </c>
      <c r="H551" s="155">
        <v>56</v>
      </c>
      <c r="I551" s="156"/>
      <c r="L551" s="151"/>
      <c r="M551" s="157"/>
      <c r="T551" s="158"/>
      <c r="AT551" s="153" t="s">
        <v>241</v>
      </c>
      <c r="AU551" s="153" t="s">
        <v>95</v>
      </c>
      <c r="AV551" s="12" t="s">
        <v>95</v>
      </c>
      <c r="AW551" s="12" t="s">
        <v>42</v>
      </c>
      <c r="AX551" s="12" t="s">
        <v>86</v>
      </c>
      <c r="AY551" s="153" t="s">
        <v>232</v>
      </c>
    </row>
    <row r="552" spans="2:65" s="14" customFormat="1">
      <c r="B552" s="166"/>
      <c r="D552" s="152" t="s">
        <v>241</v>
      </c>
      <c r="E552" s="167" t="s">
        <v>1</v>
      </c>
      <c r="F552" s="168" t="s">
        <v>758</v>
      </c>
      <c r="H552" s="167" t="s">
        <v>1</v>
      </c>
      <c r="I552" s="169"/>
      <c r="L552" s="166"/>
      <c r="M552" s="170"/>
      <c r="T552" s="171"/>
      <c r="AT552" s="167" t="s">
        <v>241</v>
      </c>
      <c r="AU552" s="167" t="s">
        <v>95</v>
      </c>
      <c r="AV552" s="14" t="s">
        <v>93</v>
      </c>
      <c r="AW552" s="14" t="s">
        <v>42</v>
      </c>
      <c r="AX552" s="14" t="s">
        <v>86</v>
      </c>
      <c r="AY552" s="167" t="s">
        <v>232</v>
      </c>
    </row>
    <row r="553" spans="2:65" s="13" customFormat="1">
      <c r="B553" s="159"/>
      <c r="D553" s="152" t="s">
        <v>241</v>
      </c>
      <c r="E553" s="160" t="s">
        <v>1</v>
      </c>
      <c r="F553" s="161" t="s">
        <v>243</v>
      </c>
      <c r="H553" s="162">
        <v>56</v>
      </c>
      <c r="I553" s="163"/>
      <c r="L553" s="159"/>
      <c r="M553" s="164"/>
      <c r="T553" s="165"/>
      <c r="AT553" s="160" t="s">
        <v>241</v>
      </c>
      <c r="AU553" s="160" t="s">
        <v>95</v>
      </c>
      <c r="AV553" s="13" t="s">
        <v>239</v>
      </c>
      <c r="AW553" s="13" t="s">
        <v>42</v>
      </c>
      <c r="AX553" s="13" t="s">
        <v>93</v>
      </c>
      <c r="AY553" s="160" t="s">
        <v>232</v>
      </c>
    </row>
    <row r="554" spans="2:65" s="1" customFormat="1" ht="24.2" customHeight="1">
      <c r="B554" s="33"/>
      <c r="C554" s="138" t="s">
        <v>759</v>
      </c>
      <c r="D554" s="138" t="s">
        <v>234</v>
      </c>
      <c r="E554" s="139" t="s">
        <v>760</v>
      </c>
      <c r="F554" s="140" t="s">
        <v>761</v>
      </c>
      <c r="G554" s="141" t="s">
        <v>370</v>
      </c>
      <c r="H554" s="142">
        <v>38</v>
      </c>
      <c r="I554" s="143"/>
      <c r="J554" s="144">
        <f>ROUND(I554*H554,2)</f>
        <v>0</v>
      </c>
      <c r="K554" s="140" t="s">
        <v>376</v>
      </c>
      <c r="L554" s="33"/>
      <c r="M554" s="145" t="s">
        <v>1</v>
      </c>
      <c r="N554" s="146" t="s">
        <v>51</v>
      </c>
      <c r="P554" s="147">
        <f>O554*H554</f>
        <v>0</v>
      </c>
      <c r="Q554" s="147">
        <v>1.3699999999999999E-3</v>
      </c>
      <c r="R554" s="147">
        <f>Q554*H554</f>
        <v>5.2059999999999995E-2</v>
      </c>
      <c r="S554" s="147">
        <v>0</v>
      </c>
      <c r="T554" s="148">
        <f>S554*H554</f>
        <v>0</v>
      </c>
      <c r="AR554" s="149" t="s">
        <v>239</v>
      </c>
      <c r="AT554" s="149" t="s">
        <v>234</v>
      </c>
      <c r="AU554" s="149" t="s">
        <v>95</v>
      </c>
      <c r="AY554" s="17" t="s">
        <v>232</v>
      </c>
      <c r="BE554" s="150">
        <f>IF(N554="základní",J554,0)</f>
        <v>0</v>
      </c>
      <c r="BF554" s="150">
        <f>IF(N554="snížená",J554,0)</f>
        <v>0</v>
      </c>
      <c r="BG554" s="150">
        <f>IF(N554="zákl. přenesená",J554,0)</f>
        <v>0</v>
      </c>
      <c r="BH554" s="150">
        <f>IF(N554="sníž. přenesená",J554,0)</f>
        <v>0</v>
      </c>
      <c r="BI554" s="150">
        <f>IF(N554="nulová",J554,0)</f>
        <v>0</v>
      </c>
      <c r="BJ554" s="17" t="s">
        <v>93</v>
      </c>
      <c r="BK554" s="150">
        <f>ROUND(I554*H554,2)</f>
        <v>0</v>
      </c>
      <c r="BL554" s="17" t="s">
        <v>239</v>
      </c>
      <c r="BM554" s="149" t="s">
        <v>762</v>
      </c>
    </row>
    <row r="555" spans="2:65" s="14" customFormat="1" ht="22.5">
      <c r="B555" s="166"/>
      <c r="D555" s="152" t="s">
        <v>241</v>
      </c>
      <c r="E555" s="167" t="s">
        <v>1</v>
      </c>
      <c r="F555" s="168" t="s">
        <v>763</v>
      </c>
      <c r="H555" s="167" t="s">
        <v>1</v>
      </c>
      <c r="I555" s="169"/>
      <c r="L555" s="166"/>
      <c r="M555" s="170"/>
      <c r="T555" s="171"/>
      <c r="AT555" s="167" t="s">
        <v>241</v>
      </c>
      <c r="AU555" s="167" t="s">
        <v>95</v>
      </c>
      <c r="AV555" s="14" t="s">
        <v>93</v>
      </c>
      <c r="AW555" s="14" t="s">
        <v>42</v>
      </c>
      <c r="AX555" s="14" t="s">
        <v>86</v>
      </c>
      <c r="AY555" s="167" t="s">
        <v>232</v>
      </c>
    </row>
    <row r="556" spans="2:65" s="12" customFormat="1">
      <c r="B556" s="151"/>
      <c r="D556" s="152" t="s">
        <v>241</v>
      </c>
      <c r="E556" s="153" t="s">
        <v>1</v>
      </c>
      <c r="F556" s="154" t="s">
        <v>764</v>
      </c>
      <c r="H556" s="155">
        <v>38</v>
      </c>
      <c r="I556" s="156"/>
      <c r="L556" s="151"/>
      <c r="M556" s="157"/>
      <c r="T556" s="158"/>
      <c r="AT556" s="153" t="s">
        <v>241</v>
      </c>
      <c r="AU556" s="153" t="s">
        <v>95</v>
      </c>
      <c r="AV556" s="12" t="s">
        <v>95</v>
      </c>
      <c r="AW556" s="12" t="s">
        <v>42</v>
      </c>
      <c r="AX556" s="12" t="s">
        <v>86</v>
      </c>
      <c r="AY556" s="153" t="s">
        <v>232</v>
      </c>
    </row>
    <row r="557" spans="2:65" s="13" customFormat="1">
      <c r="B557" s="159"/>
      <c r="D557" s="152" t="s">
        <v>241</v>
      </c>
      <c r="E557" s="160" t="s">
        <v>1</v>
      </c>
      <c r="F557" s="161" t="s">
        <v>243</v>
      </c>
      <c r="H557" s="162">
        <v>38</v>
      </c>
      <c r="I557" s="163"/>
      <c r="L557" s="159"/>
      <c r="M557" s="164"/>
      <c r="T557" s="165"/>
      <c r="AT557" s="160" t="s">
        <v>241</v>
      </c>
      <c r="AU557" s="160" t="s">
        <v>95</v>
      </c>
      <c r="AV557" s="13" t="s">
        <v>239</v>
      </c>
      <c r="AW557" s="13" t="s">
        <v>42</v>
      </c>
      <c r="AX557" s="13" t="s">
        <v>93</v>
      </c>
      <c r="AY557" s="160" t="s">
        <v>232</v>
      </c>
    </row>
    <row r="558" spans="2:65" s="1" customFormat="1" ht="37.9" customHeight="1">
      <c r="B558" s="33"/>
      <c r="C558" s="138" t="s">
        <v>765</v>
      </c>
      <c r="D558" s="138" t="s">
        <v>234</v>
      </c>
      <c r="E558" s="139" t="s">
        <v>766</v>
      </c>
      <c r="F558" s="140" t="s">
        <v>767</v>
      </c>
      <c r="G558" s="141" t="s">
        <v>370</v>
      </c>
      <c r="H558" s="142">
        <v>25</v>
      </c>
      <c r="I558" s="143"/>
      <c r="J558" s="144">
        <f>ROUND(I558*H558,2)</f>
        <v>0</v>
      </c>
      <c r="K558" s="140" t="s">
        <v>238</v>
      </c>
      <c r="L558" s="33"/>
      <c r="M558" s="145" t="s">
        <v>1</v>
      </c>
      <c r="N558" s="146" t="s">
        <v>51</v>
      </c>
      <c r="P558" s="147">
        <f>O558*H558</f>
        <v>0</v>
      </c>
      <c r="Q558" s="147">
        <v>7.6000000000000004E-4</v>
      </c>
      <c r="R558" s="147">
        <f>Q558*H558</f>
        <v>1.9E-2</v>
      </c>
      <c r="S558" s="147">
        <v>0</v>
      </c>
      <c r="T558" s="148">
        <f>S558*H558</f>
        <v>0</v>
      </c>
      <c r="AR558" s="149" t="s">
        <v>239</v>
      </c>
      <c r="AT558" s="149" t="s">
        <v>234</v>
      </c>
      <c r="AU558" s="149" t="s">
        <v>95</v>
      </c>
      <c r="AY558" s="17" t="s">
        <v>232</v>
      </c>
      <c r="BE558" s="150">
        <f>IF(N558="základní",J558,0)</f>
        <v>0</v>
      </c>
      <c r="BF558" s="150">
        <f>IF(N558="snížená",J558,0)</f>
        <v>0</v>
      </c>
      <c r="BG558" s="150">
        <f>IF(N558="zákl. přenesená",J558,0)</f>
        <v>0</v>
      </c>
      <c r="BH558" s="150">
        <f>IF(N558="sníž. přenesená",J558,0)</f>
        <v>0</v>
      </c>
      <c r="BI558" s="150">
        <f>IF(N558="nulová",J558,0)</f>
        <v>0</v>
      </c>
      <c r="BJ558" s="17" t="s">
        <v>93</v>
      </c>
      <c r="BK558" s="150">
        <f>ROUND(I558*H558,2)</f>
        <v>0</v>
      </c>
      <c r="BL558" s="17" t="s">
        <v>239</v>
      </c>
      <c r="BM558" s="149" t="s">
        <v>768</v>
      </c>
    </row>
    <row r="559" spans="2:65" s="14" customFormat="1" ht="22.5">
      <c r="B559" s="166"/>
      <c r="D559" s="152" t="s">
        <v>241</v>
      </c>
      <c r="E559" s="167" t="s">
        <v>1</v>
      </c>
      <c r="F559" s="168" t="s">
        <v>763</v>
      </c>
      <c r="H559" s="167" t="s">
        <v>1</v>
      </c>
      <c r="I559" s="169"/>
      <c r="L559" s="166"/>
      <c r="M559" s="170"/>
      <c r="T559" s="171"/>
      <c r="AT559" s="167" t="s">
        <v>241</v>
      </c>
      <c r="AU559" s="167" t="s">
        <v>95</v>
      </c>
      <c r="AV559" s="14" t="s">
        <v>93</v>
      </c>
      <c r="AW559" s="14" t="s">
        <v>42</v>
      </c>
      <c r="AX559" s="14" t="s">
        <v>86</v>
      </c>
      <c r="AY559" s="167" t="s">
        <v>232</v>
      </c>
    </row>
    <row r="560" spans="2:65" s="12" customFormat="1">
      <c r="B560" s="151"/>
      <c r="D560" s="152" t="s">
        <v>241</v>
      </c>
      <c r="E560" s="153" t="s">
        <v>1</v>
      </c>
      <c r="F560" s="154" t="s">
        <v>769</v>
      </c>
      <c r="H560" s="155">
        <v>15</v>
      </c>
      <c r="I560" s="156"/>
      <c r="L560" s="151"/>
      <c r="M560" s="157"/>
      <c r="T560" s="158"/>
      <c r="AT560" s="153" t="s">
        <v>241</v>
      </c>
      <c r="AU560" s="153" t="s">
        <v>95</v>
      </c>
      <c r="AV560" s="12" t="s">
        <v>95</v>
      </c>
      <c r="AW560" s="12" t="s">
        <v>42</v>
      </c>
      <c r="AX560" s="12" t="s">
        <v>86</v>
      </c>
      <c r="AY560" s="153" t="s">
        <v>232</v>
      </c>
    </row>
    <row r="561" spans="2:65" s="12" customFormat="1">
      <c r="B561" s="151"/>
      <c r="D561" s="152" t="s">
        <v>241</v>
      </c>
      <c r="E561" s="153" t="s">
        <v>1</v>
      </c>
      <c r="F561" s="154" t="s">
        <v>770</v>
      </c>
      <c r="H561" s="155">
        <v>10</v>
      </c>
      <c r="I561" s="156"/>
      <c r="L561" s="151"/>
      <c r="M561" s="157"/>
      <c r="T561" s="158"/>
      <c r="AT561" s="153" t="s">
        <v>241</v>
      </c>
      <c r="AU561" s="153" t="s">
        <v>95</v>
      </c>
      <c r="AV561" s="12" t="s">
        <v>95</v>
      </c>
      <c r="AW561" s="12" t="s">
        <v>42</v>
      </c>
      <c r="AX561" s="12" t="s">
        <v>86</v>
      </c>
      <c r="AY561" s="153" t="s">
        <v>232</v>
      </c>
    </row>
    <row r="562" spans="2:65" s="13" customFormat="1">
      <c r="B562" s="159"/>
      <c r="D562" s="152" t="s">
        <v>241</v>
      </c>
      <c r="E562" s="160" t="s">
        <v>1</v>
      </c>
      <c r="F562" s="161" t="s">
        <v>243</v>
      </c>
      <c r="H562" s="162">
        <v>25</v>
      </c>
      <c r="I562" s="163"/>
      <c r="L562" s="159"/>
      <c r="M562" s="164"/>
      <c r="T562" s="165"/>
      <c r="AT562" s="160" t="s">
        <v>241</v>
      </c>
      <c r="AU562" s="160" t="s">
        <v>95</v>
      </c>
      <c r="AV562" s="13" t="s">
        <v>239</v>
      </c>
      <c r="AW562" s="13" t="s">
        <v>42</v>
      </c>
      <c r="AX562" s="13" t="s">
        <v>93</v>
      </c>
      <c r="AY562" s="160" t="s">
        <v>232</v>
      </c>
    </row>
    <row r="563" spans="2:65" s="11" customFormat="1" ht="22.9" customHeight="1">
      <c r="B563" s="126"/>
      <c r="D563" s="127" t="s">
        <v>85</v>
      </c>
      <c r="E563" s="136" t="s">
        <v>312</v>
      </c>
      <c r="F563" s="136" t="s">
        <v>771</v>
      </c>
      <c r="I563" s="129"/>
      <c r="J563" s="137">
        <f>BK563</f>
        <v>0</v>
      </c>
      <c r="L563" s="126"/>
      <c r="M563" s="131"/>
      <c r="P563" s="132">
        <f>SUM(P564:P790)</f>
        <v>0</v>
      </c>
      <c r="R563" s="132">
        <f>SUM(R564:R790)</f>
        <v>47.038383109999998</v>
      </c>
      <c r="T563" s="133">
        <f>SUM(T564:T790)</f>
        <v>41.186939999999993</v>
      </c>
      <c r="AR563" s="127" t="s">
        <v>93</v>
      </c>
      <c r="AT563" s="134" t="s">
        <v>85</v>
      </c>
      <c r="AU563" s="134" t="s">
        <v>93</v>
      </c>
      <c r="AY563" s="127" t="s">
        <v>232</v>
      </c>
      <c r="BK563" s="135">
        <f>SUM(BK564:BK790)</f>
        <v>0</v>
      </c>
    </row>
    <row r="564" spans="2:65" s="1" customFormat="1" ht="37.9" customHeight="1">
      <c r="B564" s="33"/>
      <c r="C564" s="138" t="s">
        <v>772</v>
      </c>
      <c r="D564" s="138" t="s">
        <v>234</v>
      </c>
      <c r="E564" s="139" t="s">
        <v>773</v>
      </c>
      <c r="F564" s="140" t="s">
        <v>774</v>
      </c>
      <c r="G564" s="141" t="s">
        <v>167</v>
      </c>
      <c r="H564" s="142">
        <v>6300</v>
      </c>
      <c r="I564" s="143"/>
      <c r="J564" s="144">
        <f>ROUND(I564*H564,2)</f>
        <v>0</v>
      </c>
      <c r="K564" s="140" t="s">
        <v>238</v>
      </c>
      <c r="L564" s="33"/>
      <c r="M564" s="145" t="s">
        <v>1</v>
      </c>
      <c r="N564" s="146" t="s">
        <v>51</v>
      </c>
      <c r="P564" s="147">
        <f>O564*H564</f>
        <v>0</v>
      </c>
      <c r="Q564" s="147">
        <v>0</v>
      </c>
      <c r="R564" s="147">
        <f>Q564*H564</f>
        <v>0</v>
      </c>
      <c r="S564" s="147">
        <v>0</v>
      </c>
      <c r="T564" s="148">
        <f>S564*H564</f>
        <v>0</v>
      </c>
      <c r="AR564" s="149" t="s">
        <v>239</v>
      </c>
      <c r="AT564" s="149" t="s">
        <v>234</v>
      </c>
      <c r="AU564" s="149" t="s">
        <v>95</v>
      </c>
      <c r="AY564" s="17" t="s">
        <v>232</v>
      </c>
      <c r="BE564" s="150">
        <f>IF(N564="základní",J564,0)</f>
        <v>0</v>
      </c>
      <c r="BF564" s="150">
        <f>IF(N564="snížená",J564,0)</f>
        <v>0</v>
      </c>
      <c r="BG564" s="150">
        <f>IF(N564="zákl. přenesená",J564,0)</f>
        <v>0</v>
      </c>
      <c r="BH564" s="150">
        <f>IF(N564="sníž. přenesená",J564,0)</f>
        <v>0</v>
      </c>
      <c r="BI564" s="150">
        <f>IF(N564="nulová",J564,0)</f>
        <v>0</v>
      </c>
      <c r="BJ564" s="17" t="s">
        <v>93</v>
      </c>
      <c r="BK564" s="150">
        <f>ROUND(I564*H564,2)</f>
        <v>0</v>
      </c>
      <c r="BL564" s="17" t="s">
        <v>239</v>
      </c>
      <c r="BM564" s="149" t="s">
        <v>775</v>
      </c>
    </row>
    <row r="565" spans="2:65" s="12" customFormat="1">
      <c r="B565" s="151"/>
      <c r="D565" s="152" t="s">
        <v>241</v>
      </c>
      <c r="E565" s="153" t="s">
        <v>1</v>
      </c>
      <c r="F565" s="154" t="s">
        <v>776</v>
      </c>
      <c r="H565" s="155">
        <v>3150</v>
      </c>
      <c r="I565" s="156"/>
      <c r="L565" s="151"/>
      <c r="M565" s="157"/>
      <c r="T565" s="158"/>
      <c r="AT565" s="153" t="s">
        <v>241</v>
      </c>
      <c r="AU565" s="153" t="s">
        <v>95</v>
      </c>
      <c r="AV565" s="12" t="s">
        <v>95</v>
      </c>
      <c r="AW565" s="12" t="s">
        <v>42</v>
      </c>
      <c r="AX565" s="12" t="s">
        <v>86</v>
      </c>
      <c r="AY565" s="153" t="s">
        <v>232</v>
      </c>
    </row>
    <row r="566" spans="2:65" s="12" customFormat="1">
      <c r="B566" s="151"/>
      <c r="D566" s="152" t="s">
        <v>241</v>
      </c>
      <c r="E566" s="153" t="s">
        <v>1</v>
      </c>
      <c r="F566" s="154" t="s">
        <v>776</v>
      </c>
      <c r="H566" s="155">
        <v>3150</v>
      </c>
      <c r="I566" s="156"/>
      <c r="L566" s="151"/>
      <c r="M566" s="157"/>
      <c r="T566" s="158"/>
      <c r="AT566" s="153" t="s">
        <v>241</v>
      </c>
      <c r="AU566" s="153" t="s">
        <v>95</v>
      </c>
      <c r="AV566" s="12" t="s">
        <v>95</v>
      </c>
      <c r="AW566" s="12" t="s">
        <v>42</v>
      </c>
      <c r="AX566" s="12" t="s">
        <v>86</v>
      </c>
      <c r="AY566" s="153" t="s">
        <v>232</v>
      </c>
    </row>
    <row r="567" spans="2:65" s="13" customFormat="1">
      <c r="B567" s="159"/>
      <c r="D567" s="152" t="s">
        <v>241</v>
      </c>
      <c r="E567" s="160" t="s">
        <v>1</v>
      </c>
      <c r="F567" s="161" t="s">
        <v>243</v>
      </c>
      <c r="H567" s="162">
        <v>6300</v>
      </c>
      <c r="I567" s="163"/>
      <c r="L567" s="159"/>
      <c r="M567" s="164"/>
      <c r="T567" s="165"/>
      <c r="AT567" s="160" t="s">
        <v>241</v>
      </c>
      <c r="AU567" s="160" t="s">
        <v>95</v>
      </c>
      <c r="AV567" s="13" t="s">
        <v>239</v>
      </c>
      <c r="AW567" s="13" t="s">
        <v>42</v>
      </c>
      <c r="AX567" s="13" t="s">
        <v>93</v>
      </c>
      <c r="AY567" s="160" t="s">
        <v>232</v>
      </c>
    </row>
    <row r="568" spans="2:65" s="1" customFormat="1" ht="21.75" customHeight="1">
      <c r="B568" s="33"/>
      <c r="C568" s="179" t="s">
        <v>777</v>
      </c>
      <c r="D568" s="179" t="s">
        <v>304</v>
      </c>
      <c r="E568" s="180" t="s">
        <v>778</v>
      </c>
      <c r="F568" s="181" t="s">
        <v>779</v>
      </c>
      <c r="G568" s="182" t="s">
        <v>167</v>
      </c>
      <c r="H568" s="183">
        <v>6300</v>
      </c>
      <c r="I568" s="184"/>
      <c r="J568" s="185">
        <f>ROUND(I568*H568,2)</f>
        <v>0</v>
      </c>
      <c r="K568" s="181" t="s">
        <v>238</v>
      </c>
      <c r="L568" s="186"/>
      <c r="M568" s="187" t="s">
        <v>1</v>
      </c>
      <c r="N568" s="188" t="s">
        <v>51</v>
      </c>
      <c r="P568" s="147">
        <f>O568*H568</f>
        <v>0</v>
      </c>
      <c r="Q568" s="147">
        <v>0</v>
      </c>
      <c r="R568" s="147">
        <f>Q568*H568</f>
        <v>0</v>
      </c>
      <c r="S568" s="147">
        <v>0</v>
      </c>
      <c r="T568" s="148">
        <f>S568*H568</f>
        <v>0</v>
      </c>
      <c r="AR568" s="149" t="s">
        <v>303</v>
      </c>
      <c r="AT568" s="149" t="s">
        <v>304</v>
      </c>
      <c r="AU568" s="149" t="s">
        <v>95</v>
      </c>
      <c r="AY568" s="17" t="s">
        <v>232</v>
      </c>
      <c r="BE568" s="150">
        <f>IF(N568="základní",J568,0)</f>
        <v>0</v>
      </c>
      <c r="BF568" s="150">
        <f>IF(N568="snížená",J568,0)</f>
        <v>0</v>
      </c>
      <c r="BG568" s="150">
        <f>IF(N568="zákl. přenesená",J568,0)</f>
        <v>0</v>
      </c>
      <c r="BH568" s="150">
        <f>IF(N568="sníž. přenesená",J568,0)</f>
        <v>0</v>
      </c>
      <c r="BI568" s="150">
        <f>IF(N568="nulová",J568,0)</f>
        <v>0</v>
      </c>
      <c r="BJ568" s="17" t="s">
        <v>93</v>
      </c>
      <c r="BK568" s="150">
        <f>ROUND(I568*H568,2)</f>
        <v>0</v>
      </c>
      <c r="BL568" s="17" t="s">
        <v>239</v>
      </c>
      <c r="BM568" s="149" t="s">
        <v>780</v>
      </c>
    </row>
    <row r="569" spans="2:65" s="1" customFormat="1" ht="44.25" customHeight="1">
      <c r="B569" s="33"/>
      <c r="C569" s="138" t="s">
        <v>781</v>
      </c>
      <c r="D569" s="138" t="s">
        <v>234</v>
      </c>
      <c r="E569" s="139" t="s">
        <v>782</v>
      </c>
      <c r="F569" s="140" t="s">
        <v>783</v>
      </c>
      <c r="G569" s="141" t="s">
        <v>153</v>
      </c>
      <c r="H569" s="142">
        <v>1476.5050000000001</v>
      </c>
      <c r="I569" s="143"/>
      <c r="J569" s="144">
        <f>ROUND(I569*H569,2)</f>
        <v>0</v>
      </c>
      <c r="K569" s="140" t="s">
        <v>238</v>
      </c>
      <c r="L569" s="33"/>
      <c r="M569" s="145" t="s">
        <v>1</v>
      </c>
      <c r="N569" s="146" t="s">
        <v>51</v>
      </c>
      <c r="P569" s="147">
        <f>O569*H569</f>
        <v>0</v>
      </c>
      <c r="Q569" s="147">
        <v>0</v>
      </c>
      <c r="R569" s="147">
        <f>Q569*H569</f>
        <v>0</v>
      </c>
      <c r="S569" s="147">
        <v>0</v>
      </c>
      <c r="T569" s="148">
        <f>S569*H569</f>
        <v>0</v>
      </c>
      <c r="AR569" s="149" t="s">
        <v>239</v>
      </c>
      <c r="AT569" s="149" t="s">
        <v>234</v>
      </c>
      <c r="AU569" s="149" t="s">
        <v>95</v>
      </c>
      <c r="AY569" s="17" t="s">
        <v>232</v>
      </c>
      <c r="BE569" s="150">
        <f>IF(N569="základní",J569,0)</f>
        <v>0</v>
      </c>
      <c r="BF569" s="150">
        <f>IF(N569="snížená",J569,0)</f>
        <v>0</v>
      </c>
      <c r="BG569" s="150">
        <f>IF(N569="zákl. přenesená",J569,0)</f>
        <v>0</v>
      </c>
      <c r="BH569" s="150">
        <f>IF(N569="sníž. přenesená",J569,0)</f>
        <v>0</v>
      </c>
      <c r="BI569" s="150">
        <f>IF(N569="nulová",J569,0)</f>
        <v>0</v>
      </c>
      <c r="BJ569" s="17" t="s">
        <v>93</v>
      </c>
      <c r="BK569" s="150">
        <f>ROUND(I569*H569,2)</f>
        <v>0</v>
      </c>
      <c r="BL569" s="17" t="s">
        <v>239</v>
      </c>
      <c r="BM569" s="149" t="s">
        <v>784</v>
      </c>
    </row>
    <row r="570" spans="2:65" s="14" customFormat="1">
      <c r="B570" s="166"/>
      <c r="D570" s="152" t="s">
        <v>241</v>
      </c>
      <c r="E570" s="167" t="s">
        <v>1</v>
      </c>
      <c r="F570" s="168" t="s">
        <v>329</v>
      </c>
      <c r="H570" s="167" t="s">
        <v>1</v>
      </c>
      <c r="I570" s="169"/>
      <c r="L570" s="166"/>
      <c r="M570" s="170"/>
      <c r="T570" s="171"/>
      <c r="AT570" s="167" t="s">
        <v>241</v>
      </c>
      <c r="AU570" s="167" t="s">
        <v>95</v>
      </c>
      <c r="AV570" s="14" t="s">
        <v>93</v>
      </c>
      <c r="AW570" s="14" t="s">
        <v>42</v>
      </c>
      <c r="AX570" s="14" t="s">
        <v>86</v>
      </c>
      <c r="AY570" s="167" t="s">
        <v>232</v>
      </c>
    </row>
    <row r="571" spans="2:65" s="12" customFormat="1">
      <c r="B571" s="151"/>
      <c r="D571" s="152" t="s">
        <v>241</v>
      </c>
      <c r="E571" s="153" t="s">
        <v>1</v>
      </c>
      <c r="F571" s="154" t="s">
        <v>785</v>
      </c>
      <c r="H571" s="155">
        <v>1210.1600000000001</v>
      </c>
      <c r="I571" s="156"/>
      <c r="L571" s="151"/>
      <c r="M571" s="157"/>
      <c r="T571" s="158"/>
      <c r="AT571" s="153" t="s">
        <v>241</v>
      </c>
      <c r="AU571" s="153" t="s">
        <v>95</v>
      </c>
      <c r="AV571" s="12" t="s">
        <v>95</v>
      </c>
      <c r="AW571" s="12" t="s">
        <v>42</v>
      </c>
      <c r="AX571" s="12" t="s">
        <v>86</v>
      </c>
      <c r="AY571" s="153" t="s">
        <v>232</v>
      </c>
    </row>
    <row r="572" spans="2:65" s="12" customFormat="1">
      <c r="B572" s="151"/>
      <c r="D572" s="152" t="s">
        <v>241</v>
      </c>
      <c r="E572" s="153" t="s">
        <v>1</v>
      </c>
      <c r="F572" s="154" t="s">
        <v>786</v>
      </c>
      <c r="H572" s="155">
        <v>266.34500000000003</v>
      </c>
      <c r="I572" s="156"/>
      <c r="L572" s="151"/>
      <c r="M572" s="157"/>
      <c r="T572" s="158"/>
      <c r="AT572" s="153" t="s">
        <v>241</v>
      </c>
      <c r="AU572" s="153" t="s">
        <v>95</v>
      </c>
      <c r="AV572" s="12" t="s">
        <v>95</v>
      </c>
      <c r="AW572" s="12" t="s">
        <v>42</v>
      </c>
      <c r="AX572" s="12" t="s">
        <v>86</v>
      </c>
      <c r="AY572" s="153" t="s">
        <v>232</v>
      </c>
    </row>
    <row r="573" spans="2:65" s="13" customFormat="1">
      <c r="B573" s="159"/>
      <c r="D573" s="152" t="s">
        <v>241</v>
      </c>
      <c r="E573" s="160" t="s">
        <v>169</v>
      </c>
      <c r="F573" s="161" t="s">
        <v>243</v>
      </c>
      <c r="H573" s="162">
        <v>1476.5050000000001</v>
      </c>
      <c r="I573" s="163"/>
      <c r="L573" s="159"/>
      <c r="M573" s="164"/>
      <c r="T573" s="165"/>
      <c r="AT573" s="160" t="s">
        <v>241</v>
      </c>
      <c r="AU573" s="160" t="s">
        <v>95</v>
      </c>
      <c r="AV573" s="13" t="s">
        <v>239</v>
      </c>
      <c r="AW573" s="13" t="s">
        <v>42</v>
      </c>
      <c r="AX573" s="13" t="s">
        <v>93</v>
      </c>
      <c r="AY573" s="160" t="s">
        <v>232</v>
      </c>
    </row>
    <row r="574" spans="2:65" s="1" customFormat="1" ht="55.5" customHeight="1">
      <c r="B574" s="33"/>
      <c r="C574" s="138" t="s">
        <v>787</v>
      </c>
      <c r="D574" s="138" t="s">
        <v>234</v>
      </c>
      <c r="E574" s="139" t="s">
        <v>788</v>
      </c>
      <c r="F574" s="140" t="s">
        <v>789</v>
      </c>
      <c r="G574" s="141" t="s">
        <v>153</v>
      </c>
      <c r="H574" s="142">
        <v>29530.1</v>
      </c>
      <c r="I574" s="143"/>
      <c r="J574" s="144">
        <f>ROUND(I574*H574,2)</f>
        <v>0</v>
      </c>
      <c r="K574" s="140" t="s">
        <v>238</v>
      </c>
      <c r="L574" s="33"/>
      <c r="M574" s="145" t="s">
        <v>1</v>
      </c>
      <c r="N574" s="146" t="s">
        <v>51</v>
      </c>
      <c r="P574" s="147">
        <f>O574*H574</f>
        <v>0</v>
      </c>
      <c r="Q574" s="147">
        <v>0</v>
      </c>
      <c r="R574" s="147">
        <f>Q574*H574</f>
        <v>0</v>
      </c>
      <c r="S574" s="147">
        <v>0</v>
      </c>
      <c r="T574" s="148">
        <f>S574*H574</f>
        <v>0</v>
      </c>
      <c r="AR574" s="149" t="s">
        <v>239</v>
      </c>
      <c r="AT574" s="149" t="s">
        <v>234</v>
      </c>
      <c r="AU574" s="149" t="s">
        <v>95</v>
      </c>
      <c r="AY574" s="17" t="s">
        <v>232</v>
      </c>
      <c r="BE574" s="150">
        <f>IF(N574="základní",J574,0)</f>
        <v>0</v>
      </c>
      <c r="BF574" s="150">
        <f>IF(N574="snížená",J574,0)</f>
        <v>0</v>
      </c>
      <c r="BG574" s="150">
        <f>IF(N574="zákl. přenesená",J574,0)</f>
        <v>0</v>
      </c>
      <c r="BH574" s="150">
        <f>IF(N574="sníž. přenesená",J574,0)</f>
        <v>0</v>
      </c>
      <c r="BI574" s="150">
        <f>IF(N574="nulová",J574,0)</f>
        <v>0</v>
      </c>
      <c r="BJ574" s="17" t="s">
        <v>93</v>
      </c>
      <c r="BK574" s="150">
        <f>ROUND(I574*H574,2)</f>
        <v>0</v>
      </c>
      <c r="BL574" s="17" t="s">
        <v>239</v>
      </c>
      <c r="BM574" s="149" t="s">
        <v>790</v>
      </c>
    </row>
    <row r="575" spans="2:65" s="12" customFormat="1">
      <c r="B575" s="151"/>
      <c r="D575" s="152" t="s">
        <v>241</v>
      </c>
      <c r="E575" s="153" t="s">
        <v>1</v>
      </c>
      <c r="F575" s="154" t="s">
        <v>791</v>
      </c>
      <c r="H575" s="155">
        <v>1476.5050000000001</v>
      </c>
      <c r="I575" s="156"/>
      <c r="L575" s="151"/>
      <c r="M575" s="157"/>
      <c r="T575" s="158"/>
      <c r="AT575" s="153" t="s">
        <v>241</v>
      </c>
      <c r="AU575" s="153" t="s">
        <v>95</v>
      </c>
      <c r="AV575" s="12" t="s">
        <v>95</v>
      </c>
      <c r="AW575" s="12" t="s">
        <v>42</v>
      </c>
      <c r="AX575" s="12" t="s">
        <v>93</v>
      </c>
      <c r="AY575" s="153" t="s">
        <v>232</v>
      </c>
    </row>
    <row r="576" spans="2:65" s="12" customFormat="1">
      <c r="B576" s="151"/>
      <c r="D576" s="152" t="s">
        <v>241</v>
      </c>
      <c r="F576" s="154" t="s">
        <v>792</v>
      </c>
      <c r="H576" s="155">
        <v>29530.1</v>
      </c>
      <c r="I576" s="156"/>
      <c r="L576" s="151"/>
      <c r="M576" s="157"/>
      <c r="T576" s="158"/>
      <c r="AT576" s="153" t="s">
        <v>241</v>
      </c>
      <c r="AU576" s="153" t="s">
        <v>95</v>
      </c>
      <c r="AV576" s="12" t="s">
        <v>95</v>
      </c>
      <c r="AW576" s="12" t="s">
        <v>4</v>
      </c>
      <c r="AX576" s="12" t="s">
        <v>93</v>
      </c>
      <c r="AY576" s="153" t="s">
        <v>232</v>
      </c>
    </row>
    <row r="577" spans="2:65" s="1" customFormat="1" ht="44.25" customHeight="1">
      <c r="B577" s="33"/>
      <c r="C577" s="138" t="s">
        <v>793</v>
      </c>
      <c r="D577" s="138" t="s">
        <v>234</v>
      </c>
      <c r="E577" s="139" t="s">
        <v>794</v>
      </c>
      <c r="F577" s="140" t="s">
        <v>795</v>
      </c>
      <c r="G577" s="141" t="s">
        <v>153</v>
      </c>
      <c r="H577" s="142">
        <v>1476.5050000000001</v>
      </c>
      <c r="I577" s="143"/>
      <c r="J577" s="144">
        <f>ROUND(I577*H577,2)</f>
        <v>0</v>
      </c>
      <c r="K577" s="140" t="s">
        <v>238</v>
      </c>
      <c r="L577" s="33"/>
      <c r="M577" s="145" t="s">
        <v>1</v>
      </c>
      <c r="N577" s="146" t="s">
        <v>51</v>
      </c>
      <c r="P577" s="147">
        <f>O577*H577</f>
        <v>0</v>
      </c>
      <c r="Q577" s="147">
        <v>0</v>
      </c>
      <c r="R577" s="147">
        <f>Q577*H577</f>
        <v>0</v>
      </c>
      <c r="S577" s="147">
        <v>0</v>
      </c>
      <c r="T577" s="148">
        <f>S577*H577</f>
        <v>0</v>
      </c>
      <c r="AR577" s="149" t="s">
        <v>239</v>
      </c>
      <c r="AT577" s="149" t="s">
        <v>234</v>
      </c>
      <c r="AU577" s="149" t="s">
        <v>95</v>
      </c>
      <c r="AY577" s="17" t="s">
        <v>232</v>
      </c>
      <c r="BE577" s="150">
        <f>IF(N577="základní",J577,0)</f>
        <v>0</v>
      </c>
      <c r="BF577" s="150">
        <f>IF(N577="snížená",J577,0)</f>
        <v>0</v>
      </c>
      <c r="BG577" s="150">
        <f>IF(N577="zákl. přenesená",J577,0)</f>
        <v>0</v>
      </c>
      <c r="BH577" s="150">
        <f>IF(N577="sníž. přenesená",J577,0)</f>
        <v>0</v>
      </c>
      <c r="BI577" s="150">
        <f>IF(N577="nulová",J577,0)</f>
        <v>0</v>
      </c>
      <c r="BJ577" s="17" t="s">
        <v>93</v>
      </c>
      <c r="BK577" s="150">
        <f>ROUND(I577*H577,2)</f>
        <v>0</v>
      </c>
      <c r="BL577" s="17" t="s">
        <v>239</v>
      </c>
      <c r="BM577" s="149" t="s">
        <v>796</v>
      </c>
    </row>
    <row r="578" spans="2:65" s="1" customFormat="1" ht="37.9" customHeight="1">
      <c r="B578" s="33"/>
      <c r="C578" s="138" t="s">
        <v>797</v>
      </c>
      <c r="D578" s="138" t="s">
        <v>234</v>
      </c>
      <c r="E578" s="139" t="s">
        <v>798</v>
      </c>
      <c r="F578" s="140" t="s">
        <v>799</v>
      </c>
      <c r="G578" s="141" t="s">
        <v>167</v>
      </c>
      <c r="H578" s="142">
        <v>7146.5460000000003</v>
      </c>
      <c r="I578" s="143"/>
      <c r="J578" s="144">
        <f>ROUND(I578*H578,2)</f>
        <v>0</v>
      </c>
      <c r="K578" s="140" t="s">
        <v>238</v>
      </c>
      <c r="L578" s="33"/>
      <c r="M578" s="145" t="s">
        <v>1</v>
      </c>
      <c r="N578" s="146" t="s">
        <v>51</v>
      </c>
      <c r="P578" s="147">
        <f>O578*H578</f>
        <v>0</v>
      </c>
      <c r="Q578" s="147">
        <v>0</v>
      </c>
      <c r="R578" s="147">
        <f>Q578*H578</f>
        <v>0</v>
      </c>
      <c r="S578" s="147">
        <v>0</v>
      </c>
      <c r="T578" s="148">
        <f>S578*H578</f>
        <v>0</v>
      </c>
      <c r="AR578" s="149" t="s">
        <v>239</v>
      </c>
      <c r="AT578" s="149" t="s">
        <v>234</v>
      </c>
      <c r="AU578" s="149" t="s">
        <v>95</v>
      </c>
      <c r="AY578" s="17" t="s">
        <v>232</v>
      </c>
      <c r="BE578" s="150">
        <f>IF(N578="základní",J578,0)</f>
        <v>0</v>
      </c>
      <c r="BF578" s="150">
        <f>IF(N578="snížená",J578,0)</f>
        <v>0</v>
      </c>
      <c r="BG578" s="150">
        <f>IF(N578="zákl. přenesená",J578,0)</f>
        <v>0</v>
      </c>
      <c r="BH578" s="150">
        <f>IF(N578="sníž. přenesená",J578,0)</f>
        <v>0</v>
      </c>
      <c r="BI578" s="150">
        <f>IF(N578="nulová",J578,0)</f>
        <v>0</v>
      </c>
      <c r="BJ578" s="17" t="s">
        <v>93</v>
      </c>
      <c r="BK578" s="150">
        <f>ROUND(I578*H578,2)</f>
        <v>0</v>
      </c>
      <c r="BL578" s="17" t="s">
        <v>239</v>
      </c>
      <c r="BM578" s="149" t="s">
        <v>800</v>
      </c>
    </row>
    <row r="579" spans="2:65" s="14" customFormat="1">
      <c r="B579" s="166"/>
      <c r="D579" s="152" t="s">
        <v>241</v>
      </c>
      <c r="E579" s="167" t="s">
        <v>1</v>
      </c>
      <c r="F579" s="168" t="s">
        <v>470</v>
      </c>
      <c r="H579" s="167" t="s">
        <v>1</v>
      </c>
      <c r="I579" s="169"/>
      <c r="L579" s="166"/>
      <c r="M579" s="170"/>
      <c r="T579" s="171"/>
      <c r="AT579" s="167" t="s">
        <v>241</v>
      </c>
      <c r="AU579" s="167" t="s">
        <v>95</v>
      </c>
      <c r="AV579" s="14" t="s">
        <v>93</v>
      </c>
      <c r="AW579" s="14" t="s">
        <v>42</v>
      </c>
      <c r="AX579" s="14" t="s">
        <v>86</v>
      </c>
      <c r="AY579" s="167" t="s">
        <v>232</v>
      </c>
    </row>
    <row r="580" spans="2:65" s="12" customFormat="1" ht="22.5">
      <c r="B580" s="151"/>
      <c r="D580" s="152" t="s">
        <v>241</v>
      </c>
      <c r="E580" s="153" t="s">
        <v>1</v>
      </c>
      <c r="F580" s="154" t="s">
        <v>801</v>
      </c>
      <c r="H580" s="155">
        <v>7034.1180000000004</v>
      </c>
      <c r="I580" s="156"/>
      <c r="L580" s="151"/>
      <c r="M580" s="157"/>
      <c r="T580" s="158"/>
      <c r="AT580" s="153" t="s">
        <v>241</v>
      </c>
      <c r="AU580" s="153" t="s">
        <v>95</v>
      </c>
      <c r="AV580" s="12" t="s">
        <v>95</v>
      </c>
      <c r="AW580" s="12" t="s">
        <v>42</v>
      </c>
      <c r="AX580" s="12" t="s">
        <v>86</v>
      </c>
      <c r="AY580" s="153" t="s">
        <v>232</v>
      </c>
    </row>
    <row r="581" spans="2:65" s="12" customFormat="1">
      <c r="B581" s="151"/>
      <c r="D581" s="152" t="s">
        <v>241</v>
      </c>
      <c r="E581" s="153" t="s">
        <v>1</v>
      </c>
      <c r="F581" s="154" t="s">
        <v>802</v>
      </c>
      <c r="H581" s="155">
        <v>112.428</v>
      </c>
      <c r="I581" s="156"/>
      <c r="L581" s="151"/>
      <c r="M581" s="157"/>
      <c r="T581" s="158"/>
      <c r="AT581" s="153" t="s">
        <v>241</v>
      </c>
      <c r="AU581" s="153" t="s">
        <v>95</v>
      </c>
      <c r="AV581" s="12" t="s">
        <v>95</v>
      </c>
      <c r="AW581" s="12" t="s">
        <v>42</v>
      </c>
      <c r="AX581" s="12" t="s">
        <v>86</v>
      </c>
      <c r="AY581" s="153" t="s">
        <v>232</v>
      </c>
    </row>
    <row r="582" spans="2:65" s="13" customFormat="1">
      <c r="B582" s="159"/>
      <c r="D582" s="152" t="s">
        <v>241</v>
      </c>
      <c r="E582" s="160" t="s">
        <v>165</v>
      </c>
      <c r="F582" s="161" t="s">
        <v>243</v>
      </c>
      <c r="H582" s="162">
        <v>7146.5460000000003</v>
      </c>
      <c r="I582" s="163"/>
      <c r="L582" s="159"/>
      <c r="M582" s="164"/>
      <c r="T582" s="165"/>
      <c r="AT582" s="160" t="s">
        <v>241</v>
      </c>
      <c r="AU582" s="160" t="s">
        <v>95</v>
      </c>
      <c r="AV582" s="13" t="s">
        <v>239</v>
      </c>
      <c r="AW582" s="13" t="s">
        <v>42</v>
      </c>
      <c r="AX582" s="13" t="s">
        <v>93</v>
      </c>
      <c r="AY582" s="160" t="s">
        <v>232</v>
      </c>
    </row>
    <row r="583" spans="2:65" s="1" customFormat="1" ht="44.25" customHeight="1">
      <c r="B583" s="33"/>
      <c r="C583" s="138" t="s">
        <v>803</v>
      </c>
      <c r="D583" s="138" t="s">
        <v>234</v>
      </c>
      <c r="E583" s="139" t="s">
        <v>804</v>
      </c>
      <c r="F583" s="140" t="s">
        <v>805</v>
      </c>
      <c r="G583" s="141" t="s">
        <v>167</v>
      </c>
      <c r="H583" s="142">
        <v>142930.92000000001</v>
      </c>
      <c r="I583" s="143"/>
      <c r="J583" s="144">
        <f>ROUND(I583*H583,2)</f>
        <v>0</v>
      </c>
      <c r="K583" s="140" t="s">
        <v>238</v>
      </c>
      <c r="L583" s="33"/>
      <c r="M583" s="145" t="s">
        <v>1</v>
      </c>
      <c r="N583" s="146" t="s">
        <v>51</v>
      </c>
      <c r="P583" s="147">
        <f>O583*H583</f>
        <v>0</v>
      </c>
      <c r="Q583" s="147">
        <v>0</v>
      </c>
      <c r="R583" s="147">
        <f>Q583*H583</f>
        <v>0</v>
      </c>
      <c r="S583" s="147">
        <v>0</v>
      </c>
      <c r="T583" s="148">
        <f>S583*H583</f>
        <v>0</v>
      </c>
      <c r="AR583" s="149" t="s">
        <v>239</v>
      </c>
      <c r="AT583" s="149" t="s">
        <v>234</v>
      </c>
      <c r="AU583" s="149" t="s">
        <v>95</v>
      </c>
      <c r="AY583" s="17" t="s">
        <v>232</v>
      </c>
      <c r="BE583" s="150">
        <f>IF(N583="základní",J583,0)</f>
        <v>0</v>
      </c>
      <c r="BF583" s="150">
        <f>IF(N583="snížená",J583,0)</f>
        <v>0</v>
      </c>
      <c r="BG583" s="150">
        <f>IF(N583="zákl. přenesená",J583,0)</f>
        <v>0</v>
      </c>
      <c r="BH583" s="150">
        <f>IF(N583="sníž. přenesená",J583,0)</f>
        <v>0</v>
      </c>
      <c r="BI583" s="150">
        <f>IF(N583="nulová",J583,0)</f>
        <v>0</v>
      </c>
      <c r="BJ583" s="17" t="s">
        <v>93</v>
      </c>
      <c r="BK583" s="150">
        <f>ROUND(I583*H583,2)</f>
        <v>0</v>
      </c>
      <c r="BL583" s="17" t="s">
        <v>239</v>
      </c>
      <c r="BM583" s="149" t="s">
        <v>806</v>
      </c>
    </row>
    <row r="584" spans="2:65" s="12" customFormat="1">
      <c r="B584" s="151"/>
      <c r="D584" s="152" t="s">
        <v>241</v>
      </c>
      <c r="E584" s="153" t="s">
        <v>1</v>
      </c>
      <c r="F584" s="154" t="s">
        <v>807</v>
      </c>
      <c r="H584" s="155">
        <v>7146.5460000000003</v>
      </c>
      <c r="I584" s="156"/>
      <c r="L584" s="151"/>
      <c r="M584" s="157"/>
      <c r="T584" s="158"/>
      <c r="AT584" s="153" t="s">
        <v>241</v>
      </c>
      <c r="AU584" s="153" t="s">
        <v>95</v>
      </c>
      <c r="AV584" s="12" t="s">
        <v>95</v>
      </c>
      <c r="AW584" s="12" t="s">
        <v>42</v>
      </c>
      <c r="AX584" s="12" t="s">
        <v>93</v>
      </c>
      <c r="AY584" s="153" t="s">
        <v>232</v>
      </c>
    </row>
    <row r="585" spans="2:65" s="12" customFormat="1">
      <c r="B585" s="151"/>
      <c r="D585" s="152" t="s">
        <v>241</v>
      </c>
      <c r="F585" s="154" t="s">
        <v>808</v>
      </c>
      <c r="H585" s="155">
        <v>142930.92000000001</v>
      </c>
      <c r="I585" s="156"/>
      <c r="L585" s="151"/>
      <c r="M585" s="157"/>
      <c r="T585" s="158"/>
      <c r="AT585" s="153" t="s">
        <v>241</v>
      </c>
      <c r="AU585" s="153" t="s">
        <v>95</v>
      </c>
      <c r="AV585" s="12" t="s">
        <v>95</v>
      </c>
      <c r="AW585" s="12" t="s">
        <v>4</v>
      </c>
      <c r="AX585" s="12" t="s">
        <v>93</v>
      </c>
      <c r="AY585" s="153" t="s">
        <v>232</v>
      </c>
    </row>
    <row r="586" spans="2:65" s="1" customFormat="1" ht="37.9" customHeight="1">
      <c r="B586" s="33"/>
      <c r="C586" s="138" t="s">
        <v>809</v>
      </c>
      <c r="D586" s="138" t="s">
        <v>234</v>
      </c>
      <c r="E586" s="139" t="s">
        <v>810</v>
      </c>
      <c r="F586" s="140" t="s">
        <v>811</v>
      </c>
      <c r="G586" s="141" t="s">
        <v>167</v>
      </c>
      <c r="H586" s="142">
        <v>7146.5460000000003</v>
      </c>
      <c r="I586" s="143"/>
      <c r="J586" s="144">
        <f>ROUND(I586*H586,2)</f>
        <v>0</v>
      </c>
      <c r="K586" s="140" t="s">
        <v>238</v>
      </c>
      <c r="L586" s="33"/>
      <c r="M586" s="145" t="s">
        <v>1</v>
      </c>
      <c r="N586" s="146" t="s">
        <v>51</v>
      </c>
      <c r="P586" s="147">
        <f>O586*H586</f>
        <v>0</v>
      </c>
      <c r="Q586" s="147">
        <v>0</v>
      </c>
      <c r="R586" s="147">
        <f>Q586*H586</f>
        <v>0</v>
      </c>
      <c r="S586" s="147">
        <v>0</v>
      </c>
      <c r="T586" s="148">
        <f>S586*H586</f>
        <v>0</v>
      </c>
      <c r="AR586" s="149" t="s">
        <v>239</v>
      </c>
      <c r="AT586" s="149" t="s">
        <v>234</v>
      </c>
      <c r="AU586" s="149" t="s">
        <v>95</v>
      </c>
      <c r="AY586" s="17" t="s">
        <v>232</v>
      </c>
      <c r="BE586" s="150">
        <f>IF(N586="základní",J586,0)</f>
        <v>0</v>
      </c>
      <c r="BF586" s="150">
        <f>IF(N586="snížená",J586,0)</f>
        <v>0</v>
      </c>
      <c r="BG586" s="150">
        <f>IF(N586="zákl. přenesená",J586,0)</f>
        <v>0</v>
      </c>
      <c r="BH586" s="150">
        <f>IF(N586="sníž. přenesená",J586,0)</f>
        <v>0</v>
      </c>
      <c r="BI586" s="150">
        <f>IF(N586="nulová",J586,0)</f>
        <v>0</v>
      </c>
      <c r="BJ586" s="17" t="s">
        <v>93</v>
      </c>
      <c r="BK586" s="150">
        <f>ROUND(I586*H586,2)</f>
        <v>0</v>
      </c>
      <c r="BL586" s="17" t="s">
        <v>239</v>
      </c>
      <c r="BM586" s="149" t="s">
        <v>812</v>
      </c>
    </row>
    <row r="587" spans="2:65" s="1" customFormat="1" ht="37.9" customHeight="1">
      <c r="B587" s="33"/>
      <c r="C587" s="138" t="s">
        <v>813</v>
      </c>
      <c r="D587" s="138" t="s">
        <v>234</v>
      </c>
      <c r="E587" s="139" t="s">
        <v>814</v>
      </c>
      <c r="F587" s="140" t="s">
        <v>815</v>
      </c>
      <c r="G587" s="141" t="s">
        <v>153</v>
      </c>
      <c r="H587" s="142">
        <v>275.98399999999998</v>
      </c>
      <c r="I587" s="143"/>
      <c r="J587" s="144">
        <f>ROUND(I587*H587,2)</f>
        <v>0</v>
      </c>
      <c r="K587" s="140" t="s">
        <v>238</v>
      </c>
      <c r="L587" s="33"/>
      <c r="M587" s="145" t="s">
        <v>1</v>
      </c>
      <c r="N587" s="146" t="s">
        <v>51</v>
      </c>
      <c r="P587" s="147">
        <f>O587*H587</f>
        <v>0</v>
      </c>
      <c r="Q587" s="147">
        <v>0</v>
      </c>
      <c r="R587" s="147">
        <f>Q587*H587</f>
        <v>0</v>
      </c>
      <c r="S587" s="147">
        <v>0</v>
      </c>
      <c r="T587" s="148">
        <f>S587*H587</f>
        <v>0</v>
      </c>
      <c r="AR587" s="149" t="s">
        <v>239</v>
      </c>
      <c r="AT587" s="149" t="s">
        <v>234</v>
      </c>
      <c r="AU587" s="149" t="s">
        <v>95</v>
      </c>
      <c r="AY587" s="17" t="s">
        <v>232</v>
      </c>
      <c r="BE587" s="150">
        <f>IF(N587="základní",J587,0)</f>
        <v>0</v>
      </c>
      <c r="BF587" s="150">
        <f>IF(N587="snížená",J587,0)</f>
        <v>0</v>
      </c>
      <c r="BG587" s="150">
        <f>IF(N587="zákl. přenesená",J587,0)</f>
        <v>0</v>
      </c>
      <c r="BH587" s="150">
        <f>IF(N587="sníž. přenesená",J587,0)</f>
        <v>0</v>
      </c>
      <c r="BI587" s="150">
        <f>IF(N587="nulová",J587,0)</f>
        <v>0</v>
      </c>
      <c r="BJ587" s="17" t="s">
        <v>93</v>
      </c>
      <c r="BK587" s="150">
        <f>ROUND(I587*H587,2)</f>
        <v>0</v>
      </c>
      <c r="BL587" s="17" t="s">
        <v>239</v>
      </c>
      <c r="BM587" s="149" t="s">
        <v>816</v>
      </c>
    </row>
    <row r="588" spans="2:65" s="12" customFormat="1" ht="22.5">
      <c r="B588" s="151"/>
      <c r="D588" s="152" t="s">
        <v>241</v>
      </c>
      <c r="E588" s="153" t="s">
        <v>1</v>
      </c>
      <c r="F588" s="154" t="s">
        <v>817</v>
      </c>
      <c r="H588" s="155">
        <v>242.88399999999999</v>
      </c>
      <c r="I588" s="156"/>
      <c r="L588" s="151"/>
      <c r="M588" s="157"/>
      <c r="T588" s="158"/>
      <c r="AT588" s="153" t="s">
        <v>241</v>
      </c>
      <c r="AU588" s="153" t="s">
        <v>95</v>
      </c>
      <c r="AV588" s="12" t="s">
        <v>95</v>
      </c>
      <c r="AW588" s="12" t="s">
        <v>42</v>
      </c>
      <c r="AX588" s="12" t="s">
        <v>86</v>
      </c>
      <c r="AY588" s="153" t="s">
        <v>232</v>
      </c>
    </row>
    <row r="589" spans="2:65" s="12" customFormat="1">
      <c r="B589" s="151"/>
      <c r="D589" s="152" t="s">
        <v>241</v>
      </c>
      <c r="E589" s="153" t="s">
        <v>1</v>
      </c>
      <c r="F589" s="154" t="s">
        <v>818</v>
      </c>
      <c r="H589" s="155">
        <v>33.1</v>
      </c>
      <c r="I589" s="156"/>
      <c r="L589" s="151"/>
      <c r="M589" s="157"/>
      <c r="T589" s="158"/>
      <c r="AT589" s="153" t="s">
        <v>241</v>
      </c>
      <c r="AU589" s="153" t="s">
        <v>95</v>
      </c>
      <c r="AV589" s="12" t="s">
        <v>95</v>
      </c>
      <c r="AW589" s="12" t="s">
        <v>42</v>
      </c>
      <c r="AX589" s="12" t="s">
        <v>86</v>
      </c>
      <c r="AY589" s="153" t="s">
        <v>232</v>
      </c>
    </row>
    <row r="590" spans="2:65" s="13" customFormat="1">
      <c r="B590" s="159"/>
      <c r="D590" s="152" t="s">
        <v>241</v>
      </c>
      <c r="E590" s="160" t="s">
        <v>819</v>
      </c>
      <c r="F590" s="161" t="s">
        <v>243</v>
      </c>
      <c r="H590" s="162">
        <v>275.98399999999998</v>
      </c>
      <c r="I590" s="163"/>
      <c r="L590" s="159"/>
      <c r="M590" s="164"/>
      <c r="T590" s="165"/>
      <c r="AT590" s="160" t="s">
        <v>241</v>
      </c>
      <c r="AU590" s="160" t="s">
        <v>95</v>
      </c>
      <c r="AV590" s="13" t="s">
        <v>239</v>
      </c>
      <c r="AW590" s="13" t="s">
        <v>42</v>
      </c>
      <c r="AX590" s="13" t="s">
        <v>93</v>
      </c>
      <c r="AY590" s="160" t="s">
        <v>232</v>
      </c>
    </row>
    <row r="591" spans="2:65" s="1" customFormat="1" ht="44.25" customHeight="1">
      <c r="B591" s="33"/>
      <c r="C591" s="138" t="s">
        <v>820</v>
      </c>
      <c r="D591" s="138" t="s">
        <v>234</v>
      </c>
      <c r="E591" s="139" t="s">
        <v>821</v>
      </c>
      <c r="F591" s="140" t="s">
        <v>822</v>
      </c>
      <c r="G591" s="141" t="s">
        <v>370</v>
      </c>
      <c r="H591" s="142">
        <v>8</v>
      </c>
      <c r="I591" s="143"/>
      <c r="J591" s="144">
        <f>ROUND(I591*H591,2)</f>
        <v>0</v>
      </c>
      <c r="K591" s="140" t="s">
        <v>238</v>
      </c>
      <c r="L591" s="33"/>
      <c r="M591" s="145" t="s">
        <v>1</v>
      </c>
      <c r="N591" s="146" t="s">
        <v>51</v>
      </c>
      <c r="P591" s="147">
        <f>O591*H591</f>
        <v>0</v>
      </c>
      <c r="Q591" s="147">
        <v>0</v>
      </c>
      <c r="R591" s="147">
        <f>Q591*H591</f>
        <v>0</v>
      </c>
      <c r="S591" s="147">
        <v>0</v>
      </c>
      <c r="T591" s="148">
        <f>S591*H591</f>
        <v>0</v>
      </c>
      <c r="AR591" s="149" t="s">
        <v>239</v>
      </c>
      <c r="AT591" s="149" t="s">
        <v>234</v>
      </c>
      <c r="AU591" s="149" t="s">
        <v>95</v>
      </c>
      <c r="AY591" s="17" t="s">
        <v>232</v>
      </c>
      <c r="BE591" s="150">
        <f>IF(N591="základní",J591,0)</f>
        <v>0</v>
      </c>
      <c r="BF591" s="150">
        <f>IF(N591="snížená",J591,0)</f>
        <v>0</v>
      </c>
      <c r="BG591" s="150">
        <f>IF(N591="zákl. přenesená",J591,0)</f>
        <v>0</v>
      </c>
      <c r="BH591" s="150">
        <f>IF(N591="sníž. přenesená",J591,0)</f>
        <v>0</v>
      </c>
      <c r="BI591" s="150">
        <f>IF(N591="nulová",J591,0)</f>
        <v>0</v>
      </c>
      <c r="BJ591" s="17" t="s">
        <v>93</v>
      </c>
      <c r="BK591" s="150">
        <f>ROUND(I591*H591,2)</f>
        <v>0</v>
      </c>
      <c r="BL591" s="17" t="s">
        <v>239</v>
      </c>
      <c r="BM591" s="149" t="s">
        <v>823</v>
      </c>
    </row>
    <row r="592" spans="2:65" s="12" customFormat="1">
      <c r="B592" s="151"/>
      <c r="D592" s="152" t="s">
        <v>241</v>
      </c>
      <c r="E592" s="153" t="s">
        <v>1</v>
      </c>
      <c r="F592" s="154" t="s">
        <v>824</v>
      </c>
      <c r="H592" s="155">
        <v>8</v>
      </c>
      <c r="I592" s="156"/>
      <c r="L592" s="151"/>
      <c r="M592" s="157"/>
      <c r="T592" s="158"/>
      <c r="AT592" s="153" t="s">
        <v>241</v>
      </c>
      <c r="AU592" s="153" t="s">
        <v>95</v>
      </c>
      <c r="AV592" s="12" t="s">
        <v>95</v>
      </c>
      <c r="AW592" s="12" t="s">
        <v>42</v>
      </c>
      <c r="AX592" s="12" t="s">
        <v>86</v>
      </c>
      <c r="AY592" s="153" t="s">
        <v>232</v>
      </c>
    </row>
    <row r="593" spans="2:65" s="13" customFormat="1">
      <c r="B593" s="159"/>
      <c r="D593" s="152" t="s">
        <v>241</v>
      </c>
      <c r="E593" s="160" t="s">
        <v>1</v>
      </c>
      <c r="F593" s="161" t="s">
        <v>243</v>
      </c>
      <c r="H593" s="162">
        <v>8</v>
      </c>
      <c r="I593" s="163"/>
      <c r="L593" s="159"/>
      <c r="M593" s="164"/>
      <c r="T593" s="165"/>
      <c r="AT593" s="160" t="s">
        <v>241</v>
      </c>
      <c r="AU593" s="160" t="s">
        <v>95</v>
      </c>
      <c r="AV593" s="13" t="s">
        <v>239</v>
      </c>
      <c r="AW593" s="13" t="s">
        <v>42</v>
      </c>
      <c r="AX593" s="13" t="s">
        <v>93</v>
      </c>
      <c r="AY593" s="160" t="s">
        <v>232</v>
      </c>
    </row>
    <row r="594" spans="2:65" s="1" customFormat="1" ht="55.5" customHeight="1">
      <c r="B594" s="33"/>
      <c r="C594" s="138" t="s">
        <v>825</v>
      </c>
      <c r="D594" s="138" t="s">
        <v>234</v>
      </c>
      <c r="E594" s="139" t="s">
        <v>826</v>
      </c>
      <c r="F594" s="140" t="s">
        <v>827</v>
      </c>
      <c r="G594" s="141" t="s">
        <v>370</v>
      </c>
      <c r="H594" s="142">
        <v>240</v>
      </c>
      <c r="I594" s="143"/>
      <c r="J594" s="144">
        <f>ROUND(I594*H594,2)</f>
        <v>0</v>
      </c>
      <c r="K594" s="140" t="s">
        <v>238</v>
      </c>
      <c r="L594" s="33"/>
      <c r="M594" s="145" t="s">
        <v>1</v>
      </c>
      <c r="N594" s="146" t="s">
        <v>51</v>
      </c>
      <c r="P594" s="147">
        <f>O594*H594</f>
        <v>0</v>
      </c>
      <c r="Q594" s="147">
        <v>0</v>
      </c>
      <c r="R594" s="147">
        <f>Q594*H594</f>
        <v>0</v>
      </c>
      <c r="S594" s="147">
        <v>0</v>
      </c>
      <c r="T594" s="148">
        <f>S594*H594</f>
        <v>0</v>
      </c>
      <c r="AR594" s="149" t="s">
        <v>239</v>
      </c>
      <c r="AT594" s="149" t="s">
        <v>234</v>
      </c>
      <c r="AU594" s="149" t="s">
        <v>95</v>
      </c>
      <c r="AY594" s="17" t="s">
        <v>232</v>
      </c>
      <c r="BE594" s="150">
        <f>IF(N594="základní",J594,0)</f>
        <v>0</v>
      </c>
      <c r="BF594" s="150">
        <f>IF(N594="snížená",J594,0)</f>
        <v>0</v>
      </c>
      <c r="BG594" s="150">
        <f>IF(N594="zákl. přenesená",J594,0)</f>
        <v>0</v>
      </c>
      <c r="BH594" s="150">
        <f>IF(N594="sníž. přenesená",J594,0)</f>
        <v>0</v>
      </c>
      <c r="BI594" s="150">
        <f>IF(N594="nulová",J594,0)</f>
        <v>0</v>
      </c>
      <c r="BJ594" s="17" t="s">
        <v>93</v>
      </c>
      <c r="BK594" s="150">
        <f>ROUND(I594*H594,2)</f>
        <v>0</v>
      </c>
      <c r="BL594" s="17" t="s">
        <v>239</v>
      </c>
      <c r="BM594" s="149" t="s">
        <v>828</v>
      </c>
    </row>
    <row r="595" spans="2:65" s="12" customFormat="1">
      <c r="B595" s="151"/>
      <c r="D595" s="152" t="s">
        <v>241</v>
      </c>
      <c r="E595" s="153" t="s">
        <v>1</v>
      </c>
      <c r="F595" s="154" t="s">
        <v>829</v>
      </c>
      <c r="H595" s="155">
        <v>240</v>
      </c>
      <c r="I595" s="156"/>
      <c r="L595" s="151"/>
      <c r="M595" s="157"/>
      <c r="T595" s="158"/>
      <c r="AT595" s="153" t="s">
        <v>241</v>
      </c>
      <c r="AU595" s="153" t="s">
        <v>95</v>
      </c>
      <c r="AV595" s="12" t="s">
        <v>95</v>
      </c>
      <c r="AW595" s="12" t="s">
        <v>42</v>
      </c>
      <c r="AX595" s="12" t="s">
        <v>86</v>
      </c>
      <c r="AY595" s="153" t="s">
        <v>232</v>
      </c>
    </row>
    <row r="596" spans="2:65" s="13" customFormat="1">
      <c r="B596" s="159"/>
      <c r="D596" s="152" t="s">
        <v>241</v>
      </c>
      <c r="E596" s="160" t="s">
        <v>1</v>
      </c>
      <c r="F596" s="161" t="s">
        <v>243</v>
      </c>
      <c r="H596" s="162">
        <v>240</v>
      </c>
      <c r="I596" s="163"/>
      <c r="L596" s="159"/>
      <c r="M596" s="164"/>
      <c r="T596" s="165"/>
      <c r="AT596" s="160" t="s">
        <v>241</v>
      </c>
      <c r="AU596" s="160" t="s">
        <v>95</v>
      </c>
      <c r="AV596" s="13" t="s">
        <v>239</v>
      </c>
      <c r="AW596" s="13" t="s">
        <v>42</v>
      </c>
      <c r="AX596" s="13" t="s">
        <v>93</v>
      </c>
      <c r="AY596" s="160" t="s">
        <v>232</v>
      </c>
    </row>
    <row r="597" spans="2:65" s="1" customFormat="1" ht="44.25" customHeight="1">
      <c r="B597" s="33"/>
      <c r="C597" s="138" t="s">
        <v>830</v>
      </c>
      <c r="D597" s="138" t="s">
        <v>234</v>
      </c>
      <c r="E597" s="139" t="s">
        <v>831</v>
      </c>
      <c r="F597" s="140" t="s">
        <v>832</v>
      </c>
      <c r="G597" s="141" t="s">
        <v>370</v>
      </c>
      <c r="H597" s="142">
        <v>8</v>
      </c>
      <c r="I597" s="143"/>
      <c r="J597" s="144">
        <f>ROUND(I597*H597,2)</f>
        <v>0</v>
      </c>
      <c r="K597" s="140" t="s">
        <v>238</v>
      </c>
      <c r="L597" s="33"/>
      <c r="M597" s="145" t="s">
        <v>1</v>
      </c>
      <c r="N597" s="146" t="s">
        <v>51</v>
      </c>
      <c r="P597" s="147">
        <f>O597*H597</f>
        <v>0</v>
      </c>
      <c r="Q597" s="147">
        <v>0</v>
      </c>
      <c r="R597" s="147">
        <f>Q597*H597</f>
        <v>0</v>
      </c>
      <c r="S597" s="147">
        <v>0</v>
      </c>
      <c r="T597" s="148">
        <f>S597*H597</f>
        <v>0</v>
      </c>
      <c r="AR597" s="149" t="s">
        <v>239</v>
      </c>
      <c r="AT597" s="149" t="s">
        <v>234</v>
      </c>
      <c r="AU597" s="149" t="s">
        <v>95</v>
      </c>
      <c r="AY597" s="17" t="s">
        <v>232</v>
      </c>
      <c r="BE597" s="150">
        <f>IF(N597="základní",J597,0)</f>
        <v>0</v>
      </c>
      <c r="BF597" s="150">
        <f>IF(N597="snížená",J597,0)</f>
        <v>0</v>
      </c>
      <c r="BG597" s="150">
        <f>IF(N597="zákl. přenesená",J597,0)</f>
        <v>0</v>
      </c>
      <c r="BH597" s="150">
        <f>IF(N597="sníž. přenesená",J597,0)</f>
        <v>0</v>
      </c>
      <c r="BI597" s="150">
        <f>IF(N597="nulová",J597,0)</f>
        <v>0</v>
      </c>
      <c r="BJ597" s="17" t="s">
        <v>93</v>
      </c>
      <c r="BK597" s="150">
        <f>ROUND(I597*H597,2)</f>
        <v>0</v>
      </c>
      <c r="BL597" s="17" t="s">
        <v>239</v>
      </c>
      <c r="BM597" s="149" t="s">
        <v>833</v>
      </c>
    </row>
    <row r="598" spans="2:65" s="1" customFormat="1" ht="21.75" customHeight="1">
      <c r="B598" s="33"/>
      <c r="C598" s="138" t="s">
        <v>834</v>
      </c>
      <c r="D598" s="138" t="s">
        <v>234</v>
      </c>
      <c r="E598" s="139" t="s">
        <v>835</v>
      </c>
      <c r="F598" s="140" t="s">
        <v>836</v>
      </c>
      <c r="G598" s="141" t="s">
        <v>370</v>
      </c>
      <c r="H598" s="142">
        <v>5286</v>
      </c>
      <c r="I598" s="143"/>
      <c r="J598" s="144">
        <f>ROUND(I598*H598,2)</f>
        <v>0</v>
      </c>
      <c r="K598" s="140" t="s">
        <v>238</v>
      </c>
      <c r="L598" s="33"/>
      <c r="M598" s="145" t="s">
        <v>1</v>
      </c>
      <c r="N598" s="146" t="s">
        <v>51</v>
      </c>
      <c r="P598" s="147">
        <f>O598*H598</f>
        <v>0</v>
      </c>
      <c r="Q598" s="147">
        <v>0</v>
      </c>
      <c r="R598" s="147">
        <f>Q598*H598</f>
        <v>0</v>
      </c>
      <c r="S598" s="147">
        <v>0</v>
      </c>
      <c r="T598" s="148">
        <f>S598*H598</f>
        <v>0</v>
      </c>
      <c r="AR598" s="149" t="s">
        <v>239</v>
      </c>
      <c r="AT598" s="149" t="s">
        <v>234</v>
      </c>
      <c r="AU598" s="149" t="s">
        <v>95</v>
      </c>
      <c r="AY598" s="17" t="s">
        <v>232</v>
      </c>
      <c r="BE598" s="150">
        <f>IF(N598="základní",J598,0)</f>
        <v>0</v>
      </c>
      <c r="BF598" s="150">
        <f>IF(N598="snížená",J598,0)</f>
        <v>0</v>
      </c>
      <c r="BG598" s="150">
        <f>IF(N598="zákl. přenesená",J598,0)</f>
        <v>0</v>
      </c>
      <c r="BH598" s="150">
        <f>IF(N598="sníž. přenesená",J598,0)</f>
        <v>0</v>
      </c>
      <c r="BI598" s="150">
        <f>IF(N598="nulová",J598,0)</f>
        <v>0</v>
      </c>
      <c r="BJ598" s="17" t="s">
        <v>93</v>
      </c>
      <c r="BK598" s="150">
        <f>ROUND(I598*H598,2)</f>
        <v>0</v>
      </c>
      <c r="BL598" s="17" t="s">
        <v>239</v>
      </c>
      <c r="BM598" s="149" t="s">
        <v>837</v>
      </c>
    </row>
    <row r="599" spans="2:65" s="14" customFormat="1">
      <c r="B599" s="166"/>
      <c r="D599" s="152" t="s">
        <v>241</v>
      </c>
      <c r="E599" s="167" t="s">
        <v>1</v>
      </c>
      <c r="F599" s="168" t="s">
        <v>838</v>
      </c>
      <c r="H599" s="167" t="s">
        <v>1</v>
      </c>
      <c r="I599" s="169"/>
      <c r="L599" s="166"/>
      <c r="M599" s="170"/>
      <c r="T599" s="171"/>
      <c r="AT599" s="167" t="s">
        <v>241</v>
      </c>
      <c r="AU599" s="167" t="s">
        <v>95</v>
      </c>
      <c r="AV599" s="14" t="s">
        <v>93</v>
      </c>
      <c r="AW599" s="14" t="s">
        <v>42</v>
      </c>
      <c r="AX599" s="14" t="s">
        <v>86</v>
      </c>
      <c r="AY599" s="167" t="s">
        <v>232</v>
      </c>
    </row>
    <row r="600" spans="2:65" s="12" customFormat="1">
      <c r="B600" s="151"/>
      <c r="D600" s="152" t="s">
        <v>241</v>
      </c>
      <c r="E600" s="153" t="s">
        <v>1</v>
      </c>
      <c r="F600" s="154" t="s">
        <v>839</v>
      </c>
      <c r="H600" s="155">
        <v>5286</v>
      </c>
      <c r="I600" s="156"/>
      <c r="L600" s="151"/>
      <c r="M600" s="157"/>
      <c r="T600" s="158"/>
      <c r="AT600" s="153" t="s">
        <v>241</v>
      </c>
      <c r="AU600" s="153" t="s">
        <v>95</v>
      </c>
      <c r="AV600" s="12" t="s">
        <v>95</v>
      </c>
      <c r="AW600" s="12" t="s">
        <v>42</v>
      </c>
      <c r="AX600" s="12" t="s">
        <v>86</v>
      </c>
      <c r="AY600" s="153" t="s">
        <v>232</v>
      </c>
    </row>
    <row r="601" spans="2:65" s="13" customFormat="1">
      <c r="B601" s="159"/>
      <c r="D601" s="152" t="s">
        <v>241</v>
      </c>
      <c r="E601" s="160" t="s">
        <v>1</v>
      </c>
      <c r="F601" s="161" t="s">
        <v>243</v>
      </c>
      <c r="H601" s="162">
        <v>5286</v>
      </c>
      <c r="I601" s="163"/>
      <c r="L601" s="159"/>
      <c r="M601" s="164"/>
      <c r="T601" s="165"/>
      <c r="AT601" s="160" t="s">
        <v>241</v>
      </c>
      <c r="AU601" s="160" t="s">
        <v>95</v>
      </c>
      <c r="AV601" s="13" t="s">
        <v>239</v>
      </c>
      <c r="AW601" s="13" t="s">
        <v>42</v>
      </c>
      <c r="AX601" s="13" t="s">
        <v>93</v>
      </c>
      <c r="AY601" s="160" t="s">
        <v>232</v>
      </c>
    </row>
    <row r="602" spans="2:65" s="1" customFormat="1" ht="24.2" customHeight="1">
      <c r="B602" s="33"/>
      <c r="C602" s="179" t="s">
        <v>840</v>
      </c>
      <c r="D602" s="179" t="s">
        <v>304</v>
      </c>
      <c r="E602" s="180" t="s">
        <v>841</v>
      </c>
      <c r="F602" s="181" t="s">
        <v>842</v>
      </c>
      <c r="G602" s="182" t="s">
        <v>370</v>
      </c>
      <c r="H602" s="183">
        <v>5286</v>
      </c>
      <c r="I602" s="184"/>
      <c r="J602" s="185">
        <f>ROUND(I602*H602,2)</f>
        <v>0</v>
      </c>
      <c r="K602" s="181" t="s">
        <v>376</v>
      </c>
      <c r="L602" s="186"/>
      <c r="M602" s="187" t="s">
        <v>1</v>
      </c>
      <c r="N602" s="188" t="s">
        <v>51</v>
      </c>
      <c r="P602" s="147">
        <f>O602*H602</f>
        <v>0</v>
      </c>
      <c r="Q602" s="147">
        <v>3.29E-3</v>
      </c>
      <c r="R602" s="147">
        <f>Q602*H602</f>
        <v>17.390940000000001</v>
      </c>
      <c r="S602" s="147">
        <v>0</v>
      </c>
      <c r="T602" s="148">
        <f>S602*H602</f>
        <v>0</v>
      </c>
      <c r="AR602" s="149" t="s">
        <v>303</v>
      </c>
      <c r="AT602" s="149" t="s">
        <v>304</v>
      </c>
      <c r="AU602" s="149" t="s">
        <v>95</v>
      </c>
      <c r="AY602" s="17" t="s">
        <v>232</v>
      </c>
      <c r="BE602" s="150">
        <f>IF(N602="základní",J602,0)</f>
        <v>0</v>
      </c>
      <c r="BF602" s="150">
        <f>IF(N602="snížená",J602,0)</f>
        <v>0</v>
      </c>
      <c r="BG602" s="150">
        <f>IF(N602="zákl. přenesená",J602,0)</f>
        <v>0</v>
      </c>
      <c r="BH602" s="150">
        <f>IF(N602="sníž. přenesená",J602,0)</f>
        <v>0</v>
      </c>
      <c r="BI602" s="150">
        <f>IF(N602="nulová",J602,0)</f>
        <v>0</v>
      </c>
      <c r="BJ602" s="17" t="s">
        <v>93</v>
      </c>
      <c r="BK602" s="150">
        <f>ROUND(I602*H602,2)</f>
        <v>0</v>
      </c>
      <c r="BL602" s="17" t="s">
        <v>239</v>
      </c>
      <c r="BM602" s="149" t="s">
        <v>843</v>
      </c>
    </row>
    <row r="603" spans="2:65" s="12" customFormat="1">
      <c r="B603" s="151"/>
      <c r="D603" s="152" t="s">
        <v>241</v>
      </c>
      <c r="E603" s="153" t="s">
        <v>1</v>
      </c>
      <c r="F603" s="154" t="s">
        <v>844</v>
      </c>
      <c r="H603" s="155">
        <v>14</v>
      </c>
      <c r="I603" s="156"/>
      <c r="L603" s="151"/>
      <c r="M603" s="157"/>
      <c r="T603" s="158"/>
      <c r="AT603" s="153" t="s">
        <v>241</v>
      </c>
      <c r="AU603" s="153" t="s">
        <v>95</v>
      </c>
      <c r="AV603" s="12" t="s">
        <v>95</v>
      </c>
      <c r="AW603" s="12" t="s">
        <v>42</v>
      </c>
      <c r="AX603" s="12" t="s">
        <v>86</v>
      </c>
      <c r="AY603" s="153" t="s">
        <v>232</v>
      </c>
    </row>
    <row r="604" spans="2:65" s="12" customFormat="1">
      <c r="B604" s="151"/>
      <c r="D604" s="152" t="s">
        <v>241</v>
      </c>
      <c r="E604" s="153" t="s">
        <v>1</v>
      </c>
      <c r="F604" s="154" t="s">
        <v>845</v>
      </c>
      <c r="H604" s="155">
        <v>2020</v>
      </c>
      <c r="I604" s="156"/>
      <c r="L604" s="151"/>
      <c r="M604" s="157"/>
      <c r="T604" s="158"/>
      <c r="AT604" s="153" t="s">
        <v>241</v>
      </c>
      <c r="AU604" s="153" t="s">
        <v>95</v>
      </c>
      <c r="AV604" s="12" t="s">
        <v>95</v>
      </c>
      <c r="AW604" s="12" t="s">
        <v>42</v>
      </c>
      <c r="AX604" s="12" t="s">
        <v>86</v>
      </c>
      <c r="AY604" s="153" t="s">
        <v>232</v>
      </c>
    </row>
    <row r="605" spans="2:65" s="12" customFormat="1">
      <c r="B605" s="151"/>
      <c r="D605" s="152" t="s">
        <v>241</v>
      </c>
      <c r="E605" s="153" t="s">
        <v>1</v>
      </c>
      <c r="F605" s="154" t="s">
        <v>846</v>
      </c>
      <c r="H605" s="155">
        <v>2720</v>
      </c>
      <c r="I605" s="156"/>
      <c r="L605" s="151"/>
      <c r="M605" s="157"/>
      <c r="T605" s="158"/>
      <c r="AT605" s="153" t="s">
        <v>241</v>
      </c>
      <c r="AU605" s="153" t="s">
        <v>95</v>
      </c>
      <c r="AV605" s="12" t="s">
        <v>95</v>
      </c>
      <c r="AW605" s="12" t="s">
        <v>42</v>
      </c>
      <c r="AX605" s="12" t="s">
        <v>86</v>
      </c>
      <c r="AY605" s="153" t="s">
        <v>232</v>
      </c>
    </row>
    <row r="606" spans="2:65" s="12" customFormat="1">
      <c r="B606" s="151"/>
      <c r="D606" s="152" t="s">
        <v>241</v>
      </c>
      <c r="E606" s="153" t="s">
        <v>1</v>
      </c>
      <c r="F606" s="154" t="s">
        <v>847</v>
      </c>
      <c r="H606" s="155">
        <v>142</v>
      </c>
      <c r="I606" s="156"/>
      <c r="L606" s="151"/>
      <c r="M606" s="157"/>
      <c r="T606" s="158"/>
      <c r="AT606" s="153" t="s">
        <v>241</v>
      </c>
      <c r="AU606" s="153" t="s">
        <v>95</v>
      </c>
      <c r="AV606" s="12" t="s">
        <v>95</v>
      </c>
      <c r="AW606" s="12" t="s">
        <v>42</v>
      </c>
      <c r="AX606" s="12" t="s">
        <v>86</v>
      </c>
      <c r="AY606" s="153" t="s">
        <v>232</v>
      </c>
    </row>
    <row r="607" spans="2:65" s="14" customFormat="1">
      <c r="B607" s="166"/>
      <c r="D607" s="152" t="s">
        <v>241</v>
      </c>
      <c r="E607" s="167" t="s">
        <v>1</v>
      </c>
      <c r="F607" s="168" t="s">
        <v>848</v>
      </c>
      <c r="H607" s="167" t="s">
        <v>1</v>
      </c>
      <c r="I607" s="169"/>
      <c r="L607" s="166"/>
      <c r="M607" s="170"/>
      <c r="T607" s="171"/>
      <c r="AT607" s="167" t="s">
        <v>241</v>
      </c>
      <c r="AU607" s="167" t="s">
        <v>95</v>
      </c>
      <c r="AV607" s="14" t="s">
        <v>93</v>
      </c>
      <c r="AW607" s="14" t="s">
        <v>42</v>
      </c>
      <c r="AX607" s="14" t="s">
        <v>86</v>
      </c>
      <c r="AY607" s="167" t="s">
        <v>232</v>
      </c>
    </row>
    <row r="608" spans="2:65" s="12" customFormat="1">
      <c r="B608" s="151"/>
      <c r="D608" s="152" t="s">
        <v>241</v>
      </c>
      <c r="E608" s="153" t="s">
        <v>1</v>
      </c>
      <c r="F608" s="154" t="s">
        <v>849</v>
      </c>
      <c r="H608" s="155">
        <v>208</v>
      </c>
      <c r="I608" s="156"/>
      <c r="L608" s="151"/>
      <c r="M608" s="157"/>
      <c r="T608" s="158"/>
      <c r="AT608" s="153" t="s">
        <v>241</v>
      </c>
      <c r="AU608" s="153" t="s">
        <v>95</v>
      </c>
      <c r="AV608" s="12" t="s">
        <v>95</v>
      </c>
      <c r="AW608" s="12" t="s">
        <v>42</v>
      </c>
      <c r="AX608" s="12" t="s">
        <v>86</v>
      </c>
      <c r="AY608" s="153" t="s">
        <v>232</v>
      </c>
    </row>
    <row r="609" spans="2:65" s="12" customFormat="1">
      <c r="B609" s="151"/>
      <c r="D609" s="152" t="s">
        <v>241</v>
      </c>
      <c r="E609" s="153" t="s">
        <v>1</v>
      </c>
      <c r="F609" s="154" t="s">
        <v>850</v>
      </c>
      <c r="H609" s="155">
        <v>142</v>
      </c>
      <c r="I609" s="156"/>
      <c r="L609" s="151"/>
      <c r="M609" s="157"/>
      <c r="T609" s="158"/>
      <c r="AT609" s="153" t="s">
        <v>241</v>
      </c>
      <c r="AU609" s="153" t="s">
        <v>95</v>
      </c>
      <c r="AV609" s="12" t="s">
        <v>95</v>
      </c>
      <c r="AW609" s="12" t="s">
        <v>42</v>
      </c>
      <c r="AX609" s="12" t="s">
        <v>86</v>
      </c>
      <c r="AY609" s="153" t="s">
        <v>232</v>
      </c>
    </row>
    <row r="610" spans="2:65" s="14" customFormat="1">
      <c r="B610" s="166"/>
      <c r="D610" s="152" t="s">
        <v>241</v>
      </c>
      <c r="E610" s="167" t="s">
        <v>1</v>
      </c>
      <c r="F610" s="168" t="s">
        <v>851</v>
      </c>
      <c r="H610" s="167" t="s">
        <v>1</v>
      </c>
      <c r="I610" s="169"/>
      <c r="L610" s="166"/>
      <c r="M610" s="170"/>
      <c r="T610" s="171"/>
      <c r="AT610" s="167" t="s">
        <v>241</v>
      </c>
      <c r="AU610" s="167" t="s">
        <v>95</v>
      </c>
      <c r="AV610" s="14" t="s">
        <v>93</v>
      </c>
      <c r="AW610" s="14" t="s">
        <v>42</v>
      </c>
      <c r="AX610" s="14" t="s">
        <v>86</v>
      </c>
      <c r="AY610" s="167" t="s">
        <v>232</v>
      </c>
    </row>
    <row r="611" spans="2:65" s="14" customFormat="1">
      <c r="B611" s="166"/>
      <c r="D611" s="152" t="s">
        <v>241</v>
      </c>
      <c r="E611" s="167" t="s">
        <v>1</v>
      </c>
      <c r="F611" s="168" t="s">
        <v>852</v>
      </c>
      <c r="H611" s="167" t="s">
        <v>1</v>
      </c>
      <c r="I611" s="169"/>
      <c r="L611" s="166"/>
      <c r="M611" s="170"/>
      <c r="T611" s="171"/>
      <c r="AT611" s="167" t="s">
        <v>241</v>
      </c>
      <c r="AU611" s="167" t="s">
        <v>95</v>
      </c>
      <c r="AV611" s="14" t="s">
        <v>93</v>
      </c>
      <c r="AW611" s="14" t="s">
        <v>42</v>
      </c>
      <c r="AX611" s="14" t="s">
        <v>86</v>
      </c>
      <c r="AY611" s="167" t="s">
        <v>232</v>
      </c>
    </row>
    <row r="612" spans="2:65" s="12" customFormat="1">
      <c r="B612" s="151"/>
      <c r="D612" s="152" t="s">
        <v>241</v>
      </c>
      <c r="E612" s="153" t="s">
        <v>1</v>
      </c>
      <c r="F612" s="154" t="s">
        <v>853</v>
      </c>
      <c r="H612" s="155">
        <v>40</v>
      </c>
      <c r="I612" s="156"/>
      <c r="L612" s="151"/>
      <c r="M612" s="157"/>
      <c r="T612" s="158"/>
      <c r="AT612" s="153" t="s">
        <v>241</v>
      </c>
      <c r="AU612" s="153" t="s">
        <v>95</v>
      </c>
      <c r="AV612" s="12" t="s">
        <v>95</v>
      </c>
      <c r="AW612" s="12" t="s">
        <v>42</v>
      </c>
      <c r="AX612" s="12" t="s">
        <v>86</v>
      </c>
      <c r="AY612" s="153" t="s">
        <v>232</v>
      </c>
    </row>
    <row r="613" spans="2:65" s="13" customFormat="1">
      <c r="B613" s="159"/>
      <c r="D613" s="152" t="s">
        <v>241</v>
      </c>
      <c r="E613" s="160" t="s">
        <v>1</v>
      </c>
      <c r="F613" s="161" t="s">
        <v>243</v>
      </c>
      <c r="H613" s="162">
        <v>5286</v>
      </c>
      <c r="I613" s="163"/>
      <c r="L613" s="159"/>
      <c r="M613" s="164"/>
      <c r="T613" s="165"/>
      <c r="AT613" s="160" t="s">
        <v>241</v>
      </c>
      <c r="AU613" s="160" t="s">
        <v>95</v>
      </c>
      <c r="AV613" s="13" t="s">
        <v>239</v>
      </c>
      <c r="AW613" s="13" t="s">
        <v>42</v>
      </c>
      <c r="AX613" s="13" t="s">
        <v>93</v>
      </c>
      <c r="AY613" s="160" t="s">
        <v>232</v>
      </c>
    </row>
    <row r="614" spans="2:65" s="1" customFormat="1" ht="21.75" customHeight="1">
      <c r="B614" s="33"/>
      <c r="C614" s="138" t="s">
        <v>854</v>
      </c>
      <c r="D614" s="138" t="s">
        <v>234</v>
      </c>
      <c r="E614" s="139" t="s">
        <v>855</v>
      </c>
      <c r="F614" s="140" t="s">
        <v>856</v>
      </c>
      <c r="G614" s="141" t="s">
        <v>370</v>
      </c>
      <c r="H614" s="142">
        <v>206</v>
      </c>
      <c r="I614" s="143"/>
      <c r="J614" s="144">
        <f>ROUND(I614*H614,2)</f>
        <v>0</v>
      </c>
      <c r="K614" s="140" t="s">
        <v>238</v>
      </c>
      <c r="L614" s="33"/>
      <c r="M614" s="145" t="s">
        <v>1</v>
      </c>
      <c r="N614" s="146" t="s">
        <v>51</v>
      </c>
      <c r="P614" s="147">
        <f>O614*H614</f>
        <v>0</v>
      </c>
      <c r="Q614" s="147">
        <v>0</v>
      </c>
      <c r="R614" s="147">
        <f>Q614*H614</f>
        <v>0</v>
      </c>
      <c r="S614" s="147">
        <v>0</v>
      </c>
      <c r="T614" s="148">
        <f>S614*H614</f>
        <v>0</v>
      </c>
      <c r="AR614" s="149" t="s">
        <v>239</v>
      </c>
      <c r="AT614" s="149" t="s">
        <v>234</v>
      </c>
      <c r="AU614" s="149" t="s">
        <v>95</v>
      </c>
      <c r="AY614" s="17" t="s">
        <v>232</v>
      </c>
      <c r="BE614" s="150">
        <f>IF(N614="základní",J614,0)</f>
        <v>0</v>
      </c>
      <c r="BF614" s="150">
        <f>IF(N614="snížená",J614,0)</f>
        <v>0</v>
      </c>
      <c r="BG614" s="150">
        <f>IF(N614="zákl. přenesená",J614,0)</f>
        <v>0</v>
      </c>
      <c r="BH614" s="150">
        <f>IF(N614="sníž. přenesená",J614,0)</f>
        <v>0</v>
      </c>
      <c r="BI614" s="150">
        <f>IF(N614="nulová",J614,0)</f>
        <v>0</v>
      </c>
      <c r="BJ614" s="17" t="s">
        <v>93</v>
      </c>
      <c r="BK614" s="150">
        <f>ROUND(I614*H614,2)</f>
        <v>0</v>
      </c>
      <c r="BL614" s="17" t="s">
        <v>239</v>
      </c>
      <c r="BM614" s="149" t="s">
        <v>857</v>
      </c>
    </row>
    <row r="615" spans="2:65" s="14" customFormat="1">
      <c r="B615" s="166"/>
      <c r="D615" s="152" t="s">
        <v>241</v>
      </c>
      <c r="E615" s="167" t="s">
        <v>1</v>
      </c>
      <c r="F615" s="168" t="s">
        <v>858</v>
      </c>
      <c r="H615" s="167" t="s">
        <v>1</v>
      </c>
      <c r="I615" s="169"/>
      <c r="L615" s="166"/>
      <c r="M615" s="170"/>
      <c r="T615" s="171"/>
      <c r="AT615" s="167" t="s">
        <v>241</v>
      </c>
      <c r="AU615" s="167" t="s">
        <v>95</v>
      </c>
      <c r="AV615" s="14" t="s">
        <v>93</v>
      </c>
      <c r="AW615" s="14" t="s">
        <v>42</v>
      </c>
      <c r="AX615" s="14" t="s">
        <v>86</v>
      </c>
      <c r="AY615" s="167" t="s">
        <v>232</v>
      </c>
    </row>
    <row r="616" spans="2:65" s="12" customFormat="1">
      <c r="B616" s="151"/>
      <c r="D616" s="152" t="s">
        <v>241</v>
      </c>
      <c r="E616" s="153" t="s">
        <v>1</v>
      </c>
      <c r="F616" s="154" t="s">
        <v>859</v>
      </c>
      <c r="H616" s="155">
        <v>206</v>
      </c>
      <c r="I616" s="156"/>
      <c r="L616" s="151"/>
      <c r="M616" s="157"/>
      <c r="T616" s="158"/>
      <c r="AT616" s="153" t="s">
        <v>241</v>
      </c>
      <c r="AU616" s="153" t="s">
        <v>95</v>
      </c>
      <c r="AV616" s="12" t="s">
        <v>95</v>
      </c>
      <c r="AW616" s="12" t="s">
        <v>42</v>
      </c>
      <c r="AX616" s="12" t="s">
        <v>86</v>
      </c>
      <c r="AY616" s="153" t="s">
        <v>232</v>
      </c>
    </row>
    <row r="617" spans="2:65" s="13" customFormat="1">
      <c r="B617" s="159"/>
      <c r="D617" s="152" t="s">
        <v>241</v>
      </c>
      <c r="E617" s="160" t="s">
        <v>1</v>
      </c>
      <c r="F617" s="161" t="s">
        <v>243</v>
      </c>
      <c r="H617" s="162">
        <v>206</v>
      </c>
      <c r="I617" s="163"/>
      <c r="L617" s="159"/>
      <c r="M617" s="164"/>
      <c r="T617" s="165"/>
      <c r="AT617" s="160" t="s">
        <v>241</v>
      </c>
      <c r="AU617" s="160" t="s">
        <v>95</v>
      </c>
      <c r="AV617" s="13" t="s">
        <v>239</v>
      </c>
      <c r="AW617" s="13" t="s">
        <v>42</v>
      </c>
      <c r="AX617" s="13" t="s">
        <v>93</v>
      </c>
      <c r="AY617" s="160" t="s">
        <v>232</v>
      </c>
    </row>
    <row r="618" spans="2:65" s="1" customFormat="1" ht="24.2" customHeight="1">
      <c r="B618" s="33"/>
      <c r="C618" s="179" t="s">
        <v>860</v>
      </c>
      <c r="D618" s="179" t="s">
        <v>304</v>
      </c>
      <c r="E618" s="180" t="s">
        <v>861</v>
      </c>
      <c r="F618" s="181" t="s">
        <v>862</v>
      </c>
      <c r="G618" s="182" t="s">
        <v>370</v>
      </c>
      <c r="H618" s="183">
        <v>206</v>
      </c>
      <c r="I618" s="184"/>
      <c r="J618" s="185">
        <f>ROUND(I618*H618,2)</f>
        <v>0</v>
      </c>
      <c r="K618" s="181" t="s">
        <v>376</v>
      </c>
      <c r="L618" s="186"/>
      <c r="M618" s="187" t="s">
        <v>1</v>
      </c>
      <c r="N618" s="188" t="s">
        <v>51</v>
      </c>
      <c r="P618" s="147">
        <f>O618*H618</f>
        <v>0</v>
      </c>
      <c r="Q618" s="147">
        <v>6.7099999999999998E-3</v>
      </c>
      <c r="R618" s="147">
        <f>Q618*H618</f>
        <v>1.38226</v>
      </c>
      <c r="S618" s="147">
        <v>0</v>
      </c>
      <c r="T618" s="148">
        <f>S618*H618</f>
        <v>0</v>
      </c>
      <c r="AR618" s="149" t="s">
        <v>303</v>
      </c>
      <c r="AT618" s="149" t="s">
        <v>304</v>
      </c>
      <c r="AU618" s="149" t="s">
        <v>95</v>
      </c>
      <c r="AY618" s="17" t="s">
        <v>232</v>
      </c>
      <c r="BE618" s="150">
        <f>IF(N618="základní",J618,0)</f>
        <v>0</v>
      </c>
      <c r="BF618" s="150">
        <f>IF(N618="snížená",J618,0)</f>
        <v>0</v>
      </c>
      <c r="BG618" s="150">
        <f>IF(N618="zákl. přenesená",J618,0)</f>
        <v>0</v>
      </c>
      <c r="BH618" s="150">
        <f>IF(N618="sníž. přenesená",J618,0)</f>
        <v>0</v>
      </c>
      <c r="BI618" s="150">
        <f>IF(N618="nulová",J618,0)</f>
        <v>0</v>
      </c>
      <c r="BJ618" s="17" t="s">
        <v>93</v>
      </c>
      <c r="BK618" s="150">
        <f>ROUND(I618*H618,2)</f>
        <v>0</v>
      </c>
      <c r="BL618" s="17" t="s">
        <v>239</v>
      </c>
      <c r="BM618" s="149" t="s">
        <v>863</v>
      </c>
    </row>
    <row r="619" spans="2:65" s="12" customFormat="1">
      <c r="B619" s="151"/>
      <c r="D619" s="152" t="s">
        <v>241</v>
      </c>
      <c r="E619" s="153" t="s">
        <v>1</v>
      </c>
      <c r="F619" s="154" t="s">
        <v>864</v>
      </c>
      <c r="H619" s="155">
        <v>142</v>
      </c>
      <c r="I619" s="156"/>
      <c r="L619" s="151"/>
      <c r="M619" s="157"/>
      <c r="T619" s="158"/>
      <c r="AT619" s="153" t="s">
        <v>241</v>
      </c>
      <c r="AU619" s="153" t="s">
        <v>95</v>
      </c>
      <c r="AV619" s="12" t="s">
        <v>95</v>
      </c>
      <c r="AW619" s="12" t="s">
        <v>42</v>
      </c>
      <c r="AX619" s="12" t="s">
        <v>86</v>
      </c>
      <c r="AY619" s="153" t="s">
        <v>232</v>
      </c>
    </row>
    <row r="620" spans="2:65" s="12" customFormat="1">
      <c r="B620" s="151"/>
      <c r="D620" s="152" t="s">
        <v>241</v>
      </c>
      <c r="E620" s="153" t="s">
        <v>1</v>
      </c>
      <c r="F620" s="154" t="s">
        <v>865</v>
      </c>
      <c r="H620" s="155">
        <v>48</v>
      </c>
      <c r="I620" s="156"/>
      <c r="L620" s="151"/>
      <c r="M620" s="157"/>
      <c r="T620" s="158"/>
      <c r="AT620" s="153" t="s">
        <v>241</v>
      </c>
      <c r="AU620" s="153" t="s">
        <v>95</v>
      </c>
      <c r="AV620" s="12" t="s">
        <v>95</v>
      </c>
      <c r="AW620" s="12" t="s">
        <v>42</v>
      </c>
      <c r="AX620" s="12" t="s">
        <v>86</v>
      </c>
      <c r="AY620" s="153" t="s">
        <v>232</v>
      </c>
    </row>
    <row r="621" spans="2:65" s="12" customFormat="1">
      <c r="B621" s="151"/>
      <c r="D621" s="152" t="s">
        <v>241</v>
      </c>
      <c r="E621" s="153" t="s">
        <v>1</v>
      </c>
      <c r="F621" s="154" t="s">
        <v>866</v>
      </c>
      <c r="H621" s="155">
        <v>16</v>
      </c>
      <c r="I621" s="156"/>
      <c r="L621" s="151"/>
      <c r="M621" s="157"/>
      <c r="T621" s="158"/>
      <c r="AT621" s="153" t="s">
        <v>241</v>
      </c>
      <c r="AU621" s="153" t="s">
        <v>95</v>
      </c>
      <c r="AV621" s="12" t="s">
        <v>95</v>
      </c>
      <c r="AW621" s="12" t="s">
        <v>42</v>
      </c>
      <c r="AX621" s="12" t="s">
        <v>86</v>
      </c>
      <c r="AY621" s="153" t="s">
        <v>232</v>
      </c>
    </row>
    <row r="622" spans="2:65" s="13" customFormat="1">
      <c r="B622" s="159"/>
      <c r="D622" s="152" t="s">
        <v>241</v>
      </c>
      <c r="E622" s="160" t="s">
        <v>1</v>
      </c>
      <c r="F622" s="161" t="s">
        <v>243</v>
      </c>
      <c r="H622" s="162">
        <v>206</v>
      </c>
      <c r="I622" s="163"/>
      <c r="L622" s="159"/>
      <c r="M622" s="164"/>
      <c r="T622" s="165"/>
      <c r="AT622" s="160" t="s">
        <v>241</v>
      </c>
      <c r="AU622" s="160" t="s">
        <v>95</v>
      </c>
      <c r="AV622" s="13" t="s">
        <v>239</v>
      </c>
      <c r="AW622" s="13" t="s">
        <v>42</v>
      </c>
      <c r="AX622" s="13" t="s">
        <v>93</v>
      </c>
      <c r="AY622" s="160" t="s">
        <v>232</v>
      </c>
    </row>
    <row r="623" spans="2:65" s="1" customFormat="1" ht="49.15" customHeight="1">
      <c r="B623" s="33"/>
      <c r="C623" s="138" t="s">
        <v>867</v>
      </c>
      <c r="D623" s="138" t="s">
        <v>234</v>
      </c>
      <c r="E623" s="139" t="s">
        <v>868</v>
      </c>
      <c r="F623" s="140" t="s">
        <v>869</v>
      </c>
      <c r="G623" s="141" t="s">
        <v>167</v>
      </c>
      <c r="H623" s="142">
        <v>1.38</v>
      </c>
      <c r="I623" s="143"/>
      <c r="J623" s="144">
        <f>ROUND(I623*H623,2)</f>
        <v>0</v>
      </c>
      <c r="K623" s="140" t="s">
        <v>238</v>
      </c>
      <c r="L623" s="33"/>
      <c r="M623" s="145" t="s">
        <v>1</v>
      </c>
      <c r="N623" s="146" t="s">
        <v>51</v>
      </c>
      <c r="P623" s="147">
        <f>O623*H623</f>
        <v>0</v>
      </c>
      <c r="Q623" s="147">
        <v>0</v>
      </c>
      <c r="R623" s="147">
        <f>Q623*H623</f>
        <v>0</v>
      </c>
      <c r="S623" s="147">
        <v>1.8</v>
      </c>
      <c r="T623" s="148">
        <f>S623*H623</f>
        <v>2.484</v>
      </c>
      <c r="AR623" s="149" t="s">
        <v>239</v>
      </c>
      <c r="AT623" s="149" t="s">
        <v>234</v>
      </c>
      <c r="AU623" s="149" t="s">
        <v>95</v>
      </c>
      <c r="AY623" s="17" t="s">
        <v>232</v>
      </c>
      <c r="BE623" s="150">
        <f>IF(N623="základní",J623,0)</f>
        <v>0</v>
      </c>
      <c r="BF623" s="150">
        <f>IF(N623="snížená",J623,0)</f>
        <v>0</v>
      </c>
      <c r="BG623" s="150">
        <f>IF(N623="zákl. přenesená",J623,0)</f>
        <v>0</v>
      </c>
      <c r="BH623" s="150">
        <f>IF(N623="sníž. přenesená",J623,0)</f>
        <v>0</v>
      </c>
      <c r="BI623" s="150">
        <f>IF(N623="nulová",J623,0)</f>
        <v>0</v>
      </c>
      <c r="BJ623" s="17" t="s">
        <v>93</v>
      </c>
      <c r="BK623" s="150">
        <f>ROUND(I623*H623,2)</f>
        <v>0</v>
      </c>
      <c r="BL623" s="17" t="s">
        <v>239</v>
      </c>
      <c r="BM623" s="149" t="s">
        <v>870</v>
      </c>
    </row>
    <row r="624" spans="2:65" s="14" customFormat="1">
      <c r="B624" s="166"/>
      <c r="D624" s="152" t="s">
        <v>241</v>
      </c>
      <c r="E624" s="167" t="s">
        <v>1</v>
      </c>
      <c r="F624" s="168" t="s">
        <v>871</v>
      </c>
      <c r="H624" s="167" t="s">
        <v>1</v>
      </c>
      <c r="I624" s="169"/>
      <c r="L624" s="166"/>
      <c r="M624" s="170"/>
      <c r="T624" s="171"/>
      <c r="AT624" s="167" t="s">
        <v>241</v>
      </c>
      <c r="AU624" s="167" t="s">
        <v>95</v>
      </c>
      <c r="AV624" s="14" t="s">
        <v>93</v>
      </c>
      <c r="AW624" s="14" t="s">
        <v>42</v>
      </c>
      <c r="AX624" s="14" t="s">
        <v>86</v>
      </c>
      <c r="AY624" s="167" t="s">
        <v>232</v>
      </c>
    </row>
    <row r="625" spans="2:65" s="12" customFormat="1">
      <c r="B625" s="151"/>
      <c r="D625" s="152" t="s">
        <v>241</v>
      </c>
      <c r="E625" s="153" t="s">
        <v>1</v>
      </c>
      <c r="F625" s="154" t="s">
        <v>872</v>
      </c>
      <c r="H625" s="155">
        <v>1.38</v>
      </c>
      <c r="I625" s="156"/>
      <c r="L625" s="151"/>
      <c r="M625" s="157"/>
      <c r="T625" s="158"/>
      <c r="AT625" s="153" t="s">
        <v>241</v>
      </c>
      <c r="AU625" s="153" t="s">
        <v>95</v>
      </c>
      <c r="AV625" s="12" t="s">
        <v>95</v>
      </c>
      <c r="AW625" s="12" t="s">
        <v>42</v>
      </c>
      <c r="AX625" s="12" t="s">
        <v>86</v>
      </c>
      <c r="AY625" s="153" t="s">
        <v>232</v>
      </c>
    </row>
    <row r="626" spans="2:65" s="13" customFormat="1">
      <c r="B626" s="159"/>
      <c r="D626" s="152" t="s">
        <v>241</v>
      </c>
      <c r="E626" s="160" t="s">
        <v>1</v>
      </c>
      <c r="F626" s="161" t="s">
        <v>243</v>
      </c>
      <c r="H626" s="162">
        <v>1.38</v>
      </c>
      <c r="I626" s="163"/>
      <c r="L626" s="159"/>
      <c r="M626" s="164"/>
      <c r="T626" s="165"/>
      <c r="AT626" s="160" t="s">
        <v>241</v>
      </c>
      <c r="AU626" s="160" t="s">
        <v>95</v>
      </c>
      <c r="AV626" s="13" t="s">
        <v>239</v>
      </c>
      <c r="AW626" s="13" t="s">
        <v>42</v>
      </c>
      <c r="AX626" s="13" t="s">
        <v>93</v>
      </c>
      <c r="AY626" s="160" t="s">
        <v>232</v>
      </c>
    </row>
    <row r="627" spans="2:65" s="1" customFormat="1" ht="24.2" customHeight="1">
      <c r="B627" s="33"/>
      <c r="C627" s="138" t="s">
        <v>873</v>
      </c>
      <c r="D627" s="138" t="s">
        <v>234</v>
      </c>
      <c r="E627" s="139" t="s">
        <v>874</v>
      </c>
      <c r="F627" s="140" t="s">
        <v>875</v>
      </c>
      <c r="G627" s="141" t="s">
        <v>167</v>
      </c>
      <c r="H627" s="142">
        <v>12.329000000000001</v>
      </c>
      <c r="I627" s="143"/>
      <c r="J627" s="144">
        <f>ROUND(I627*H627,2)</f>
        <v>0</v>
      </c>
      <c r="K627" s="140" t="s">
        <v>238</v>
      </c>
      <c r="L627" s="33"/>
      <c r="M627" s="145" t="s">
        <v>1</v>
      </c>
      <c r="N627" s="146" t="s">
        <v>51</v>
      </c>
      <c r="P627" s="147">
        <f>O627*H627</f>
        <v>0</v>
      </c>
      <c r="Q627" s="147">
        <v>0</v>
      </c>
      <c r="R627" s="147">
        <f>Q627*H627</f>
        <v>0</v>
      </c>
      <c r="S627" s="147">
        <v>2.4</v>
      </c>
      <c r="T627" s="148">
        <f>S627*H627</f>
        <v>29.589600000000001</v>
      </c>
      <c r="AR627" s="149" t="s">
        <v>239</v>
      </c>
      <c r="AT627" s="149" t="s">
        <v>234</v>
      </c>
      <c r="AU627" s="149" t="s">
        <v>95</v>
      </c>
      <c r="AY627" s="17" t="s">
        <v>232</v>
      </c>
      <c r="BE627" s="150">
        <f>IF(N627="základní",J627,0)</f>
        <v>0</v>
      </c>
      <c r="BF627" s="150">
        <f>IF(N627="snížená",J627,0)</f>
        <v>0</v>
      </c>
      <c r="BG627" s="150">
        <f>IF(N627="zákl. přenesená",J627,0)</f>
        <v>0</v>
      </c>
      <c r="BH627" s="150">
        <f>IF(N627="sníž. přenesená",J627,0)</f>
        <v>0</v>
      </c>
      <c r="BI627" s="150">
        <f>IF(N627="nulová",J627,0)</f>
        <v>0</v>
      </c>
      <c r="BJ627" s="17" t="s">
        <v>93</v>
      </c>
      <c r="BK627" s="150">
        <f>ROUND(I627*H627,2)</f>
        <v>0</v>
      </c>
      <c r="BL627" s="17" t="s">
        <v>239</v>
      </c>
      <c r="BM627" s="149" t="s">
        <v>876</v>
      </c>
    </row>
    <row r="628" spans="2:65" s="14" customFormat="1">
      <c r="B628" s="166"/>
      <c r="D628" s="152" t="s">
        <v>241</v>
      </c>
      <c r="E628" s="167" t="s">
        <v>1</v>
      </c>
      <c r="F628" s="168" t="s">
        <v>877</v>
      </c>
      <c r="H628" s="167" t="s">
        <v>1</v>
      </c>
      <c r="I628" s="169"/>
      <c r="L628" s="166"/>
      <c r="M628" s="170"/>
      <c r="T628" s="171"/>
      <c r="AT628" s="167" t="s">
        <v>241</v>
      </c>
      <c r="AU628" s="167" t="s">
        <v>95</v>
      </c>
      <c r="AV628" s="14" t="s">
        <v>93</v>
      </c>
      <c r="AW628" s="14" t="s">
        <v>42</v>
      </c>
      <c r="AX628" s="14" t="s">
        <v>86</v>
      </c>
      <c r="AY628" s="167" t="s">
        <v>232</v>
      </c>
    </row>
    <row r="629" spans="2:65" s="12" customFormat="1">
      <c r="B629" s="151"/>
      <c r="D629" s="152" t="s">
        <v>241</v>
      </c>
      <c r="E629" s="153" t="s">
        <v>1</v>
      </c>
      <c r="F629" s="154" t="s">
        <v>878</v>
      </c>
      <c r="H629" s="155">
        <v>2.64</v>
      </c>
      <c r="I629" s="156"/>
      <c r="L629" s="151"/>
      <c r="M629" s="157"/>
      <c r="T629" s="158"/>
      <c r="AT629" s="153" t="s">
        <v>241</v>
      </c>
      <c r="AU629" s="153" t="s">
        <v>95</v>
      </c>
      <c r="AV629" s="12" t="s">
        <v>95</v>
      </c>
      <c r="AW629" s="12" t="s">
        <v>42</v>
      </c>
      <c r="AX629" s="12" t="s">
        <v>86</v>
      </c>
      <c r="AY629" s="153" t="s">
        <v>232</v>
      </c>
    </row>
    <row r="630" spans="2:65" s="14" customFormat="1">
      <c r="B630" s="166"/>
      <c r="D630" s="152" t="s">
        <v>241</v>
      </c>
      <c r="E630" s="167" t="s">
        <v>1</v>
      </c>
      <c r="F630" s="168" t="s">
        <v>879</v>
      </c>
      <c r="H630" s="167" t="s">
        <v>1</v>
      </c>
      <c r="I630" s="169"/>
      <c r="L630" s="166"/>
      <c r="M630" s="170"/>
      <c r="T630" s="171"/>
      <c r="AT630" s="167" t="s">
        <v>241</v>
      </c>
      <c r="AU630" s="167" t="s">
        <v>95</v>
      </c>
      <c r="AV630" s="14" t="s">
        <v>93</v>
      </c>
      <c r="AW630" s="14" t="s">
        <v>42</v>
      </c>
      <c r="AX630" s="14" t="s">
        <v>86</v>
      </c>
      <c r="AY630" s="167" t="s">
        <v>232</v>
      </c>
    </row>
    <row r="631" spans="2:65" s="12" customFormat="1">
      <c r="B631" s="151"/>
      <c r="D631" s="152" t="s">
        <v>241</v>
      </c>
      <c r="E631" s="153" t="s">
        <v>1</v>
      </c>
      <c r="F631" s="154" t="s">
        <v>880</v>
      </c>
      <c r="H631" s="155">
        <v>7.2539999999999996</v>
      </c>
      <c r="I631" s="156"/>
      <c r="L631" s="151"/>
      <c r="M631" s="157"/>
      <c r="T631" s="158"/>
      <c r="AT631" s="153" t="s">
        <v>241</v>
      </c>
      <c r="AU631" s="153" t="s">
        <v>95</v>
      </c>
      <c r="AV631" s="12" t="s">
        <v>95</v>
      </c>
      <c r="AW631" s="12" t="s">
        <v>42</v>
      </c>
      <c r="AX631" s="12" t="s">
        <v>86</v>
      </c>
      <c r="AY631" s="153" t="s">
        <v>232</v>
      </c>
    </row>
    <row r="632" spans="2:65" s="12" customFormat="1">
      <c r="B632" s="151"/>
      <c r="D632" s="152" t="s">
        <v>241</v>
      </c>
      <c r="E632" s="153" t="s">
        <v>1</v>
      </c>
      <c r="F632" s="154" t="s">
        <v>881</v>
      </c>
      <c r="H632" s="155">
        <v>2.4350000000000001</v>
      </c>
      <c r="I632" s="156"/>
      <c r="L632" s="151"/>
      <c r="M632" s="157"/>
      <c r="T632" s="158"/>
      <c r="AT632" s="153" t="s">
        <v>241</v>
      </c>
      <c r="AU632" s="153" t="s">
        <v>95</v>
      </c>
      <c r="AV632" s="12" t="s">
        <v>95</v>
      </c>
      <c r="AW632" s="12" t="s">
        <v>42</v>
      </c>
      <c r="AX632" s="12" t="s">
        <v>86</v>
      </c>
      <c r="AY632" s="153" t="s">
        <v>232</v>
      </c>
    </row>
    <row r="633" spans="2:65" s="13" customFormat="1">
      <c r="B633" s="159"/>
      <c r="D633" s="152" t="s">
        <v>241</v>
      </c>
      <c r="E633" s="160" t="s">
        <v>1</v>
      </c>
      <c r="F633" s="161" t="s">
        <v>243</v>
      </c>
      <c r="H633" s="162">
        <v>12.329000000000001</v>
      </c>
      <c r="I633" s="163"/>
      <c r="L633" s="159"/>
      <c r="M633" s="164"/>
      <c r="T633" s="165"/>
      <c r="AT633" s="160" t="s">
        <v>241</v>
      </c>
      <c r="AU633" s="160" t="s">
        <v>95</v>
      </c>
      <c r="AV633" s="13" t="s">
        <v>239</v>
      </c>
      <c r="AW633" s="13" t="s">
        <v>42</v>
      </c>
      <c r="AX633" s="13" t="s">
        <v>93</v>
      </c>
      <c r="AY633" s="160" t="s">
        <v>232</v>
      </c>
    </row>
    <row r="634" spans="2:65" s="1" customFormat="1" ht="21.75" customHeight="1">
      <c r="B634" s="33"/>
      <c r="C634" s="138" t="s">
        <v>882</v>
      </c>
      <c r="D634" s="138" t="s">
        <v>234</v>
      </c>
      <c r="E634" s="139" t="s">
        <v>883</v>
      </c>
      <c r="F634" s="140" t="s">
        <v>884</v>
      </c>
      <c r="G634" s="141" t="s">
        <v>885</v>
      </c>
      <c r="H634" s="142">
        <v>1</v>
      </c>
      <c r="I634" s="143"/>
      <c r="J634" s="144">
        <f>ROUND(I634*H634,2)</f>
        <v>0</v>
      </c>
      <c r="K634" s="140" t="s">
        <v>376</v>
      </c>
      <c r="L634" s="33"/>
      <c r="M634" s="145" t="s">
        <v>1</v>
      </c>
      <c r="N634" s="146" t="s">
        <v>51</v>
      </c>
      <c r="P634" s="147">
        <f>O634*H634</f>
        <v>0</v>
      </c>
      <c r="Q634" s="147">
        <v>0</v>
      </c>
      <c r="R634" s="147">
        <f>Q634*H634</f>
        <v>0</v>
      </c>
      <c r="S634" s="147">
        <v>0</v>
      </c>
      <c r="T634" s="148">
        <f>S634*H634</f>
        <v>0</v>
      </c>
      <c r="AR634" s="149" t="s">
        <v>239</v>
      </c>
      <c r="AT634" s="149" t="s">
        <v>234</v>
      </c>
      <c r="AU634" s="149" t="s">
        <v>95</v>
      </c>
      <c r="AY634" s="17" t="s">
        <v>232</v>
      </c>
      <c r="BE634" s="150">
        <f>IF(N634="základní",J634,0)</f>
        <v>0</v>
      </c>
      <c r="BF634" s="150">
        <f>IF(N634="snížená",J634,0)</f>
        <v>0</v>
      </c>
      <c r="BG634" s="150">
        <f>IF(N634="zákl. přenesená",J634,0)</f>
        <v>0</v>
      </c>
      <c r="BH634" s="150">
        <f>IF(N634="sníž. přenesená",J634,0)</f>
        <v>0</v>
      </c>
      <c r="BI634" s="150">
        <f>IF(N634="nulová",J634,0)</f>
        <v>0</v>
      </c>
      <c r="BJ634" s="17" t="s">
        <v>93</v>
      </c>
      <c r="BK634" s="150">
        <f>ROUND(I634*H634,2)</f>
        <v>0</v>
      </c>
      <c r="BL634" s="17" t="s">
        <v>239</v>
      </c>
      <c r="BM634" s="149" t="s">
        <v>886</v>
      </c>
    </row>
    <row r="635" spans="2:65" s="1" customFormat="1" ht="33" customHeight="1">
      <c r="B635" s="33"/>
      <c r="C635" s="138" t="s">
        <v>887</v>
      </c>
      <c r="D635" s="138" t="s">
        <v>234</v>
      </c>
      <c r="E635" s="139" t="s">
        <v>888</v>
      </c>
      <c r="F635" s="140" t="s">
        <v>889</v>
      </c>
      <c r="G635" s="141" t="s">
        <v>153</v>
      </c>
      <c r="H635" s="142">
        <v>1571.9839999999999</v>
      </c>
      <c r="I635" s="143"/>
      <c r="J635" s="144">
        <f>ROUND(I635*H635,2)</f>
        <v>0</v>
      </c>
      <c r="K635" s="140" t="s">
        <v>238</v>
      </c>
      <c r="L635" s="33"/>
      <c r="M635" s="145" t="s">
        <v>1</v>
      </c>
      <c r="N635" s="146" t="s">
        <v>51</v>
      </c>
      <c r="P635" s="147">
        <f>O635*H635</f>
        <v>0</v>
      </c>
      <c r="Q635" s="147">
        <v>1.0000000000000001E-5</v>
      </c>
      <c r="R635" s="147">
        <f>Q635*H635</f>
        <v>1.5719839999999999E-2</v>
      </c>
      <c r="S635" s="147">
        <v>0</v>
      </c>
      <c r="T635" s="148">
        <f>S635*H635</f>
        <v>0</v>
      </c>
      <c r="AR635" s="149" t="s">
        <v>239</v>
      </c>
      <c r="AT635" s="149" t="s">
        <v>234</v>
      </c>
      <c r="AU635" s="149" t="s">
        <v>95</v>
      </c>
      <c r="AY635" s="17" t="s">
        <v>232</v>
      </c>
      <c r="BE635" s="150">
        <f>IF(N635="základní",J635,0)</f>
        <v>0</v>
      </c>
      <c r="BF635" s="150">
        <f>IF(N635="snížená",J635,0)</f>
        <v>0</v>
      </c>
      <c r="BG635" s="150">
        <f>IF(N635="zákl. přenesená",J635,0)</f>
        <v>0</v>
      </c>
      <c r="BH635" s="150">
        <f>IF(N635="sníž. přenesená",J635,0)</f>
        <v>0</v>
      </c>
      <c r="BI635" s="150">
        <f>IF(N635="nulová",J635,0)</f>
        <v>0</v>
      </c>
      <c r="BJ635" s="17" t="s">
        <v>93</v>
      </c>
      <c r="BK635" s="150">
        <f>ROUND(I635*H635,2)</f>
        <v>0</v>
      </c>
      <c r="BL635" s="17" t="s">
        <v>239</v>
      </c>
      <c r="BM635" s="149" t="s">
        <v>890</v>
      </c>
    </row>
    <row r="636" spans="2:65" s="14" customFormat="1">
      <c r="B636" s="166"/>
      <c r="D636" s="152" t="s">
        <v>241</v>
      </c>
      <c r="E636" s="167" t="s">
        <v>1</v>
      </c>
      <c r="F636" s="168" t="s">
        <v>891</v>
      </c>
      <c r="H636" s="167" t="s">
        <v>1</v>
      </c>
      <c r="I636" s="169"/>
      <c r="L636" s="166"/>
      <c r="M636" s="170"/>
      <c r="T636" s="171"/>
      <c r="AT636" s="167" t="s">
        <v>241</v>
      </c>
      <c r="AU636" s="167" t="s">
        <v>95</v>
      </c>
      <c r="AV636" s="14" t="s">
        <v>93</v>
      </c>
      <c r="AW636" s="14" t="s">
        <v>42</v>
      </c>
      <c r="AX636" s="14" t="s">
        <v>86</v>
      </c>
      <c r="AY636" s="167" t="s">
        <v>232</v>
      </c>
    </row>
    <row r="637" spans="2:65" s="12" customFormat="1">
      <c r="B637" s="151"/>
      <c r="D637" s="152" t="s">
        <v>241</v>
      </c>
      <c r="E637" s="153" t="s">
        <v>1</v>
      </c>
      <c r="F637" s="154" t="s">
        <v>892</v>
      </c>
      <c r="H637" s="155">
        <v>1122.8399999999999</v>
      </c>
      <c r="I637" s="156"/>
      <c r="L637" s="151"/>
      <c r="M637" s="157"/>
      <c r="T637" s="158"/>
      <c r="AT637" s="153" t="s">
        <v>241</v>
      </c>
      <c r="AU637" s="153" t="s">
        <v>95</v>
      </c>
      <c r="AV637" s="12" t="s">
        <v>95</v>
      </c>
      <c r="AW637" s="12" t="s">
        <v>42</v>
      </c>
      <c r="AX637" s="12" t="s">
        <v>86</v>
      </c>
      <c r="AY637" s="153" t="s">
        <v>232</v>
      </c>
    </row>
    <row r="638" spans="2:65" s="12" customFormat="1">
      <c r="B638" s="151"/>
      <c r="D638" s="152" t="s">
        <v>241</v>
      </c>
      <c r="E638" s="153" t="s">
        <v>1</v>
      </c>
      <c r="F638" s="154" t="s">
        <v>893</v>
      </c>
      <c r="H638" s="155">
        <v>252.61</v>
      </c>
      <c r="I638" s="156"/>
      <c r="L638" s="151"/>
      <c r="M638" s="157"/>
      <c r="T638" s="158"/>
      <c r="AT638" s="153" t="s">
        <v>241</v>
      </c>
      <c r="AU638" s="153" t="s">
        <v>95</v>
      </c>
      <c r="AV638" s="12" t="s">
        <v>95</v>
      </c>
      <c r="AW638" s="12" t="s">
        <v>42</v>
      </c>
      <c r="AX638" s="12" t="s">
        <v>86</v>
      </c>
      <c r="AY638" s="153" t="s">
        <v>232</v>
      </c>
    </row>
    <row r="639" spans="2:65" s="12" customFormat="1">
      <c r="B639" s="151"/>
      <c r="D639" s="152" t="s">
        <v>241</v>
      </c>
      <c r="E639" s="153" t="s">
        <v>1</v>
      </c>
      <c r="F639" s="154" t="s">
        <v>894</v>
      </c>
      <c r="H639" s="155">
        <v>32</v>
      </c>
      <c r="I639" s="156"/>
      <c r="L639" s="151"/>
      <c r="M639" s="157"/>
      <c r="T639" s="158"/>
      <c r="AT639" s="153" t="s">
        <v>241</v>
      </c>
      <c r="AU639" s="153" t="s">
        <v>95</v>
      </c>
      <c r="AV639" s="12" t="s">
        <v>95</v>
      </c>
      <c r="AW639" s="12" t="s">
        <v>42</v>
      </c>
      <c r="AX639" s="12" t="s">
        <v>86</v>
      </c>
      <c r="AY639" s="153" t="s">
        <v>232</v>
      </c>
    </row>
    <row r="640" spans="2:65" s="12" customFormat="1">
      <c r="B640" s="151"/>
      <c r="D640" s="152" t="s">
        <v>241</v>
      </c>
      <c r="E640" s="153" t="s">
        <v>1</v>
      </c>
      <c r="F640" s="154" t="s">
        <v>895</v>
      </c>
      <c r="H640" s="155">
        <v>34.533999999999999</v>
      </c>
      <c r="I640" s="156"/>
      <c r="L640" s="151"/>
      <c r="M640" s="157"/>
      <c r="T640" s="158"/>
      <c r="AT640" s="153" t="s">
        <v>241</v>
      </c>
      <c r="AU640" s="153" t="s">
        <v>95</v>
      </c>
      <c r="AV640" s="12" t="s">
        <v>95</v>
      </c>
      <c r="AW640" s="12" t="s">
        <v>42</v>
      </c>
      <c r="AX640" s="12" t="s">
        <v>86</v>
      </c>
      <c r="AY640" s="153" t="s">
        <v>232</v>
      </c>
    </row>
    <row r="641" spans="2:65" s="12" customFormat="1">
      <c r="B641" s="151"/>
      <c r="D641" s="152" t="s">
        <v>241</v>
      </c>
      <c r="E641" s="153" t="s">
        <v>1</v>
      </c>
      <c r="F641" s="154" t="s">
        <v>896</v>
      </c>
      <c r="H641" s="155">
        <v>50</v>
      </c>
      <c r="I641" s="156"/>
      <c r="L641" s="151"/>
      <c r="M641" s="157"/>
      <c r="T641" s="158"/>
      <c r="AT641" s="153" t="s">
        <v>241</v>
      </c>
      <c r="AU641" s="153" t="s">
        <v>95</v>
      </c>
      <c r="AV641" s="12" t="s">
        <v>95</v>
      </c>
      <c r="AW641" s="12" t="s">
        <v>42</v>
      </c>
      <c r="AX641" s="12" t="s">
        <v>86</v>
      </c>
      <c r="AY641" s="153" t="s">
        <v>232</v>
      </c>
    </row>
    <row r="642" spans="2:65" s="12" customFormat="1">
      <c r="B642" s="151"/>
      <c r="D642" s="152" t="s">
        <v>241</v>
      </c>
      <c r="E642" s="153" t="s">
        <v>1</v>
      </c>
      <c r="F642" s="154" t="s">
        <v>897</v>
      </c>
      <c r="H642" s="155">
        <v>80</v>
      </c>
      <c r="I642" s="156"/>
      <c r="L642" s="151"/>
      <c r="M642" s="157"/>
      <c r="T642" s="158"/>
      <c r="AT642" s="153" t="s">
        <v>241</v>
      </c>
      <c r="AU642" s="153" t="s">
        <v>95</v>
      </c>
      <c r="AV642" s="12" t="s">
        <v>95</v>
      </c>
      <c r="AW642" s="12" t="s">
        <v>42</v>
      </c>
      <c r="AX642" s="12" t="s">
        <v>86</v>
      </c>
      <c r="AY642" s="153" t="s">
        <v>232</v>
      </c>
    </row>
    <row r="643" spans="2:65" s="13" customFormat="1">
      <c r="B643" s="159"/>
      <c r="D643" s="152" t="s">
        <v>241</v>
      </c>
      <c r="E643" s="160" t="s">
        <v>1</v>
      </c>
      <c r="F643" s="161" t="s">
        <v>243</v>
      </c>
      <c r="H643" s="162">
        <v>1571.9839999999999</v>
      </c>
      <c r="I643" s="163"/>
      <c r="L643" s="159"/>
      <c r="M643" s="164"/>
      <c r="T643" s="165"/>
      <c r="AT643" s="160" t="s">
        <v>241</v>
      </c>
      <c r="AU643" s="160" t="s">
        <v>95</v>
      </c>
      <c r="AV643" s="13" t="s">
        <v>239</v>
      </c>
      <c r="AW643" s="13" t="s">
        <v>42</v>
      </c>
      <c r="AX643" s="13" t="s">
        <v>93</v>
      </c>
      <c r="AY643" s="160" t="s">
        <v>232</v>
      </c>
    </row>
    <row r="644" spans="2:65" s="1" customFormat="1" ht="37.9" customHeight="1">
      <c r="B644" s="33"/>
      <c r="C644" s="138" t="s">
        <v>898</v>
      </c>
      <c r="D644" s="138" t="s">
        <v>234</v>
      </c>
      <c r="E644" s="139" t="s">
        <v>899</v>
      </c>
      <c r="F644" s="140" t="s">
        <v>900</v>
      </c>
      <c r="G644" s="141" t="s">
        <v>153</v>
      </c>
      <c r="H644" s="142">
        <v>1172.8399999999999</v>
      </c>
      <c r="I644" s="143"/>
      <c r="J644" s="144">
        <f>ROUND(I644*H644,2)</f>
        <v>0</v>
      </c>
      <c r="K644" s="140" t="s">
        <v>238</v>
      </c>
      <c r="L644" s="33"/>
      <c r="M644" s="145" t="s">
        <v>1</v>
      </c>
      <c r="N644" s="146" t="s">
        <v>51</v>
      </c>
      <c r="P644" s="147">
        <f>O644*H644</f>
        <v>0</v>
      </c>
      <c r="Q644" s="147">
        <v>0</v>
      </c>
      <c r="R644" s="147">
        <f>Q644*H644</f>
        <v>0</v>
      </c>
      <c r="S644" s="147">
        <v>0</v>
      </c>
      <c r="T644" s="148">
        <f>S644*H644</f>
        <v>0</v>
      </c>
      <c r="AR644" s="149" t="s">
        <v>239</v>
      </c>
      <c r="AT644" s="149" t="s">
        <v>234</v>
      </c>
      <c r="AU644" s="149" t="s">
        <v>95</v>
      </c>
      <c r="AY644" s="17" t="s">
        <v>232</v>
      </c>
      <c r="BE644" s="150">
        <f>IF(N644="základní",J644,0)</f>
        <v>0</v>
      </c>
      <c r="BF644" s="150">
        <f>IF(N644="snížená",J644,0)</f>
        <v>0</v>
      </c>
      <c r="BG644" s="150">
        <f>IF(N644="zákl. přenesená",J644,0)</f>
        <v>0</v>
      </c>
      <c r="BH644" s="150">
        <f>IF(N644="sníž. přenesená",J644,0)</f>
        <v>0</v>
      </c>
      <c r="BI644" s="150">
        <f>IF(N644="nulová",J644,0)</f>
        <v>0</v>
      </c>
      <c r="BJ644" s="17" t="s">
        <v>93</v>
      </c>
      <c r="BK644" s="150">
        <f>ROUND(I644*H644,2)</f>
        <v>0</v>
      </c>
      <c r="BL644" s="17" t="s">
        <v>239</v>
      </c>
      <c r="BM644" s="149" t="s">
        <v>901</v>
      </c>
    </row>
    <row r="645" spans="2:65" s="12" customFormat="1">
      <c r="B645" s="151"/>
      <c r="D645" s="152" t="s">
        <v>241</v>
      </c>
      <c r="E645" s="153" t="s">
        <v>1</v>
      </c>
      <c r="F645" s="154" t="s">
        <v>892</v>
      </c>
      <c r="H645" s="155">
        <v>1122.8399999999999</v>
      </c>
      <c r="I645" s="156"/>
      <c r="L645" s="151"/>
      <c r="M645" s="157"/>
      <c r="T645" s="158"/>
      <c r="AT645" s="153" t="s">
        <v>241</v>
      </c>
      <c r="AU645" s="153" t="s">
        <v>95</v>
      </c>
      <c r="AV645" s="12" t="s">
        <v>95</v>
      </c>
      <c r="AW645" s="12" t="s">
        <v>42</v>
      </c>
      <c r="AX645" s="12" t="s">
        <v>86</v>
      </c>
      <c r="AY645" s="153" t="s">
        <v>232</v>
      </c>
    </row>
    <row r="646" spans="2:65" s="12" customFormat="1">
      <c r="B646" s="151"/>
      <c r="D646" s="152" t="s">
        <v>241</v>
      </c>
      <c r="E646" s="153" t="s">
        <v>1</v>
      </c>
      <c r="F646" s="154" t="s">
        <v>896</v>
      </c>
      <c r="H646" s="155">
        <v>50</v>
      </c>
      <c r="I646" s="156"/>
      <c r="L646" s="151"/>
      <c r="M646" s="157"/>
      <c r="T646" s="158"/>
      <c r="AT646" s="153" t="s">
        <v>241</v>
      </c>
      <c r="AU646" s="153" t="s">
        <v>95</v>
      </c>
      <c r="AV646" s="12" t="s">
        <v>95</v>
      </c>
      <c r="AW646" s="12" t="s">
        <v>42</v>
      </c>
      <c r="AX646" s="12" t="s">
        <v>86</v>
      </c>
      <c r="AY646" s="153" t="s">
        <v>232</v>
      </c>
    </row>
    <row r="647" spans="2:65" s="13" customFormat="1">
      <c r="B647" s="159"/>
      <c r="D647" s="152" t="s">
        <v>241</v>
      </c>
      <c r="E647" s="160" t="s">
        <v>1</v>
      </c>
      <c r="F647" s="161" t="s">
        <v>243</v>
      </c>
      <c r="H647" s="162">
        <v>1172.8399999999999</v>
      </c>
      <c r="I647" s="163"/>
      <c r="L647" s="159"/>
      <c r="M647" s="164"/>
      <c r="T647" s="165"/>
      <c r="AT647" s="160" t="s">
        <v>241</v>
      </c>
      <c r="AU647" s="160" t="s">
        <v>95</v>
      </c>
      <c r="AV647" s="13" t="s">
        <v>239</v>
      </c>
      <c r="AW647" s="13" t="s">
        <v>42</v>
      </c>
      <c r="AX647" s="13" t="s">
        <v>93</v>
      </c>
      <c r="AY647" s="160" t="s">
        <v>232</v>
      </c>
    </row>
    <row r="648" spans="2:65" s="1" customFormat="1" ht="33" customHeight="1">
      <c r="B648" s="33"/>
      <c r="C648" s="138" t="s">
        <v>902</v>
      </c>
      <c r="D648" s="138" t="s">
        <v>234</v>
      </c>
      <c r="E648" s="139" t="s">
        <v>903</v>
      </c>
      <c r="F648" s="140" t="s">
        <v>904</v>
      </c>
      <c r="G648" s="141" t="s">
        <v>237</v>
      </c>
      <c r="H648" s="142">
        <v>32.683</v>
      </c>
      <c r="I648" s="143"/>
      <c r="J648" s="144">
        <f>ROUND(I648*H648,2)</f>
        <v>0</v>
      </c>
      <c r="K648" s="140" t="s">
        <v>238</v>
      </c>
      <c r="L648" s="33"/>
      <c r="M648" s="145" t="s">
        <v>1</v>
      </c>
      <c r="N648" s="146" t="s">
        <v>51</v>
      </c>
      <c r="P648" s="147">
        <f>O648*H648</f>
        <v>0</v>
      </c>
      <c r="Q648" s="147">
        <v>4.8000000000000001E-4</v>
      </c>
      <c r="R648" s="147">
        <f>Q648*H648</f>
        <v>1.5687840000000002E-2</v>
      </c>
      <c r="S648" s="147">
        <v>0</v>
      </c>
      <c r="T648" s="148">
        <f>S648*H648</f>
        <v>0</v>
      </c>
      <c r="AR648" s="149" t="s">
        <v>239</v>
      </c>
      <c r="AT648" s="149" t="s">
        <v>234</v>
      </c>
      <c r="AU648" s="149" t="s">
        <v>95</v>
      </c>
      <c r="AY648" s="17" t="s">
        <v>232</v>
      </c>
      <c r="BE648" s="150">
        <f>IF(N648="základní",J648,0)</f>
        <v>0</v>
      </c>
      <c r="BF648" s="150">
        <f>IF(N648="snížená",J648,0)</f>
        <v>0</v>
      </c>
      <c r="BG648" s="150">
        <f>IF(N648="zákl. přenesená",J648,0)</f>
        <v>0</v>
      </c>
      <c r="BH648" s="150">
        <f>IF(N648="sníž. přenesená",J648,0)</f>
        <v>0</v>
      </c>
      <c r="BI648" s="150">
        <f>IF(N648="nulová",J648,0)</f>
        <v>0</v>
      </c>
      <c r="BJ648" s="17" t="s">
        <v>93</v>
      </c>
      <c r="BK648" s="150">
        <f>ROUND(I648*H648,2)</f>
        <v>0</v>
      </c>
      <c r="BL648" s="17" t="s">
        <v>239</v>
      </c>
      <c r="BM648" s="149" t="s">
        <v>905</v>
      </c>
    </row>
    <row r="649" spans="2:65" s="14" customFormat="1">
      <c r="B649" s="166"/>
      <c r="D649" s="152" t="s">
        <v>241</v>
      </c>
      <c r="E649" s="167" t="s">
        <v>1</v>
      </c>
      <c r="F649" s="168" t="s">
        <v>906</v>
      </c>
      <c r="H649" s="167" t="s">
        <v>1</v>
      </c>
      <c r="I649" s="169"/>
      <c r="L649" s="166"/>
      <c r="M649" s="170"/>
      <c r="T649" s="171"/>
      <c r="AT649" s="167" t="s">
        <v>241</v>
      </c>
      <c r="AU649" s="167" t="s">
        <v>95</v>
      </c>
      <c r="AV649" s="14" t="s">
        <v>93</v>
      </c>
      <c r="AW649" s="14" t="s">
        <v>42</v>
      </c>
      <c r="AX649" s="14" t="s">
        <v>86</v>
      </c>
      <c r="AY649" s="167" t="s">
        <v>232</v>
      </c>
    </row>
    <row r="650" spans="2:65" s="12" customFormat="1">
      <c r="B650" s="151"/>
      <c r="D650" s="152" t="s">
        <v>241</v>
      </c>
      <c r="E650" s="153" t="s">
        <v>1</v>
      </c>
      <c r="F650" s="154" t="s">
        <v>907</v>
      </c>
      <c r="H650" s="155">
        <v>16</v>
      </c>
      <c r="I650" s="156"/>
      <c r="L650" s="151"/>
      <c r="M650" s="157"/>
      <c r="T650" s="158"/>
      <c r="AT650" s="153" t="s">
        <v>241</v>
      </c>
      <c r="AU650" s="153" t="s">
        <v>95</v>
      </c>
      <c r="AV650" s="12" t="s">
        <v>95</v>
      </c>
      <c r="AW650" s="12" t="s">
        <v>42</v>
      </c>
      <c r="AX650" s="12" t="s">
        <v>86</v>
      </c>
      <c r="AY650" s="153" t="s">
        <v>232</v>
      </c>
    </row>
    <row r="651" spans="2:65" s="12" customFormat="1">
      <c r="B651" s="151"/>
      <c r="D651" s="152" t="s">
        <v>241</v>
      </c>
      <c r="E651" s="153" t="s">
        <v>1</v>
      </c>
      <c r="F651" s="154" t="s">
        <v>908</v>
      </c>
      <c r="H651" s="155">
        <v>6.2830000000000004</v>
      </c>
      <c r="I651" s="156"/>
      <c r="L651" s="151"/>
      <c r="M651" s="157"/>
      <c r="T651" s="158"/>
      <c r="AT651" s="153" t="s">
        <v>241</v>
      </c>
      <c r="AU651" s="153" t="s">
        <v>95</v>
      </c>
      <c r="AV651" s="12" t="s">
        <v>95</v>
      </c>
      <c r="AW651" s="12" t="s">
        <v>42</v>
      </c>
      <c r="AX651" s="12" t="s">
        <v>86</v>
      </c>
      <c r="AY651" s="153" t="s">
        <v>232</v>
      </c>
    </row>
    <row r="652" spans="2:65" s="12" customFormat="1">
      <c r="B652" s="151"/>
      <c r="D652" s="152" t="s">
        <v>241</v>
      </c>
      <c r="E652" s="153" t="s">
        <v>1</v>
      </c>
      <c r="F652" s="154" t="s">
        <v>909</v>
      </c>
      <c r="H652" s="155">
        <v>10.4</v>
      </c>
      <c r="I652" s="156"/>
      <c r="L652" s="151"/>
      <c r="M652" s="157"/>
      <c r="T652" s="158"/>
      <c r="AT652" s="153" t="s">
        <v>241</v>
      </c>
      <c r="AU652" s="153" t="s">
        <v>95</v>
      </c>
      <c r="AV652" s="12" t="s">
        <v>95</v>
      </c>
      <c r="AW652" s="12" t="s">
        <v>42</v>
      </c>
      <c r="AX652" s="12" t="s">
        <v>86</v>
      </c>
      <c r="AY652" s="153" t="s">
        <v>232</v>
      </c>
    </row>
    <row r="653" spans="2:65" s="13" customFormat="1">
      <c r="B653" s="159"/>
      <c r="D653" s="152" t="s">
        <v>241</v>
      </c>
      <c r="E653" s="160" t="s">
        <v>1</v>
      </c>
      <c r="F653" s="161" t="s">
        <v>243</v>
      </c>
      <c r="H653" s="162">
        <v>32.683</v>
      </c>
      <c r="I653" s="163"/>
      <c r="L653" s="159"/>
      <c r="M653" s="164"/>
      <c r="T653" s="165"/>
      <c r="AT653" s="160" t="s">
        <v>241</v>
      </c>
      <c r="AU653" s="160" t="s">
        <v>95</v>
      </c>
      <c r="AV653" s="13" t="s">
        <v>239</v>
      </c>
      <c r="AW653" s="13" t="s">
        <v>42</v>
      </c>
      <c r="AX653" s="13" t="s">
        <v>93</v>
      </c>
      <c r="AY653" s="160" t="s">
        <v>232</v>
      </c>
    </row>
    <row r="654" spans="2:65" s="1" customFormat="1" ht="24.2" customHeight="1">
      <c r="B654" s="33"/>
      <c r="C654" s="138" t="s">
        <v>910</v>
      </c>
      <c r="D654" s="138" t="s">
        <v>234</v>
      </c>
      <c r="E654" s="139" t="s">
        <v>911</v>
      </c>
      <c r="F654" s="140" t="s">
        <v>912</v>
      </c>
      <c r="G654" s="141" t="s">
        <v>237</v>
      </c>
      <c r="H654" s="142">
        <v>32.683</v>
      </c>
      <c r="I654" s="143"/>
      <c r="J654" s="144">
        <f>ROUND(I654*H654,2)</f>
        <v>0</v>
      </c>
      <c r="K654" s="140" t="s">
        <v>238</v>
      </c>
      <c r="L654" s="33"/>
      <c r="M654" s="145" t="s">
        <v>1</v>
      </c>
      <c r="N654" s="146" t="s">
        <v>51</v>
      </c>
      <c r="P654" s="147">
        <f>O654*H654</f>
        <v>0</v>
      </c>
      <c r="Q654" s="147">
        <v>1.0000000000000001E-5</v>
      </c>
      <c r="R654" s="147">
        <f>Q654*H654</f>
        <v>3.2683000000000001E-4</v>
      </c>
      <c r="S654" s="147">
        <v>0</v>
      </c>
      <c r="T654" s="148">
        <f>S654*H654</f>
        <v>0</v>
      </c>
      <c r="AR654" s="149" t="s">
        <v>239</v>
      </c>
      <c r="AT654" s="149" t="s">
        <v>234</v>
      </c>
      <c r="AU654" s="149" t="s">
        <v>95</v>
      </c>
      <c r="AY654" s="17" t="s">
        <v>232</v>
      </c>
      <c r="BE654" s="150">
        <f>IF(N654="základní",J654,0)</f>
        <v>0</v>
      </c>
      <c r="BF654" s="150">
        <f>IF(N654="snížená",J654,0)</f>
        <v>0</v>
      </c>
      <c r="BG654" s="150">
        <f>IF(N654="zákl. přenesená",J654,0)</f>
        <v>0</v>
      </c>
      <c r="BH654" s="150">
        <f>IF(N654="sníž. přenesená",J654,0)</f>
        <v>0</v>
      </c>
      <c r="BI654" s="150">
        <f>IF(N654="nulová",J654,0)</f>
        <v>0</v>
      </c>
      <c r="BJ654" s="17" t="s">
        <v>93</v>
      </c>
      <c r="BK654" s="150">
        <f>ROUND(I654*H654,2)</f>
        <v>0</v>
      </c>
      <c r="BL654" s="17" t="s">
        <v>239</v>
      </c>
      <c r="BM654" s="149" t="s">
        <v>913</v>
      </c>
    </row>
    <row r="655" spans="2:65" s="12" customFormat="1">
      <c r="B655" s="151"/>
      <c r="D655" s="152" t="s">
        <v>241</v>
      </c>
      <c r="E655" s="153" t="s">
        <v>1</v>
      </c>
      <c r="F655" s="154" t="s">
        <v>914</v>
      </c>
      <c r="H655" s="155">
        <v>32.683</v>
      </c>
      <c r="I655" s="156"/>
      <c r="L655" s="151"/>
      <c r="M655" s="157"/>
      <c r="T655" s="158"/>
      <c r="AT655" s="153" t="s">
        <v>241</v>
      </c>
      <c r="AU655" s="153" t="s">
        <v>95</v>
      </c>
      <c r="AV655" s="12" t="s">
        <v>95</v>
      </c>
      <c r="AW655" s="12" t="s">
        <v>42</v>
      </c>
      <c r="AX655" s="12" t="s">
        <v>86</v>
      </c>
      <c r="AY655" s="153" t="s">
        <v>232</v>
      </c>
    </row>
    <row r="656" spans="2:65" s="13" customFormat="1">
      <c r="B656" s="159"/>
      <c r="D656" s="152" t="s">
        <v>241</v>
      </c>
      <c r="E656" s="160" t="s">
        <v>1</v>
      </c>
      <c r="F656" s="161" t="s">
        <v>243</v>
      </c>
      <c r="H656" s="162">
        <v>32.683</v>
      </c>
      <c r="I656" s="163"/>
      <c r="L656" s="159"/>
      <c r="M656" s="164"/>
      <c r="T656" s="165"/>
      <c r="AT656" s="160" t="s">
        <v>241</v>
      </c>
      <c r="AU656" s="160" t="s">
        <v>95</v>
      </c>
      <c r="AV656" s="13" t="s">
        <v>239</v>
      </c>
      <c r="AW656" s="13" t="s">
        <v>42</v>
      </c>
      <c r="AX656" s="13" t="s">
        <v>93</v>
      </c>
      <c r="AY656" s="160" t="s">
        <v>232</v>
      </c>
    </row>
    <row r="657" spans="2:65" s="1" customFormat="1" ht="24.2" customHeight="1">
      <c r="B657" s="33"/>
      <c r="C657" s="138" t="s">
        <v>915</v>
      </c>
      <c r="D657" s="138" t="s">
        <v>234</v>
      </c>
      <c r="E657" s="139" t="s">
        <v>916</v>
      </c>
      <c r="F657" s="140" t="s">
        <v>917</v>
      </c>
      <c r="G657" s="141" t="s">
        <v>237</v>
      </c>
      <c r="H657" s="142">
        <v>360</v>
      </c>
      <c r="I657" s="143"/>
      <c r="J657" s="144">
        <f>ROUND(I657*H657,2)</f>
        <v>0</v>
      </c>
      <c r="K657" s="140" t="s">
        <v>238</v>
      </c>
      <c r="L657" s="33"/>
      <c r="M657" s="145" t="s">
        <v>1</v>
      </c>
      <c r="N657" s="146" t="s">
        <v>51</v>
      </c>
      <c r="P657" s="147">
        <f>O657*H657</f>
        <v>0</v>
      </c>
      <c r="Q657" s="147">
        <v>6.2E-4</v>
      </c>
      <c r="R657" s="147">
        <f>Q657*H657</f>
        <v>0.22320000000000001</v>
      </c>
      <c r="S657" s="147">
        <v>0</v>
      </c>
      <c r="T657" s="148">
        <f>S657*H657</f>
        <v>0</v>
      </c>
      <c r="AR657" s="149" t="s">
        <v>239</v>
      </c>
      <c r="AT657" s="149" t="s">
        <v>234</v>
      </c>
      <c r="AU657" s="149" t="s">
        <v>95</v>
      </c>
      <c r="AY657" s="17" t="s">
        <v>232</v>
      </c>
      <c r="BE657" s="150">
        <f>IF(N657="základní",J657,0)</f>
        <v>0</v>
      </c>
      <c r="BF657" s="150">
        <f>IF(N657="snížená",J657,0)</f>
        <v>0</v>
      </c>
      <c r="BG657" s="150">
        <f>IF(N657="zákl. přenesená",J657,0)</f>
        <v>0</v>
      </c>
      <c r="BH657" s="150">
        <f>IF(N657="sníž. přenesená",J657,0)</f>
        <v>0</v>
      </c>
      <c r="BI657" s="150">
        <f>IF(N657="nulová",J657,0)</f>
        <v>0</v>
      </c>
      <c r="BJ657" s="17" t="s">
        <v>93</v>
      </c>
      <c r="BK657" s="150">
        <f>ROUND(I657*H657,2)</f>
        <v>0</v>
      </c>
      <c r="BL657" s="17" t="s">
        <v>239</v>
      </c>
      <c r="BM657" s="149" t="s">
        <v>918</v>
      </c>
    </row>
    <row r="658" spans="2:65" s="14" customFormat="1">
      <c r="B658" s="166"/>
      <c r="D658" s="152" t="s">
        <v>241</v>
      </c>
      <c r="E658" s="167" t="s">
        <v>1</v>
      </c>
      <c r="F658" s="168" t="s">
        <v>470</v>
      </c>
      <c r="H658" s="167" t="s">
        <v>1</v>
      </c>
      <c r="I658" s="169"/>
      <c r="L658" s="166"/>
      <c r="M658" s="170"/>
      <c r="T658" s="171"/>
      <c r="AT658" s="167" t="s">
        <v>241</v>
      </c>
      <c r="AU658" s="167" t="s">
        <v>95</v>
      </c>
      <c r="AV658" s="14" t="s">
        <v>93</v>
      </c>
      <c r="AW658" s="14" t="s">
        <v>42</v>
      </c>
      <c r="AX658" s="14" t="s">
        <v>86</v>
      </c>
      <c r="AY658" s="167" t="s">
        <v>232</v>
      </c>
    </row>
    <row r="659" spans="2:65" s="12" customFormat="1">
      <c r="B659" s="151"/>
      <c r="D659" s="152" t="s">
        <v>241</v>
      </c>
      <c r="E659" s="153" t="s">
        <v>1</v>
      </c>
      <c r="F659" s="154" t="s">
        <v>919</v>
      </c>
      <c r="H659" s="155">
        <v>360</v>
      </c>
      <c r="I659" s="156"/>
      <c r="L659" s="151"/>
      <c r="M659" s="157"/>
      <c r="T659" s="158"/>
      <c r="AT659" s="153" t="s">
        <v>241</v>
      </c>
      <c r="AU659" s="153" t="s">
        <v>95</v>
      </c>
      <c r="AV659" s="12" t="s">
        <v>95</v>
      </c>
      <c r="AW659" s="12" t="s">
        <v>42</v>
      </c>
      <c r="AX659" s="12" t="s">
        <v>86</v>
      </c>
      <c r="AY659" s="153" t="s">
        <v>232</v>
      </c>
    </row>
    <row r="660" spans="2:65" s="13" customFormat="1">
      <c r="B660" s="159"/>
      <c r="D660" s="152" t="s">
        <v>241</v>
      </c>
      <c r="E660" s="160" t="s">
        <v>1</v>
      </c>
      <c r="F660" s="161" t="s">
        <v>243</v>
      </c>
      <c r="H660" s="162">
        <v>360</v>
      </c>
      <c r="I660" s="163"/>
      <c r="L660" s="159"/>
      <c r="M660" s="164"/>
      <c r="T660" s="165"/>
      <c r="AT660" s="160" t="s">
        <v>241</v>
      </c>
      <c r="AU660" s="160" t="s">
        <v>95</v>
      </c>
      <c r="AV660" s="13" t="s">
        <v>239</v>
      </c>
      <c r="AW660" s="13" t="s">
        <v>42</v>
      </c>
      <c r="AX660" s="13" t="s">
        <v>93</v>
      </c>
      <c r="AY660" s="160" t="s">
        <v>232</v>
      </c>
    </row>
    <row r="661" spans="2:65" s="1" customFormat="1" ht="24.2" customHeight="1">
      <c r="B661" s="33"/>
      <c r="C661" s="138" t="s">
        <v>920</v>
      </c>
      <c r="D661" s="138" t="s">
        <v>234</v>
      </c>
      <c r="E661" s="139" t="s">
        <v>921</v>
      </c>
      <c r="F661" s="140" t="s">
        <v>922</v>
      </c>
      <c r="G661" s="141" t="s">
        <v>237</v>
      </c>
      <c r="H661" s="142">
        <v>700</v>
      </c>
      <c r="I661" s="143"/>
      <c r="J661" s="144">
        <f>ROUND(I661*H661,2)</f>
        <v>0</v>
      </c>
      <c r="K661" s="140" t="s">
        <v>238</v>
      </c>
      <c r="L661" s="33"/>
      <c r="M661" s="145" t="s">
        <v>1</v>
      </c>
      <c r="N661" s="146" t="s">
        <v>51</v>
      </c>
      <c r="P661" s="147">
        <f>O661*H661</f>
        <v>0</v>
      </c>
      <c r="Q661" s="147">
        <v>8.8500000000000002E-3</v>
      </c>
      <c r="R661" s="147">
        <f>Q661*H661</f>
        <v>6.1950000000000003</v>
      </c>
      <c r="S661" s="147">
        <v>0</v>
      </c>
      <c r="T661" s="148">
        <f>S661*H661</f>
        <v>0</v>
      </c>
      <c r="AR661" s="149" t="s">
        <v>239</v>
      </c>
      <c r="AT661" s="149" t="s">
        <v>234</v>
      </c>
      <c r="AU661" s="149" t="s">
        <v>95</v>
      </c>
      <c r="AY661" s="17" t="s">
        <v>232</v>
      </c>
      <c r="BE661" s="150">
        <f>IF(N661="základní",J661,0)</f>
        <v>0</v>
      </c>
      <c r="BF661" s="150">
        <f>IF(N661="snížená",J661,0)</f>
        <v>0</v>
      </c>
      <c r="BG661" s="150">
        <f>IF(N661="zákl. přenesená",J661,0)</f>
        <v>0</v>
      </c>
      <c r="BH661" s="150">
        <f>IF(N661="sníž. přenesená",J661,0)</f>
        <v>0</v>
      </c>
      <c r="BI661" s="150">
        <f>IF(N661="nulová",J661,0)</f>
        <v>0</v>
      </c>
      <c r="BJ661" s="17" t="s">
        <v>93</v>
      </c>
      <c r="BK661" s="150">
        <f>ROUND(I661*H661,2)</f>
        <v>0</v>
      </c>
      <c r="BL661" s="17" t="s">
        <v>239</v>
      </c>
      <c r="BM661" s="149" t="s">
        <v>923</v>
      </c>
    </row>
    <row r="662" spans="2:65" s="14" customFormat="1">
      <c r="B662" s="166"/>
      <c r="D662" s="152" t="s">
        <v>241</v>
      </c>
      <c r="E662" s="167" t="s">
        <v>1</v>
      </c>
      <c r="F662" s="168" t="s">
        <v>470</v>
      </c>
      <c r="H662" s="167" t="s">
        <v>1</v>
      </c>
      <c r="I662" s="169"/>
      <c r="L662" s="166"/>
      <c r="M662" s="170"/>
      <c r="T662" s="171"/>
      <c r="AT662" s="167" t="s">
        <v>241</v>
      </c>
      <c r="AU662" s="167" t="s">
        <v>95</v>
      </c>
      <c r="AV662" s="14" t="s">
        <v>93</v>
      </c>
      <c r="AW662" s="14" t="s">
        <v>42</v>
      </c>
      <c r="AX662" s="14" t="s">
        <v>86</v>
      </c>
      <c r="AY662" s="167" t="s">
        <v>232</v>
      </c>
    </row>
    <row r="663" spans="2:65" s="12" customFormat="1">
      <c r="B663" s="151"/>
      <c r="D663" s="152" t="s">
        <v>241</v>
      </c>
      <c r="E663" s="153" t="s">
        <v>1</v>
      </c>
      <c r="F663" s="154" t="s">
        <v>924</v>
      </c>
      <c r="H663" s="155">
        <v>700</v>
      </c>
      <c r="I663" s="156"/>
      <c r="L663" s="151"/>
      <c r="M663" s="157"/>
      <c r="T663" s="158"/>
      <c r="AT663" s="153" t="s">
        <v>241</v>
      </c>
      <c r="AU663" s="153" t="s">
        <v>95</v>
      </c>
      <c r="AV663" s="12" t="s">
        <v>95</v>
      </c>
      <c r="AW663" s="12" t="s">
        <v>42</v>
      </c>
      <c r="AX663" s="12" t="s">
        <v>86</v>
      </c>
      <c r="AY663" s="153" t="s">
        <v>232</v>
      </c>
    </row>
    <row r="664" spans="2:65" s="13" customFormat="1">
      <c r="B664" s="159"/>
      <c r="D664" s="152" t="s">
        <v>241</v>
      </c>
      <c r="E664" s="160" t="s">
        <v>1</v>
      </c>
      <c r="F664" s="161" t="s">
        <v>243</v>
      </c>
      <c r="H664" s="162">
        <v>700</v>
      </c>
      <c r="I664" s="163"/>
      <c r="L664" s="159"/>
      <c r="M664" s="164"/>
      <c r="T664" s="165"/>
      <c r="AT664" s="160" t="s">
        <v>241</v>
      </c>
      <c r="AU664" s="160" t="s">
        <v>95</v>
      </c>
      <c r="AV664" s="13" t="s">
        <v>239</v>
      </c>
      <c r="AW664" s="13" t="s">
        <v>42</v>
      </c>
      <c r="AX664" s="13" t="s">
        <v>93</v>
      </c>
      <c r="AY664" s="160" t="s">
        <v>232</v>
      </c>
    </row>
    <row r="665" spans="2:65" s="1" customFormat="1" ht="24.2" customHeight="1">
      <c r="B665" s="33"/>
      <c r="C665" s="138" t="s">
        <v>925</v>
      </c>
      <c r="D665" s="138" t="s">
        <v>234</v>
      </c>
      <c r="E665" s="139" t="s">
        <v>926</v>
      </c>
      <c r="F665" s="140" t="s">
        <v>927</v>
      </c>
      <c r="G665" s="141" t="s">
        <v>237</v>
      </c>
      <c r="H665" s="142">
        <v>383</v>
      </c>
      <c r="I665" s="143"/>
      <c r="J665" s="144">
        <f>ROUND(I665*H665,2)</f>
        <v>0</v>
      </c>
      <c r="K665" s="140" t="s">
        <v>238</v>
      </c>
      <c r="L665" s="33"/>
      <c r="M665" s="145" t="s">
        <v>1</v>
      </c>
      <c r="N665" s="146" t="s">
        <v>51</v>
      </c>
      <c r="P665" s="147">
        <f>O665*H665</f>
        <v>0</v>
      </c>
      <c r="Q665" s="147">
        <v>1.6879999999999999E-2</v>
      </c>
      <c r="R665" s="147">
        <f>Q665*H665</f>
        <v>6.4650400000000001</v>
      </c>
      <c r="S665" s="147">
        <v>0</v>
      </c>
      <c r="T665" s="148">
        <f>S665*H665</f>
        <v>0</v>
      </c>
      <c r="AR665" s="149" t="s">
        <v>239</v>
      </c>
      <c r="AT665" s="149" t="s">
        <v>234</v>
      </c>
      <c r="AU665" s="149" t="s">
        <v>95</v>
      </c>
      <c r="AY665" s="17" t="s">
        <v>232</v>
      </c>
      <c r="BE665" s="150">
        <f>IF(N665="základní",J665,0)</f>
        <v>0</v>
      </c>
      <c r="BF665" s="150">
        <f>IF(N665="snížená",J665,0)</f>
        <v>0</v>
      </c>
      <c r="BG665" s="150">
        <f>IF(N665="zákl. přenesená",J665,0)</f>
        <v>0</v>
      </c>
      <c r="BH665" s="150">
        <f>IF(N665="sníž. přenesená",J665,0)</f>
        <v>0</v>
      </c>
      <c r="BI665" s="150">
        <f>IF(N665="nulová",J665,0)</f>
        <v>0</v>
      </c>
      <c r="BJ665" s="17" t="s">
        <v>93</v>
      </c>
      <c r="BK665" s="150">
        <f>ROUND(I665*H665,2)</f>
        <v>0</v>
      </c>
      <c r="BL665" s="17" t="s">
        <v>239</v>
      </c>
      <c r="BM665" s="149" t="s">
        <v>928</v>
      </c>
    </row>
    <row r="666" spans="2:65" s="14" customFormat="1">
      <c r="B666" s="166"/>
      <c r="D666" s="152" t="s">
        <v>241</v>
      </c>
      <c r="E666" s="167" t="s">
        <v>1</v>
      </c>
      <c r="F666" s="168" t="s">
        <v>470</v>
      </c>
      <c r="H666" s="167" t="s">
        <v>1</v>
      </c>
      <c r="I666" s="169"/>
      <c r="L666" s="166"/>
      <c r="M666" s="170"/>
      <c r="T666" s="171"/>
      <c r="AT666" s="167" t="s">
        <v>241</v>
      </c>
      <c r="AU666" s="167" t="s">
        <v>95</v>
      </c>
      <c r="AV666" s="14" t="s">
        <v>93</v>
      </c>
      <c r="AW666" s="14" t="s">
        <v>42</v>
      </c>
      <c r="AX666" s="14" t="s">
        <v>86</v>
      </c>
      <c r="AY666" s="167" t="s">
        <v>232</v>
      </c>
    </row>
    <row r="667" spans="2:65" s="14" customFormat="1">
      <c r="B667" s="166"/>
      <c r="D667" s="152" t="s">
        <v>241</v>
      </c>
      <c r="E667" s="167" t="s">
        <v>1</v>
      </c>
      <c r="F667" s="168" t="s">
        <v>929</v>
      </c>
      <c r="H667" s="167" t="s">
        <v>1</v>
      </c>
      <c r="I667" s="169"/>
      <c r="L667" s="166"/>
      <c r="M667" s="170"/>
      <c r="T667" s="171"/>
      <c r="AT667" s="167" t="s">
        <v>241</v>
      </c>
      <c r="AU667" s="167" t="s">
        <v>95</v>
      </c>
      <c r="AV667" s="14" t="s">
        <v>93</v>
      </c>
      <c r="AW667" s="14" t="s">
        <v>42</v>
      </c>
      <c r="AX667" s="14" t="s">
        <v>86</v>
      </c>
      <c r="AY667" s="167" t="s">
        <v>232</v>
      </c>
    </row>
    <row r="668" spans="2:65" s="14" customFormat="1">
      <c r="B668" s="166"/>
      <c r="D668" s="152" t="s">
        <v>241</v>
      </c>
      <c r="E668" s="167" t="s">
        <v>1</v>
      </c>
      <c r="F668" s="168" t="s">
        <v>930</v>
      </c>
      <c r="H668" s="167" t="s">
        <v>1</v>
      </c>
      <c r="I668" s="169"/>
      <c r="L668" s="166"/>
      <c r="M668" s="170"/>
      <c r="T668" s="171"/>
      <c r="AT668" s="167" t="s">
        <v>241</v>
      </c>
      <c r="AU668" s="167" t="s">
        <v>95</v>
      </c>
      <c r="AV668" s="14" t="s">
        <v>93</v>
      </c>
      <c r="AW668" s="14" t="s">
        <v>42</v>
      </c>
      <c r="AX668" s="14" t="s">
        <v>86</v>
      </c>
      <c r="AY668" s="167" t="s">
        <v>232</v>
      </c>
    </row>
    <row r="669" spans="2:65" s="12" customFormat="1">
      <c r="B669" s="151"/>
      <c r="D669" s="152" t="s">
        <v>241</v>
      </c>
      <c r="E669" s="153" t="s">
        <v>1</v>
      </c>
      <c r="F669" s="154" t="s">
        <v>931</v>
      </c>
      <c r="H669" s="155">
        <v>383</v>
      </c>
      <c r="I669" s="156"/>
      <c r="L669" s="151"/>
      <c r="M669" s="157"/>
      <c r="T669" s="158"/>
      <c r="AT669" s="153" t="s">
        <v>241</v>
      </c>
      <c r="AU669" s="153" t="s">
        <v>95</v>
      </c>
      <c r="AV669" s="12" t="s">
        <v>95</v>
      </c>
      <c r="AW669" s="12" t="s">
        <v>42</v>
      </c>
      <c r="AX669" s="12" t="s">
        <v>86</v>
      </c>
      <c r="AY669" s="153" t="s">
        <v>232</v>
      </c>
    </row>
    <row r="670" spans="2:65" s="13" customFormat="1">
      <c r="B670" s="159"/>
      <c r="D670" s="152" t="s">
        <v>241</v>
      </c>
      <c r="E670" s="160" t="s">
        <v>1</v>
      </c>
      <c r="F670" s="161" t="s">
        <v>243</v>
      </c>
      <c r="H670" s="162">
        <v>383</v>
      </c>
      <c r="I670" s="163"/>
      <c r="L670" s="159"/>
      <c r="M670" s="164"/>
      <c r="T670" s="165"/>
      <c r="AT670" s="160" t="s">
        <v>241</v>
      </c>
      <c r="AU670" s="160" t="s">
        <v>95</v>
      </c>
      <c r="AV670" s="13" t="s">
        <v>239</v>
      </c>
      <c r="AW670" s="13" t="s">
        <v>42</v>
      </c>
      <c r="AX670" s="13" t="s">
        <v>93</v>
      </c>
      <c r="AY670" s="160" t="s">
        <v>232</v>
      </c>
    </row>
    <row r="671" spans="2:65" s="1" customFormat="1" ht="24.2" customHeight="1">
      <c r="B671" s="33"/>
      <c r="C671" s="138" t="s">
        <v>932</v>
      </c>
      <c r="D671" s="138" t="s">
        <v>234</v>
      </c>
      <c r="E671" s="139" t="s">
        <v>933</v>
      </c>
      <c r="F671" s="140" t="s">
        <v>934</v>
      </c>
      <c r="G671" s="141" t="s">
        <v>237</v>
      </c>
      <c r="H671" s="142">
        <v>210</v>
      </c>
      <c r="I671" s="143"/>
      <c r="J671" s="144">
        <f>ROUND(I671*H671,2)</f>
        <v>0</v>
      </c>
      <c r="K671" s="140" t="s">
        <v>238</v>
      </c>
      <c r="L671" s="33"/>
      <c r="M671" s="145" t="s">
        <v>1</v>
      </c>
      <c r="N671" s="146" t="s">
        <v>51</v>
      </c>
      <c r="P671" s="147">
        <f>O671*H671</f>
        <v>0</v>
      </c>
      <c r="Q671" s="147">
        <v>2.69E-2</v>
      </c>
      <c r="R671" s="147">
        <f>Q671*H671</f>
        <v>5.649</v>
      </c>
      <c r="S671" s="147">
        <v>0</v>
      </c>
      <c r="T671" s="148">
        <f>S671*H671</f>
        <v>0</v>
      </c>
      <c r="AR671" s="149" t="s">
        <v>239</v>
      </c>
      <c r="AT671" s="149" t="s">
        <v>234</v>
      </c>
      <c r="AU671" s="149" t="s">
        <v>95</v>
      </c>
      <c r="AY671" s="17" t="s">
        <v>232</v>
      </c>
      <c r="BE671" s="150">
        <f>IF(N671="základní",J671,0)</f>
        <v>0</v>
      </c>
      <c r="BF671" s="150">
        <f>IF(N671="snížená",J671,0)</f>
        <v>0</v>
      </c>
      <c r="BG671" s="150">
        <f>IF(N671="zákl. přenesená",J671,0)</f>
        <v>0</v>
      </c>
      <c r="BH671" s="150">
        <f>IF(N671="sníž. přenesená",J671,0)</f>
        <v>0</v>
      </c>
      <c r="BI671" s="150">
        <f>IF(N671="nulová",J671,0)</f>
        <v>0</v>
      </c>
      <c r="BJ671" s="17" t="s">
        <v>93</v>
      </c>
      <c r="BK671" s="150">
        <f>ROUND(I671*H671,2)</f>
        <v>0</v>
      </c>
      <c r="BL671" s="17" t="s">
        <v>239</v>
      </c>
      <c r="BM671" s="149" t="s">
        <v>935</v>
      </c>
    </row>
    <row r="672" spans="2:65" s="14" customFormat="1">
      <c r="B672" s="166"/>
      <c r="D672" s="152" t="s">
        <v>241</v>
      </c>
      <c r="E672" s="167" t="s">
        <v>1</v>
      </c>
      <c r="F672" s="168" t="s">
        <v>470</v>
      </c>
      <c r="H672" s="167" t="s">
        <v>1</v>
      </c>
      <c r="I672" s="169"/>
      <c r="L672" s="166"/>
      <c r="M672" s="170"/>
      <c r="T672" s="171"/>
      <c r="AT672" s="167" t="s">
        <v>241</v>
      </c>
      <c r="AU672" s="167" t="s">
        <v>95</v>
      </c>
      <c r="AV672" s="14" t="s">
        <v>93</v>
      </c>
      <c r="AW672" s="14" t="s">
        <v>42</v>
      </c>
      <c r="AX672" s="14" t="s">
        <v>86</v>
      </c>
      <c r="AY672" s="167" t="s">
        <v>232</v>
      </c>
    </row>
    <row r="673" spans="2:65" s="14" customFormat="1">
      <c r="B673" s="166"/>
      <c r="D673" s="152" t="s">
        <v>241</v>
      </c>
      <c r="E673" s="167" t="s">
        <v>1</v>
      </c>
      <c r="F673" s="168" t="s">
        <v>936</v>
      </c>
      <c r="H673" s="167" t="s">
        <v>1</v>
      </c>
      <c r="I673" s="169"/>
      <c r="L673" s="166"/>
      <c r="M673" s="170"/>
      <c r="T673" s="171"/>
      <c r="AT673" s="167" t="s">
        <v>241</v>
      </c>
      <c r="AU673" s="167" t="s">
        <v>95</v>
      </c>
      <c r="AV673" s="14" t="s">
        <v>93</v>
      </c>
      <c r="AW673" s="14" t="s">
        <v>42</v>
      </c>
      <c r="AX673" s="14" t="s">
        <v>86</v>
      </c>
      <c r="AY673" s="167" t="s">
        <v>232</v>
      </c>
    </row>
    <row r="674" spans="2:65" s="14" customFormat="1">
      <c r="B674" s="166"/>
      <c r="D674" s="152" t="s">
        <v>241</v>
      </c>
      <c r="E674" s="167" t="s">
        <v>1</v>
      </c>
      <c r="F674" s="168" t="s">
        <v>930</v>
      </c>
      <c r="H674" s="167" t="s">
        <v>1</v>
      </c>
      <c r="I674" s="169"/>
      <c r="L674" s="166"/>
      <c r="M674" s="170"/>
      <c r="T674" s="171"/>
      <c r="AT674" s="167" t="s">
        <v>241</v>
      </c>
      <c r="AU674" s="167" t="s">
        <v>95</v>
      </c>
      <c r="AV674" s="14" t="s">
        <v>93</v>
      </c>
      <c r="AW674" s="14" t="s">
        <v>42</v>
      </c>
      <c r="AX674" s="14" t="s">
        <v>86</v>
      </c>
      <c r="AY674" s="167" t="s">
        <v>232</v>
      </c>
    </row>
    <row r="675" spans="2:65" s="12" customFormat="1">
      <c r="B675" s="151"/>
      <c r="D675" s="152" t="s">
        <v>241</v>
      </c>
      <c r="E675" s="153" t="s">
        <v>1</v>
      </c>
      <c r="F675" s="154" t="s">
        <v>937</v>
      </c>
      <c r="H675" s="155">
        <v>210</v>
      </c>
      <c r="I675" s="156"/>
      <c r="L675" s="151"/>
      <c r="M675" s="157"/>
      <c r="T675" s="158"/>
      <c r="AT675" s="153" t="s">
        <v>241</v>
      </c>
      <c r="AU675" s="153" t="s">
        <v>95</v>
      </c>
      <c r="AV675" s="12" t="s">
        <v>95</v>
      </c>
      <c r="AW675" s="12" t="s">
        <v>42</v>
      </c>
      <c r="AX675" s="12" t="s">
        <v>86</v>
      </c>
      <c r="AY675" s="153" t="s">
        <v>232</v>
      </c>
    </row>
    <row r="676" spans="2:65" s="13" customFormat="1">
      <c r="B676" s="159"/>
      <c r="D676" s="152" t="s">
        <v>241</v>
      </c>
      <c r="E676" s="160" t="s">
        <v>1</v>
      </c>
      <c r="F676" s="161" t="s">
        <v>243</v>
      </c>
      <c r="H676" s="162">
        <v>210</v>
      </c>
      <c r="I676" s="163"/>
      <c r="L676" s="159"/>
      <c r="M676" s="164"/>
      <c r="T676" s="165"/>
      <c r="AT676" s="160" t="s">
        <v>241</v>
      </c>
      <c r="AU676" s="160" t="s">
        <v>95</v>
      </c>
      <c r="AV676" s="13" t="s">
        <v>239</v>
      </c>
      <c r="AW676" s="13" t="s">
        <v>42</v>
      </c>
      <c r="AX676" s="13" t="s">
        <v>93</v>
      </c>
      <c r="AY676" s="160" t="s">
        <v>232</v>
      </c>
    </row>
    <row r="677" spans="2:65" s="1" customFormat="1" ht="62.65" customHeight="1">
      <c r="B677" s="33"/>
      <c r="C677" s="138" t="s">
        <v>938</v>
      </c>
      <c r="D677" s="138" t="s">
        <v>234</v>
      </c>
      <c r="E677" s="139" t="s">
        <v>939</v>
      </c>
      <c r="F677" s="140" t="s">
        <v>940</v>
      </c>
      <c r="G677" s="141" t="s">
        <v>237</v>
      </c>
      <c r="H677" s="142">
        <v>1473</v>
      </c>
      <c r="I677" s="143"/>
      <c r="J677" s="144">
        <f>ROUND(I677*H677,2)</f>
        <v>0</v>
      </c>
      <c r="K677" s="140" t="s">
        <v>238</v>
      </c>
      <c r="L677" s="33"/>
      <c r="M677" s="145" t="s">
        <v>1</v>
      </c>
      <c r="N677" s="146" t="s">
        <v>51</v>
      </c>
      <c r="P677" s="147">
        <f>O677*H677</f>
        <v>0</v>
      </c>
      <c r="Q677" s="147">
        <v>2.32E-3</v>
      </c>
      <c r="R677" s="147">
        <f>Q677*H677</f>
        <v>3.41736</v>
      </c>
      <c r="S677" s="147">
        <v>0</v>
      </c>
      <c r="T677" s="148">
        <f>S677*H677</f>
        <v>0</v>
      </c>
      <c r="AR677" s="149" t="s">
        <v>239</v>
      </c>
      <c r="AT677" s="149" t="s">
        <v>234</v>
      </c>
      <c r="AU677" s="149" t="s">
        <v>95</v>
      </c>
      <c r="AY677" s="17" t="s">
        <v>232</v>
      </c>
      <c r="BE677" s="150">
        <f>IF(N677="základní",J677,0)</f>
        <v>0</v>
      </c>
      <c r="BF677" s="150">
        <f>IF(N677="snížená",J677,0)</f>
        <v>0</v>
      </c>
      <c r="BG677" s="150">
        <f>IF(N677="zákl. přenesená",J677,0)</f>
        <v>0</v>
      </c>
      <c r="BH677" s="150">
        <f>IF(N677="sníž. přenesená",J677,0)</f>
        <v>0</v>
      </c>
      <c r="BI677" s="150">
        <f>IF(N677="nulová",J677,0)</f>
        <v>0</v>
      </c>
      <c r="BJ677" s="17" t="s">
        <v>93</v>
      </c>
      <c r="BK677" s="150">
        <f>ROUND(I677*H677,2)</f>
        <v>0</v>
      </c>
      <c r="BL677" s="17" t="s">
        <v>239</v>
      </c>
      <c r="BM677" s="149" t="s">
        <v>941</v>
      </c>
    </row>
    <row r="678" spans="2:65" s="14" customFormat="1">
      <c r="B678" s="166"/>
      <c r="D678" s="152" t="s">
        <v>241</v>
      </c>
      <c r="E678" s="167" t="s">
        <v>1</v>
      </c>
      <c r="F678" s="168" t="s">
        <v>470</v>
      </c>
      <c r="H678" s="167" t="s">
        <v>1</v>
      </c>
      <c r="I678" s="169"/>
      <c r="L678" s="166"/>
      <c r="M678" s="170"/>
      <c r="T678" s="171"/>
      <c r="AT678" s="167" t="s">
        <v>241</v>
      </c>
      <c r="AU678" s="167" t="s">
        <v>95</v>
      </c>
      <c r="AV678" s="14" t="s">
        <v>93</v>
      </c>
      <c r="AW678" s="14" t="s">
        <v>42</v>
      </c>
      <c r="AX678" s="14" t="s">
        <v>86</v>
      </c>
      <c r="AY678" s="167" t="s">
        <v>232</v>
      </c>
    </row>
    <row r="679" spans="2:65" s="12" customFormat="1">
      <c r="B679" s="151"/>
      <c r="D679" s="152" t="s">
        <v>241</v>
      </c>
      <c r="E679" s="153" t="s">
        <v>1</v>
      </c>
      <c r="F679" s="154" t="s">
        <v>942</v>
      </c>
      <c r="H679" s="155">
        <v>700</v>
      </c>
      <c r="I679" s="156"/>
      <c r="L679" s="151"/>
      <c r="M679" s="157"/>
      <c r="T679" s="158"/>
      <c r="AT679" s="153" t="s">
        <v>241</v>
      </c>
      <c r="AU679" s="153" t="s">
        <v>95</v>
      </c>
      <c r="AV679" s="12" t="s">
        <v>95</v>
      </c>
      <c r="AW679" s="12" t="s">
        <v>42</v>
      </c>
      <c r="AX679" s="12" t="s">
        <v>86</v>
      </c>
      <c r="AY679" s="153" t="s">
        <v>232</v>
      </c>
    </row>
    <row r="680" spans="2:65" s="12" customFormat="1">
      <c r="B680" s="151"/>
      <c r="D680" s="152" t="s">
        <v>241</v>
      </c>
      <c r="E680" s="153" t="s">
        <v>1</v>
      </c>
      <c r="F680" s="154" t="s">
        <v>943</v>
      </c>
      <c r="H680" s="155">
        <v>180</v>
      </c>
      <c r="I680" s="156"/>
      <c r="L680" s="151"/>
      <c r="M680" s="157"/>
      <c r="T680" s="158"/>
      <c r="AT680" s="153" t="s">
        <v>241</v>
      </c>
      <c r="AU680" s="153" t="s">
        <v>95</v>
      </c>
      <c r="AV680" s="12" t="s">
        <v>95</v>
      </c>
      <c r="AW680" s="12" t="s">
        <v>42</v>
      </c>
      <c r="AX680" s="12" t="s">
        <v>86</v>
      </c>
      <c r="AY680" s="153" t="s">
        <v>232</v>
      </c>
    </row>
    <row r="681" spans="2:65" s="12" customFormat="1">
      <c r="B681" s="151"/>
      <c r="D681" s="152" t="s">
        <v>241</v>
      </c>
      <c r="E681" s="153" t="s">
        <v>1</v>
      </c>
      <c r="F681" s="154" t="s">
        <v>944</v>
      </c>
      <c r="H681" s="155">
        <v>383</v>
      </c>
      <c r="I681" s="156"/>
      <c r="L681" s="151"/>
      <c r="M681" s="157"/>
      <c r="T681" s="158"/>
      <c r="AT681" s="153" t="s">
        <v>241</v>
      </c>
      <c r="AU681" s="153" t="s">
        <v>95</v>
      </c>
      <c r="AV681" s="12" t="s">
        <v>95</v>
      </c>
      <c r="AW681" s="12" t="s">
        <v>42</v>
      </c>
      <c r="AX681" s="12" t="s">
        <v>86</v>
      </c>
      <c r="AY681" s="153" t="s">
        <v>232</v>
      </c>
    </row>
    <row r="682" spans="2:65" s="12" customFormat="1">
      <c r="B682" s="151"/>
      <c r="D682" s="152" t="s">
        <v>241</v>
      </c>
      <c r="E682" s="153" t="s">
        <v>1</v>
      </c>
      <c r="F682" s="154" t="s">
        <v>945</v>
      </c>
      <c r="H682" s="155">
        <v>210</v>
      </c>
      <c r="I682" s="156"/>
      <c r="L682" s="151"/>
      <c r="M682" s="157"/>
      <c r="T682" s="158"/>
      <c r="AT682" s="153" t="s">
        <v>241</v>
      </c>
      <c r="AU682" s="153" t="s">
        <v>95</v>
      </c>
      <c r="AV682" s="12" t="s">
        <v>95</v>
      </c>
      <c r="AW682" s="12" t="s">
        <v>42</v>
      </c>
      <c r="AX682" s="12" t="s">
        <v>86</v>
      </c>
      <c r="AY682" s="153" t="s">
        <v>232</v>
      </c>
    </row>
    <row r="683" spans="2:65" s="13" customFormat="1">
      <c r="B683" s="159"/>
      <c r="D683" s="152" t="s">
        <v>241</v>
      </c>
      <c r="E683" s="160" t="s">
        <v>1</v>
      </c>
      <c r="F683" s="161" t="s">
        <v>243</v>
      </c>
      <c r="H683" s="162">
        <v>1473</v>
      </c>
      <c r="I683" s="163"/>
      <c r="L683" s="159"/>
      <c r="M683" s="164"/>
      <c r="T683" s="165"/>
      <c r="AT683" s="160" t="s">
        <v>241</v>
      </c>
      <c r="AU683" s="160" t="s">
        <v>95</v>
      </c>
      <c r="AV683" s="13" t="s">
        <v>239</v>
      </c>
      <c r="AW683" s="13" t="s">
        <v>42</v>
      </c>
      <c r="AX683" s="13" t="s">
        <v>93</v>
      </c>
      <c r="AY683" s="160" t="s">
        <v>232</v>
      </c>
    </row>
    <row r="684" spans="2:65" s="1" customFormat="1" ht="24.2" customHeight="1">
      <c r="B684" s="33"/>
      <c r="C684" s="138" t="s">
        <v>946</v>
      </c>
      <c r="D684" s="138" t="s">
        <v>234</v>
      </c>
      <c r="E684" s="139" t="s">
        <v>947</v>
      </c>
      <c r="F684" s="140" t="s">
        <v>948</v>
      </c>
      <c r="G684" s="141" t="s">
        <v>370</v>
      </c>
      <c r="H684" s="142">
        <v>4</v>
      </c>
      <c r="I684" s="143"/>
      <c r="J684" s="144">
        <f>ROUND(I684*H684,2)</f>
        <v>0</v>
      </c>
      <c r="K684" s="140" t="s">
        <v>376</v>
      </c>
      <c r="L684" s="33"/>
      <c r="M684" s="145" t="s">
        <v>1</v>
      </c>
      <c r="N684" s="146" t="s">
        <v>51</v>
      </c>
      <c r="P684" s="147">
        <f>O684*H684</f>
        <v>0</v>
      </c>
      <c r="Q684" s="147">
        <v>1E-3</v>
      </c>
      <c r="R684" s="147">
        <f>Q684*H684</f>
        <v>4.0000000000000001E-3</v>
      </c>
      <c r="S684" s="147">
        <v>0</v>
      </c>
      <c r="T684" s="148">
        <f>S684*H684</f>
        <v>0</v>
      </c>
      <c r="AR684" s="149" t="s">
        <v>239</v>
      </c>
      <c r="AT684" s="149" t="s">
        <v>234</v>
      </c>
      <c r="AU684" s="149" t="s">
        <v>95</v>
      </c>
      <c r="AY684" s="17" t="s">
        <v>232</v>
      </c>
      <c r="BE684" s="150">
        <f>IF(N684="základní",J684,0)</f>
        <v>0</v>
      </c>
      <c r="BF684" s="150">
        <f>IF(N684="snížená",J684,0)</f>
        <v>0</v>
      </c>
      <c r="BG684" s="150">
        <f>IF(N684="zákl. přenesená",J684,0)</f>
        <v>0</v>
      </c>
      <c r="BH684" s="150">
        <f>IF(N684="sníž. přenesená",J684,0)</f>
        <v>0</v>
      </c>
      <c r="BI684" s="150">
        <f>IF(N684="nulová",J684,0)</f>
        <v>0</v>
      </c>
      <c r="BJ684" s="17" t="s">
        <v>93</v>
      </c>
      <c r="BK684" s="150">
        <f>ROUND(I684*H684,2)</f>
        <v>0</v>
      </c>
      <c r="BL684" s="17" t="s">
        <v>239</v>
      </c>
      <c r="BM684" s="149" t="s">
        <v>949</v>
      </c>
    </row>
    <row r="685" spans="2:65" s="14" customFormat="1">
      <c r="B685" s="166"/>
      <c r="D685" s="152" t="s">
        <v>241</v>
      </c>
      <c r="E685" s="167" t="s">
        <v>1</v>
      </c>
      <c r="F685" s="168" t="s">
        <v>470</v>
      </c>
      <c r="H685" s="167" t="s">
        <v>1</v>
      </c>
      <c r="I685" s="169"/>
      <c r="L685" s="166"/>
      <c r="M685" s="170"/>
      <c r="T685" s="171"/>
      <c r="AT685" s="167" t="s">
        <v>241</v>
      </c>
      <c r="AU685" s="167" t="s">
        <v>95</v>
      </c>
      <c r="AV685" s="14" t="s">
        <v>93</v>
      </c>
      <c r="AW685" s="14" t="s">
        <v>42</v>
      </c>
      <c r="AX685" s="14" t="s">
        <v>86</v>
      </c>
      <c r="AY685" s="167" t="s">
        <v>232</v>
      </c>
    </row>
    <row r="686" spans="2:65" s="14" customFormat="1" ht="22.5">
      <c r="B686" s="166"/>
      <c r="D686" s="152" t="s">
        <v>241</v>
      </c>
      <c r="E686" s="167" t="s">
        <v>1</v>
      </c>
      <c r="F686" s="168" t="s">
        <v>950</v>
      </c>
      <c r="H686" s="167" t="s">
        <v>1</v>
      </c>
      <c r="I686" s="169"/>
      <c r="L686" s="166"/>
      <c r="M686" s="170"/>
      <c r="T686" s="171"/>
      <c r="AT686" s="167" t="s">
        <v>241</v>
      </c>
      <c r="AU686" s="167" t="s">
        <v>95</v>
      </c>
      <c r="AV686" s="14" t="s">
        <v>93</v>
      </c>
      <c r="AW686" s="14" t="s">
        <v>42</v>
      </c>
      <c r="AX686" s="14" t="s">
        <v>86</v>
      </c>
      <c r="AY686" s="167" t="s">
        <v>232</v>
      </c>
    </row>
    <row r="687" spans="2:65" s="12" customFormat="1">
      <c r="B687" s="151"/>
      <c r="D687" s="152" t="s">
        <v>241</v>
      </c>
      <c r="E687" s="153" t="s">
        <v>1</v>
      </c>
      <c r="F687" s="154" t="s">
        <v>951</v>
      </c>
      <c r="H687" s="155">
        <v>4</v>
      </c>
      <c r="I687" s="156"/>
      <c r="L687" s="151"/>
      <c r="M687" s="157"/>
      <c r="T687" s="158"/>
      <c r="AT687" s="153" t="s">
        <v>241</v>
      </c>
      <c r="AU687" s="153" t="s">
        <v>95</v>
      </c>
      <c r="AV687" s="12" t="s">
        <v>95</v>
      </c>
      <c r="AW687" s="12" t="s">
        <v>42</v>
      </c>
      <c r="AX687" s="12" t="s">
        <v>86</v>
      </c>
      <c r="AY687" s="153" t="s">
        <v>232</v>
      </c>
    </row>
    <row r="688" spans="2:65" s="13" customFormat="1">
      <c r="B688" s="159"/>
      <c r="D688" s="152" t="s">
        <v>241</v>
      </c>
      <c r="E688" s="160" t="s">
        <v>1</v>
      </c>
      <c r="F688" s="161" t="s">
        <v>243</v>
      </c>
      <c r="H688" s="162">
        <v>4</v>
      </c>
      <c r="I688" s="163"/>
      <c r="L688" s="159"/>
      <c r="M688" s="164"/>
      <c r="T688" s="165"/>
      <c r="AT688" s="160" t="s">
        <v>241</v>
      </c>
      <c r="AU688" s="160" t="s">
        <v>95</v>
      </c>
      <c r="AV688" s="13" t="s">
        <v>239</v>
      </c>
      <c r="AW688" s="13" t="s">
        <v>42</v>
      </c>
      <c r="AX688" s="13" t="s">
        <v>93</v>
      </c>
      <c r="AY688" s="160" t="s">
        <v>232</v>
      </c>
    </row>
    <row r="689" spans="2:65" s="1" customFormat="1" ht="24.2" customHeight="1">
      <c r="B689" s="33"/>
      <c r="C689" s="138" t="s">
        <v>952</v>
      </c>
      <c r="D689" s="138" t="s">
        <v>234</v>
      </c>
      <c r="E689" s="139" t="s">
        <v>953</v>
      </c>
      <c r="F689" s="140" t="s">
        <v>954</v>
      </c>
      <c r="G689" s="141" t="s">
        <v>237</v>
      </c>
      <c r="H689" s="142">
        <v>50</v>
      </c>
      <c r="I689" s="143"/>
      <c r="J689" s="144">
        <f>ROUND(I689*H689,2)</f>
        <v>0</v>
      </c>
      <c r="K689" s="140" t="s">
        <v>376</v>
      </c>
      <c r="L689" s="33"/>
      <c r="M689" s="145" t="s">
        <v>1</v>
      </c>
      <c r="N689" s="146" t="s">
        <v>51</v>
      </c>
      <c r="P689" s="147">
        <f>O689*H689</f>
        <v>0</v>
      </c>
      <c r="Q689" s="147">
        <v>1.4E-2</v>
      </c>
      <c r="R689" s="147">
        <f>Q689*H689</f>
        <v>0.70000000000000007</v>
      </c>
      <c r="S689" s="147">
        <v>0</v>
      </c>
      <c r="T689" s="148">
        <f>S689*H689</f>
        <v>0</v>
      </c>
      <c r="AR689" s="149" t="s">
        <v>239</v>
      </c>
      <c r="AT689" s="149" t="s">
        <v>234</v>
      </c>
      <c r="AU689" s="149" t="s">
        <v>95</v>
      </c>
      <c r="AY689" s="17" t="s">
        <v>232</v>
      </c>
      <c r="BE689" s="150">
        <f>IF(N689="základní",J689,0)</f>
        <v>0</v>
      </c>
      <c r="BF689" s="150">
        <f>IF(N689="snížená",J689,0)</f>
        <v>0</v>
      </c>
      <c r="BG689" s="150">
        <f>IF(N689="zákl. přenesená",J689,0)</f>
        <v>0</v>
      </c>
      <c r="BH689" s="150">
        <f>IF(N689="sníž. přenesená",J689,0)</f>
        <v>0</v>
      </c>
      <c r="BI689" s="150">
        <f>IF(N689="nulová",J689,0)</f>
        <v>0</v>
      </c>
      <c r="BJ689" s="17" t="s">
        <v>93</v>
      </c>
      <c r="BK689" s="150">
        <f>ROUND(I689*H689,2)</f>
        <v>0</v>
      </c>
      <c r="BL689" s="17" t="s">
        <v>239</v>
      </c>
      <c r="BM689" s="149" t="s">
        <v>955</v>
      </c>
    </row>
    <row r="690" spans="2:65" s="14" customFormat="1">
      <c r="B690" s="166"/>
      <c r="D690" s="152" t="s">
        <v>241</v>
      </c>
      <c r="E690" s="167" t="s">
        <v>1</v>
      </c>
      <c r="F690" s="168" t="s">
        <v>470</v>
      </c>
      <c r="H690" s="167" t="s">
        <v>1</v>
      </c>
      <c r="I690" s="169"/>
      <c r="L690" s="166"/>
      <c r="M690" s="170"/>
      <c r="T690" s="171"/>
      <c r="AT690" s="167" t="s">
        <v>241</v>
      </c>
      <c r="AU690" s="167" t="s">
        <v>95</v>
      </c>
      <c r="AV690" s="14" t="s">
        <v>93</v>
      </c>
      <c r="AW690" s="14" t="s">
        <v>42</v>
      </c>
      <c r="AX690" s="14" t="s">
        <v>86</v>
      </c>
      <c r="AY690" s="167" t="s">
        <v>232</v>
      </c>
    </row>
    <row r="691" spans="2:65" s="14" customFormat="1">
      <c r="B691" s="166"/>
      <c r="D691" s="152" t="s">
        <v>241</v>
      </c>
      <c r="E691" s="167" t="s">
        <v>1</v>
      </c>
      <c r="F691" s="168" t="s">
        <v>956</v>
      </c>
      <c r="H691" s="167" t="s">
        <v>1</v>
      </c>
      <c r="I691" s="169"/>
      <c r="L691" s="166"/>
      <c r="M691" s="170"/>
      <c r="T691" s="171"/>
      <c r="AT691" s="167" t="s">
        <v>241</v>
      </c>
      <c r="AU691" s="167" t="s">
        <v>95</v>
      </c>
      <c r="AV691" s="14" t="s">
        <v>93</v>
      </c>
      <c r="AW691" s="14" t="s">
        <v>42</v>
      </c>
      <c r="AX691" s="14" t="s">
        <v>86</v>
      </c>
      <c r="AY691" s="167" t="s">
        <v>232</v>
      </c>
    </row>
    <row r="692" spans="2:65" s="14" customFormat="1">
      <c r="B692" s="166"/>
      <c r="D692" s="152" t="s">
        <v>241</v>
      </c>
      <c r="E692" s="167" t="s">
        <v>1</v>
      </c>
      <c r="F692" s="168" t="s">
        <v>957</v>
      </c>
      <c r="H692" s="167" t="s">
        <v>1</v>
      </c>
      <c r="I692" s="169"/>
      <c r="L692" s="166"/>
      <c r="M692" s="170"/>
      <c r="T692" s="171"/>
      <c r="AT692" s="167" t="s">
        <v>241</v>
      </c>
      <c r="AU692" s="167" t="s">
        <v>95</v>
      </c>
      <c r="AV692" s="14" t="s">
        <v>93</v>
      </c>
      <c r="AW692" s="14" t="s">
        <v>42</v>
      </c>
      <c r="AX692" s="14" t="s">
        <v>86</v>
      </c>
      <c r="AY692" s="167" t="s">
        <v>232</v>
      </c>
    </row>
    <row r="693" spans="2:65" s="14" customFormat="1">
      <c r="B693" s="166"/>
      <c r="D693" s="152" t="s">
        <v>241</v>
      </c>
      <c r="E693" s="167" t="s">
        <v>1</v>
      </c>
      <c r="F693" s="168" t="s">
        <v>958</v>
      </c>
      <c r="H693" s="167" t="s">
        <v>1</v>
      </c>
      <c r="I693" s="169"/>
      <c r="L693" s="166"/>
      <c r="M693" s="170"/>
      <c r="T693" s="171"/>
      <c r="AT693" s="167" t="s">
        <v>241</v>
      </c>
      <c r="AU693" s="167" t="s">
        <v>95</v>
      </c>
      <c r="AV693" s="14" t="s">
        <v>93</v>
      </c>
      <c r="AW693" s="14" t="s">
        <v>42</v>
      </c>
      <c r="AX693" s="14" t="s">
        <v>86</v>
      </c>
      <c r="AY693" s="167" t="s">
        <v>232</v>
      </c>
    </row>
    <row r="694" spans="2:65" s="14" customFormat="1" ht="22.5">
      <c r="B694" s="166"/>
      <c r="D694" s="152" t="s">
        <v>241</v>
      </c>
      <c r="E694" s="167" t="s">
        <v>1</v>
      </c>
      <c r="F694" s="168" t="s">
        <v>959</v>
      </c>
      <c r="H694" s="167" t="s">
        <v>1</v>
      </c>
      <c r="I694" s="169"/>
      <c r="L694" s="166"/>
      <c r="M694" s="170"/>
      <c r="T694" s="171"/>
      <c r="AT694" s="167" t="s">
        <v>241</v>
      </c>
      <c r="AU694" s="167" t="s">
        <v>95</v>
      </c>
      <c r="AV694" s="14" t="s">
        <v>93</v>
      </c>
      <c r="AW694" s="14" t="s">
        <v>42</v>
      </c>
      <c r="AX694" s="14" t="s">
        <v>86</v>
      </c>
      <c r="AY694" s="167" t="s">
        <v>232</v>
      </c>
    </row>
    <row r="695" spans="2:65" s="14" customFormat="1">
      <c r="B695" s="166"/>
      <c r="D695" s="152" t="s">
        <v>241</v>
      </c>
      <c r="E695" s="167" t="s">
        <v>1</v>
      </c>
      <c r="F695" s="168" t="s">
        <v>960</v>
      </c>
      <c r="H695" s="167" t="s">
        <v>1</v>
      </c>
      <c r="I695" s="169"/>
      <c r="L695" s="166"/>
      <c r="M695" s="170"/>
      <c r="T695" s="171"/>
      <c r="AT695" s="167" t="s">
        <v>241</v>
      </c>
      <c r="AU695" s="167" t="s">
        <v>95</v>
      </c>
      <c r="AV695" s="14" t="s">
        <v>93</v>
      </c>
      <c r="AW695" s="14" t="s">
        <v>42</v>
      </c>
      <c r="AX695" s="14" t="s">
        <v>86</v>
      </c>
      <c r="AY695" s="167" t="s">
        <v>232</v>
      </c>
    </row>
    <row r="696" spans="2:65" s="12" customFormat="1">
      <c r="B696" s="151"/>
      <c r="D696" s="152" t="s">
        <v>241</v>
      </c>
      <c r="E696" s="153" t="s">
        <v>1</v>
      </c>
      <c r="F696" s="154" t="s">
        <v>961</v>
      </c>
      <c r="H696" s="155">
        <v>50</v>
      </c>
      <c r="I696" s="156"/>
      <c r="L696" s="151"/>
      <c r="M696" s="157"/>
      <c r="T696" s="158"/>
      <c r="AT696" s="153" t="s">
        <v>241</v>
      </c>
      <c r="AU696" s="153" t="s">
        <v>95</v>
      </c>
      <c r="AV696" s="12" t="s">
        <v>95</v>
      </c>
      <c r="AW696" s="12" t="s">
        <v>42</v>
      </c>
      <c r="AX696" s="12" t="s">
        <v>86</v>
      </c>
      <c r="AY696" s="153" t="s">
        <v>232</v>
      </c>
    </row>
    <row r="697" spans="2:65" s="14" customFormat="1" ht="22.5">
      <c r="B697" s="166"/>
      <c r="D697" s="152" t="s">
        <v>241</v>
      </c>
      <c r="E697" s="167" t="s">
        <v>1</v>
      </c>
      <c r="F697" s="168" t="s">
        <v>962</v>
      </c>
      <c r="H697" s="167" t="s">
        <v>1</v>
      </c>
      <c r="I697" s="169"/>
      <c r="L697" s="166"/>
      <c r="M697" s="170"/>
      <c r="T697" s="171"/>
      <c r="AT697" s="167" t="s">
        <v>241</v>
      </c>
      <c r="AU697" s="167" t="s">
        <v>95</v>
      </c>
      <c r="AV697" s="14" t="s">
        <v>93</v>
      </c>
      <c r="AW697" s="14" t="s">
        <v>42</v>
      </c>
      <c r="AX697" s="14" t="s">
        <v>86</v>
      </c>
      <c r="AY697" s="167" t="s">
        <v>232</v>
      </c>
    </row>
    <row r="698" spans="2:65" s="13" customFormat="1">
      <c r="B698" s="159"/>
      <c r="D698" s="152" t="s">
        <v>241</v>
      </c>
      <c r="E698" s="160" t="s">
        <v>1</v>
      </c>
      <c r="F698" s="161" t="s">
        <v>243</v>
      </c>
      <c r="H698" s="162">
        <v>50</v>
      </c>
      <c r="I698" s="163"/>
      <c r="L698" s="159"/>
      <c r="M698" s="164"/>
      <c r="T698" s="165"/>
      <c r="AT698" s="160" t="s">
        <v>241</v>
      </c>
      <c r="AU698" s="160" t="s">
        <v>95</v>
      </c>
      <c r="AV698" s="13" t="s">
        <v>239</v>
      </c>
      <c r="AW698" s="13" t="s">
        <v>42</v>
      </c>
      <c r="AX698" s="13" t="s">
        <v>93</v>
      </c>
      <c r="AY698" s="160" t="s">
        <v>232</v>
      </c>
    </row>
    <row r="699" spans="2:65" s="1" customFormat="1" ht="24.2" customHeight="1">
      <c r="B699" s="33"/>
      <c r="C699" s="138" t="s">
        <v>963</v>
      </c>
      <c r="D699" s="138" t="s">
        <v>234</v>
      </c>
      <c r="E699" s="139" t="s">
        <v>964</v>
      </c>
      <c r="F699" s="140" t="s">
        <v>965</v>
      </c>
      <c r="G699" s="141" t="s">
        <v>153</v>
      </c>
      <c r="H699" s="142">
        <v>25</v>
      </c>
      <c r="I699" s="143"/>
      <c r="J699" s="144">
        <f>ROUND(I699*H699,2)</f>
        <v>0</v>
      </c>
      <c r="K699" s="140" t="s">
        <v>238</v>
      </c>
      <c r="L699" s="33"/>
      <c r="M699" s="145" t="s">
        <v>1</v>
      </c>
      <c r="N699" s="146" t="s">
        <v>51</v>
      </c>
      <c r="P699" s="147">
        <f>O699*H699</f>
        <v>0</v>
      </c>
      <c r="Q699" s="147">
        <v>6.3000000000000003E-4</v>
      </c>
      <c r="R699" s="147">
        <f>Q699*H699</f>
        <v>1.575E-2</v>
      </c>
      <c r="S699" s="147">
        <v>0</v>
      </c>
      <c r="T699" s="148">
        <f>S699*H699</f>
        <v>0</v>
      </c>
      <c r="AR699" s="149" t="s">
        <v>239</v>
      </c>
      <c r="AT699" s="149" t="s">
        <v>234</v>
      </c>
      <c r="AU699" s="149" t="s">
        <v>95</v>
      </c>
      <c r="AY699" s="17" t="s">
        <v>232</v>
      </c>
      <c r="BE699" s="150">
        <f>IF(N699="základní",J699,0)</f>
        <v>0</v>
      </c>
      <c r="BF699" s="150">
        <f>IF(N699="snížená",J699,0)</f>
        <v>0</v>
      </c>
      <c r="BG699" s="150">
        <f>IF(N699="zákl. přenesená",J699,0)</f>
        <v>0</v>
      </c>
      <c r="BH699" s="150">
        <f>IF(N699="sníž. přenesená",J699,0)</f>
        <v>0</v>
      </c>
      <c r="BI699" s="150">
        <f>IF(N699="nulová",J699,0)</f>
        <v>0</v>
      </c>
      <c r="BJ699" s="17" t="s">
        <v>93</v>
      </c>
      <c r="BK699" s="150">
        <f>ROUND(I699*H699,2)</f>
        <v>0</v>
      </c>
      <c r="BL699" s="17" t="s">
        <v>239</v>
      </c>
      <c r="BM699" s="149" t="s">
        <v>966</v>
      </c>
    </row>
    <row r="700" spans="2:65" s="14" customFormat="1">
      <c r="B700" s="166"/>
      <c r="D700" s="152" t="s">
        <v>241</v>
      </c>
      <c r="E700" s="167" t="s">
        <v>1</v>
      </c>
      <c r="F700" s="168" t="s">
        <v>967</v>
      </c>
      <c r="H700" s="167" t="s">
        <v>1</v>
      </c>
      <c r="I700" s="169"/>
      <c r="L700" s="166"/>
      <c r="M700" s="170"/>
      <c r="T700" s="171"/>
      <c r="AT700" s="167" t="s">
        <v>241</v>
      </c>
      <c r="AU700" s="167" t="s">
        <v>95</v>
      </c>
      <c r="AV700" s="14" t="s">
        <v>93</v>
      </c>
      <c r="AW700" s="14" t="s">
        <v>42</v>
      </c>
      <c r="AX700" s="14" t="s">
        <v>86</v>
      </c>
      <c r="AY700" s="167" t="s">
        <v>232</v>
      </c>
    </row>
    <row r="701" spans="2:65" s="12" customFormat="1">
      <c r="B701" s="151"/>
      <c r="D701" s="152" t="s">
        <v>241</v>
      </c>
      <c r="E701" s="153" t="s">
        <v>1</v>
      </c>
      <c r="F701" s="154" t="s">
        <v>968</v>
      </c>
      <c r="H701" s="155">
        <v>25</v>
      </c>
      <c r="I701" s="156"/>
      <c r="L701" s="151"/>
      <c r="M701" s="157"/>
      <c r="T701" s="158"/>
      <c r="AT701" s="153" t="s">
        <v>241</v>
      </c>
      <c r="AU701" s="153" t="s">
        <v>95</v>
      </c>
      <c r="AV701" s="12" t="s">
        <v>95</v>
      </c>
      <c r="AW701" s="12" t="s">
        <v>42</v>
      </c>
      <c r="AX701" s="12" t="s">
        <v>86</v>
      </c>
      <c r="AY701" s="153" t="s">
        <v>232</v>
      </c>
    </row>
    <row r="702" spans="2:65" s="13" customFormat="1">
      <c r="B702" s="159"/>
      <c r="D702" s="152" t="s">
        <v>241</v>
      </c>
      <c r="E702" s="160" t="s">
        <v>1</v>
      </c>
      <c r="F702" s="161" t="s">
        <v>243</v>
      </c>
      <c r="H702" s="162">
        <v>25</v>
      </c>
      <c r="I702" s="163"/>
      <c r="L702" s="159"/>
      <c r="M702" s="164"/>
      <c r="T702" s="165"/>
      <c r="AT702" s="160" t="s">
        <v>241</v>
      </c>
      <c r="AU702" s="160" t="s">
        <v>95</v>
      </c>
      <c r="AV702" s="13" t="s">
        <v>239</v>
      </c>
      <c r="AW702" s="13" t="s">
        <v>42</v>
      </c>
      <c r="AX702" s="13" t="s">
        <v>93</v>
      </c>
      <c r="AY702" s="160" t="s">
        <v>232</v>
      </c>
    </row>
    <row r="703" spans="2:65" s="1" customFormat="1" ht="24.2" customHeight="1">
      <c r="B703" s="33"/>
      <c r="C703" s="138" t="s">
        <v>969</v>
      </c>
      <c r="D703" s="138" t="s">
        <v>234</v>
      </c>
      <c r="E703" s="139" t="s">
        <v>970</v>
      </c>
      <c r="F703" s="140" t="s">
        <v>971</v>
      </c>
      <c r="G703" s="141" t="s">
        <v>153</v>
      </c>
      <c r="H703" s="142">
        <v>12.5</v>
      </c>
      <c r="I703" s="143"/>
      <c r="J703" s="144">
        <f>ROUND(I703*H703,2)</f>
        <v>0</v>
      </c>
      <c r="K703" s="140" t="s">
        <v>238</v>
      </c>
      <c r="L703" s="33"/>
      <c r="M703" s="145" t="s">
        <v>1</v>
      </c>
      <c r="N703" s="146" t="s">
        <v>51</v>
      </c>
      <c r="P703" s="147">
        <f>O703*H703</f>
        <v>0</v>
      </c>
      <c r="Q703" s="147">
        <v>1.58E-3</v>
      </c>
      <c r="R703" s="147">
        <f>Q703*H703</f>
        <v>1.975E-2</v>
      </c>
      <c r="S703" s="147">
        <v>0</v>
      </c>
      <c r="T703" s="148">
        <f>S703*H703</f>
        <v>0</v>
      </c>
      <c r="AR703" s="149" t="s">
        <v>239</v>
      </c>
      <c r="AT703" s="149" t="s">
        <v>234</v>
      </c>
      <c r="AU703" s="149" t="s">
        <v>95</v>
      </c>
      <c r="AY703" s="17" t="s">
        <v>232</v>
      </c>
      <c r="BE703" s="150">
        <f>IF(N703="základní",J703,0)</f>
        <v>0</v>
      </c>
      <c r="BF703" s="150">
        <f>IF(N703="snížená",J703,0)</f>
        <v>0</v>
      </c>
      <c r="BG703" s="150">
        <f>IF(N703="zákl. přenesená",J703,0)</f>
        <v>0</v>
      </c>
      <c r="BH703" s="150">
        <f>IF(N703="sníž. přenesená",J703,0)</f>
        <v>0</v>
      </c>
      <c r="BI703" s="150">
        <f>IF(N703="nulová",J703,0)</f>
        <v>0</v>
      </c>
      <c r="BJ703" s="17" t="s">
        <v>93</v>
      </c>
      <c r="BK703" s="150">
        <f>ROUND(I703*H703,2)</f>
        <v>0</v>
      </c>
      <c r="BL703" s="17" t="s">
        <v>239</v>
      </c>
      <c r="BM703" s="149" t="s">
        <v>972</v>
      </c>
    </row>
    <row r="704" spans="2:65" s="14" customFormat="1">
      <c r="B704" s="166"/>
      <c r="D704" s="152" t="s">
        <v>241</v>
      </c>
      <c r="E704" s="167" t="s">
        <v>1</v>
      </c>
      <c r="F704" s="168" t="s">
        <v>967</v>
      </c>
      <c r="H704" s="167" t="s">
        <v>1</v>
      </c>
      <c r="I704" s="169"/>
      <c r="L704" s="166"/>
      <c r="M704" s="170"/>
      <c r="T704" s="171"/>
      <c r="AT704" s="167" t="s">
        <v>241</v>
      </c>
      <c r="AU704" s="167" t="s">
        <v>95</v>
      </c>
      <c r="AV704" s="14" t="s">
        <v>93</v>
      </c>
      <c r="AW704" s="14" t="s">
        <v>42</v>
      </c>
      <c r="AX704" s="14" t="s">
        <v>86</v>
      </c>
      <c r="AY704" s="167" t="s">
        <v>232</v>
      </c>
    </row>
    <row r="705" spans="2:65" s="12" customFormat="1">
      <c r="B705" s="151"/>
      <c r="D705" s="152" t="s">
        <v>241</v>
      </c>
      <c r="E705" s="153" t="s">
        <v>1</v>
      </c>
      <c r="F705" s="154" t="s">
        <v>973</v>
      </c>
      <c r="H705" s="155">
        <v>12.5</v>
      </c>
      <c r="I705" s="156"/>
      <c r="L705" s="151"/>
      <c r="M705" s="157"/>
      <c r="T705" s="158"/>
      <c r="AT705" s="153" t="s">
        <v>241</v>
      </c>
      <c r="AU705" s="153" t="s">
        <v>95</v>
      </c>
      <c r="AV705" s="12" t="s">
        <v>95</v>
      </c>
      <c r="AW705" s="12" t="s">
        <v>42</v>
      </c>
      <c r="AX705" s="12" t="s">
        <v>86</v>
      </c>
      <c r="AY705" s="153" t="s">
        <v>232</v>
      </c>
    </row>
    <row r="706" spans="2:65" s="13" customFormat="1">
      <c r="B706" s="159"/>
      <c r="D706" s="152" t="s">
        <v>241</v>
      </c>
      <c r="E706" s="160" t="s">
        <v>1</v>
      </c>
      <c r="F706" s="161" t="s">
        <v>243</v>
      </c>
      <c r="H706" s="162">
        <v>12.5</v>
      </c>
      <c r="I706" s="163"/>
      <c r="L706" s="159"/>
      <c r="M706" s="164"/>
      <c r="T706" s="165"/>
      <c r="AT706" s="160" t="s">
        <v>241</v>
      </c>
      <c r="AU706" s="160" t="s">
        <v>95</v>
      </c>
      <c r="AV706" s="13" t="s">
        <v>239</v>
      </c>
      <c r="AW706" s="13" t="s">
        <v>42</v>
      </c>
      <c r="AX706" s="13" t="s">
        <v>93</v>
      </c>
      <c r="AY706" s="160" t="s">
        <v>232</v>
      </c>
    </row>
    <row r="707" spans="2:65" s="1" customFormat="1" ht="44.25" customHeight="1">
      <c r="B707" s="33"/>
      <c r="C707" s="138" t="s">
        <v>974</v>
      </c>
      <c r="D707" s="138" t="s">
        <v>234</v>
      </c>
      <c r="E707" s="139" t="s">
        <v>975</v>
      </c>
      <c r="F707" s="140" t="s">
        <v>976</v>
      </c>
      <c r="G707" s="141" t="s">
        <v>237</v>
      </c>
      <c r="H707" s="142">
        <v>15.4</v>
      </c>
      <c r="I707" s="143"/>
      <c r="J707" s="144">
        <f>ROUND(I707*H707,2)</f>
        <v>0</v>
      </c>
      <c r="K707" s="140" t="s">
        <v>238</v>
      </c>
      <c r="L707" s="33"/>
      <c r="M707" s="145" t="s">
        <v>1</v>
      </c>
      <c r="N707" s="146" t="s">
        <v>51</v>
      </c>
      <c r="P707" s="147">
        <f>O707*H707</f>
        <v>0</v>
      </c>
      <c r="Q707" s="147">
        <v>1.23E-3</v>
      </c>
      <c r="R707" s="147">
        <f>Q707*H707</f>
        <v>1.8942000000000001E-2</v>
      </c>
      <c r="S707" s="147">
        <v>1.7000000000000001E-2</v>
      </c>
      <c r="T707" s="148">
        <f>S707*H707</f>
        <v>0.26180000000000003</v>
      </c>
      <c r="AR707" s="149" t="s">
        <v>239</v>
      </c>
      <c r="AT707" s="149" t="s">
        <v>234</v>
      </c>
      <c r="AU707" s="149" t="s">
        <v>95</v>
      </c>
      <c r="AY707" s="17" t="s">
        <v>232</v>
      </c>
      <c r="BE707" s="150">
        <f>IF(N707="základní",J707,0)</f>
        <v>0</v>
      </c>
      <c r="BF707" s="150">
        <f>IF(N707="snížená",J707,0)</f>
        <v>0</v>
      </c>
      <c r="BG707" s="150">
        <f>IF(N707="zákl. přenesená",J707,0)</f>
        <v>0</v>
      </c>
      <c r="BH707" s="150">
        <f>IF(N707="sníž. přenesená",J707,0)</f>
        <v>0</v>
      </c>
      <c r="BI707" s="150">
        <f>IF(N707="nulová",J707,0)</f>
        <v>0</v>
      </c>
      <c r="BJ707" s="17" t="s">
        <v>93</v>
      </c>
      <c r="BK707" s="150">
        <f>ROUND(I707*H707,2)</f>
        <v>0</v>
      </c>
      <c r="BL707" s="17" t="s">
        <v>239</v>
      </c>
      <c r="BM707" s="149" t="s">
        <v>977</v>
      </c>
    </row>
    <row r="708" spans="2:65" s="12" customFormat="1">
      <c r="B708" s="151"/>
      <c r="D708" s="152" t="s">
        <v>241</v>
      </c>
      <c r="E708" s="153" t="s">
        <v>1</v>
      </c>
      <c r="F708" s="154" t="s">
        <v>978</v>
      </c>
      <c r="H708" s="155">
        <v>12.4</v>
      </c>
      <c r="I708" s="156"/>
      <c r="L708" s="151"/>
      <c r="M708" s="157"/>
      <c r="T708" s="158"/>
      <c r="AT708" s="153" t="s">
        <v>241</v>
      </c>
      <c r="AU708" s="153" t="s">
        <v>95</v>
      </c>
      <c r="AV708" s="12" t="s">
        <v>95</v>
      </c>
      <c r="AW708" s="12" t="s">
        <v>42</v>
      </c>
      <c r="AX708" s="12" t="s">
        <v>86</v>
      </c>
      <c r="AY708" s="153" t="s">
        <v>232</v>
      </c>
    </row>
    <row r="709" spans="2:65" s="14" customFormat="1">
      <c r="B709" s="166"/>
      <c r="D709" s="152" t="s">
        <v>241</v>
      </c>
      <c r="E709" s="167" t="s">
        <v>1</v>
      </c>
      <c r="F709" s="168" t="s">
        <v>979</v>
      </c>
      <c r="H709" s="167" t="s">
        <v>1</v>
      </c>
      <c r="I709" s="169"/>
      <c r="L709" s="166"/>
      <c r="M709" s="170"/>
      <c r="T709" s="171"/>
      <c r="AT709" s="167" t="s">
        <v>241</v>
      </c>
      <c r="AU709" s="167" t="s">
        <v>95</v>
      </c>
      <c r="AV709" s="14" t="s">
        <v>93</v>
      </c>
      <c r="AW709" s="14" t="s">
        <v>42</v>
      </c>
      <c r="AX709" s="14" t="s">
        <v>86</v>
      </c>
      <c r="AY709" s="167" t="s">
        <v>232</v>
      </c>
    </row>
    <row r="710" spans="2:65" s="12" customFormat="1">
      <c r="B710" s="151"/>
      <c r="D710" s="152" t="s">
        <v>241</v>
      </c>
      <c r="E710" s="153" t="s">
        <v>1</v>
      </c>
      <c r="F710" s="154" t="s">
        <v>980</v>
      </c>
      <c r="H710" s="155">
        <v>3</v>
      </c>
      <c r="I710" s="156"/>
      <c r="L710" s="151"/>
      <c r="M710" s="157"/>
      <c r="T710" s="158"/>
      <c r="AT710" s="153" t="s">
        <v>241</v>
      </c>
      <c r="AU710" s="153" t="s">
        <v>95</v>
      </c>
      <c r="AV710" s="12" t="s">
        <v>95</v>
      </c>
      <c r="AW710" s="12" t="s">
        <v>42</v>
      </c>
      <c r="AX710" s="12" t="s">
        <v>86</v>
      </c>
      <c r="AY710" s="153" t="s">
        <v>232</v>
      </c>
    </row>
    <row r="711" spans="2:65" s="13" customFormat="1">
      <c r="B711" s="159"/>
      <c r="D711" s="152" t="s">
        <v>241</v>
      </c>
      <c r="E711" s="160" t="s">
        <v>1</v>
      </c>
      <c r="F711" s="161" t="s">
        <v>243</v>
      </c>
      <c r="H711" s="162">
        <v>15.4</v>
      </c>
      <c r="I711" s="163"/>
      <c r="L711" s="159"/>
      <c r="M711" s="164"/>
      <c r="T711" s="165"/>
      <c r="AT711" s="160" t="s">
        <v>241</v>
      </c>
      <c r="AU711" s="160" t="s">
        <v>95</v>
      </c>
      <c r="AV711" s="13" t="s">
        <v>239</v>
      </c>
      <c r="AW711" s="13" t="s">
        <v>42</v>
      </c>
      <c r="AX711" s="13" t="s">
        <v>93</v>
      </c>
      <c r="AY711" s="160" t="s">
        <v>232</v>
      </c>
    </row>
    <row r="712" spans="2:65" s="1" customFormat="1" ht="44.25" customHeight="1">
      <c r="B712" s="33"/>
      <c r="C712" s="138" t="s">
        <v>981</v>
      </c>
      <c r="D712" s="138" t="s">
        <v>234</v>
      </c>
      <c r="E712" s="139" t="s">
        <v>982</v>
      </c>
      <c r="F712" s="140" t="s">
        <v>983</v>
      </c>
      <c r="G712" s="141" t="s">
        <v>237</v>
      </c>
      <c r="H712" s="142">
        <v>3</v>
      </c>
      <c r="I712" s="143"/>
      <c r="J712" s="144">
        <f>ROUND(I712*H712,2)</f>
        <v>0</v>
      </c>
      <c r="K712" s="140" t="s">
        <v>238</v>
      </c>
      <c r="L712" s="33"/>
      <c r="M712" s="145" t="s">
        <v>1</v>
      </c>
      <c r="N712" s="146" t="s">
        <v>51</v>
      </c>
      <c r="P712" s="147">
        <f>O712*H712</f>
        <v>0</v>
      </c>
      <c r="Q712" s="147">
        <v>1.47E-3</v>
      </c>
      <c r="R712" s="147">
        <f>Q712*H712</f>
        <v>4.4099999999999999E-3</v>
      </c>
      <c r="S712" s="147">
        <v>3.9E-2</v>
      </c>
      <c r="T712" s="148">
        <f>S712*H712</f>
        <v>0.11699999999999999</v>
      </c>
      <c r="AR712" s="149" t="s">
        <v>239</v>
      </c>
      <c r="AT712" s="149" t="s">
        <v>234</v>
      </c>
      <c r="AU712" s="149" t="s">
        <v>95</v>
      </c>
      <c r="AY712" s="17" t="s">
        <v>232</v>
      </c>
      <c r="BE712" s="150">
        <f>IF(N712="základní",J712,0)</f>
        <v>0</v>
      </c>
      <c r="BF712" s="150">
        <f>IF(N712="snížená",J712,0)</f>
        <v>0</v>
      </c>
      <c r="BG712" s="150">
        <f>IF(N712="zákl. přenesená",J712,0)</f>
        <v>0</v>
      </c>
      <c r="BH712" s="150">
        <f>IF(N712="sníž. přenesená",J712,0)</f>
        <v>0</v>
      </c>
      <c r="BI712" s="150">
        <f>IF(N712="nulová",J712,0)</f>
        <v>0</v>
      </c>
      <c r="BJ712" s="17" t="s">
        <v>93</v>
      </c>
      <c r="BK712" s="150">
        <f>ROUND(I712*H712,2)</f>
        <v>0</v>
      </c>
      <c r="BL712" s="17" t="s">
        <v>239</v>
      </c>
      <c r="BM712" s="149" t="s">
        <v>984</v>
      </c>
    </row>
    <row r="713" spans="2:65" s="12" customFormat="1">
      <c r="B713" s="151"/>
      <c r="D713" s="152" t="s">
        <v>241</v>
      </c>
      <c r="E713" s="153" t="s">
        <v>1</v>
      </c>
      <c r="F713" s="154" t="s">
        <v>980</v>
      </c>
      <c r="H713" s="155">
        <v>3</v>
      </c>
      <c r="I713" s="156"/>
      <c r="L713" s="151"/>
      <c r="M713" s="157"/>
      <c r="T713" s="158"/>
      <c r="AT713" s="153" t="s">
        <v>241</v>
      </c>
      <c r="AU713" s="153" t="s">
        <v>95</v>
      </c>
      <c r="AV713" s="12" t="s">
        <v>95</v>
      </c>
      <c r="AW713" s="12" t="s">
        <v>42</v>
      </c>
      <c r="AX713" s="12" t="s">
        <v>86</v>
      </c>
      <c r="AY713" s="153" t="s">
        <v>232</v>
      </c>
    </row>
    <row r="714" spans="2:65" s="13" customFormat="1">
      <c r="B714" s="159"/>
      <c r="D714" s="152" t="s">
        <v>241</v>
      </c>
      <c r="E714" s="160" t="s">
        <v>1</v>
      </c>
      <c r="F714" s="161" t="s">
        <v>243</v>
      </c>
      <c r="H714" s="162">
        <v>3</v>
      </c>
      <c r="I714" s="163"/>
      <c r="L714" s="159"/>
      <c r="M714" s="164"/>
      <c r="T714" s="165"/>
      <c r="AT714" s="160" t="s">
        <v>241</v>
      </c>
      <c r="AU714" s="160" t="s">
        <v>95</v>
      </c>
      <c r="AV714" s="13" t="s">
        <v>239</v>
      </c>
      <c r="AW714" s="13" t="s">
        <v>42</v>
      </c>
      <c r="AX714" s="13" t="s">
        <v>93</v>
      </c>
      <c r="AY714" s="160" t="s">
        <v>232</v>
      </c>
    </row>
    <row r="715" spans="2:65" s="1" customFormat="1" ht="44.25" customHeight="1">
      <c r="B715" s="33"/>
      <c r="C715" s="138" t="s">
        <v>985</v>
      </c>
      <c r="D715" s="138" t="s">
        <v>234</v>
      </c>
      <c r="E715" s="139" t="s">
        <v>986</v>
      </c>
      <c r="F715" s="140" t="s">
        <v>987</v>
      </c>
      <c r="G715" s="141" t="s">
        <v>237</v>
      </c>
      <c r="H715" s="142">
        <v>0.5</v>
      </c>
      <c r="I715" s="143"/>
      <c r="J715" s="144">
        <f>ROUND(I715*H715,2)</f>
        <v>0</v>
      </c>
      <c r="K715" s="140" t="s">
        <v>238</v>
      </c>
      <c r="L715" s="33"/>
      <c r="M715" s="145" t="s">
        <v>1</v>
      </c>
      <c r="N715" s="146" t="s">
        <v>51</v>
      </c>
      <c r="P715" s="147">
        <f>O715*H715</f>
        <v>0</v>
      </c>
      <c r="Q715" s="147">
        <v>2.4399999999999999E-3</v>
      </c>
      <c r="R715" s="147">
        <f>Q715*H715</f>
        <v>1.2199999999999999E-3</v>
      </c>
      <c r="S715" s="147">
        <v>5.6000000000000001E-2</v>
      </c>
      <c r="T715" s="148">
        <f>S715*H715</f>
        <v>2.8000000000000001E-2</v>
      </c>
      <c r="AR715" s="149" t="s">
        <v>239</v>
      </c>
      <c r="AT715" s="149" t="s">
        <v>234</v>
      </c>
      <c r="AU715" s="149" t="s">
        <v>95</v>
      </c>
      <c r="AY715" s="17" t="s">
        <v>232</v>
      </c>
      <c r="BE715" s="150">
        <f>IF(N715="základní",J715,0)</f>
        <v>0</v>
      </c>
      <c r="BF715" s="150">
        <f>IF(N715="snížená",J715,0)</f>
        <v>0</v>
      </c>
      <c r="BG715" s="150">
        <f>IF(N715="zákl. přenesená",J715,0)</f>
        <v>0</v>
      </c>
      <c r="BH715" s="150">
        <f>IF(N715="sníž. přenesená",J715,0)</f>
        <v>0</v>
      </c>
      <c r="BI715" s="150">
        <f>IF(N715="nulová",J715,0)</f>
        <v>0</v>
      </c>
      <c r="BJ715" s="17" t="s">
        <v>93</v>
      </c>
      <c r="BK715" s="150">
        <f>ROUND(I715*H715,2)</f>
        <v>0</v>
      </c>
      <c r="BL715" s="17" t="s">
        <v>239</v>
      </c>
      <c r="BM715" s="149" t="s">
        <v>988</v>
      </c>
    </row>
    <row r="716" spans="2:65" s="12" customFormat="1">
      <c r="B716" s="151"/>
      <c r="D716" s="152" t="s">
        <v>241</v>
      </c>
      <c r="E716" s="153" t="s">
        <v>1</v>
      </c>
      <c r="F716" s="154" t="s">
        <v>989</v>
      </c>
      <c r="H716" s="155">
        <v>0.5</v>
      </c>
      <c r="I716" s="156"/>
      <c r="L716" s="151"/>
      <c r="M716" s="157"/>
      <c r="T716" s="158"/>
      <c r="AT716" s="153" t="s">
        <v>241</v>
      </c>
      <c r="AU716" s="153" t="s">
        <v>95</v>
      </c>
      <c r="AV716" s="12" t="s">
        <v>95</v>
      </c>
      <c r="AW716" s="12" t="s">
        <v>42</v>
      </c>
      <c r="AX716" s="12" t="s">
        <v>86</v>
      </c>
      <c r="AY716" s="153" t="s">
        <v>232</v>
      </c>
    </row>
    <row r="717" spans="2:65" s="13" customFormat="1">
      <c r="B717" s="159"/>
      <c r="D717" s="152" t="s">
        <v>241</v>
      </c>
      <c r="E717" s="160" t="s">
        <v>1</v>
      </c>
      <c r="F717" s="161" t="s">
        <v>243</v>
      </c>
      <c r="H717" s="162">
        <v>0.5</v>
      </c>
      <c r="I717" s="163"/>
      <c r="L717" s="159"/>
      <c r="M717" s="164"/>
      <c r="T717" s="165"/>
      <c r="AT717" s="160" t="s">
        <v>241</v>
      </c>
      <c r="AU717" s="160" t="s">
        <v>95</v>
      </c>
      <c r="AV717" s="13" t="s">
        <v>239</v>
      </c>
      <c r="AW717" s="13" t="s">
        <v>42</v>
      </c>
      <c r="AX717" s="13" t="s">
        <v>93</v>
      </c>
      <c r="AY717" s="160" t="s">
        <v>232</v>
      </c>
    </row>
    <row r="718" spans="2:65" s="1" customFormat="1" ht="44.25" customHeight="1">
      <c r="B718" s="33"/>
      <c r="C718" s="138" t="s">
        <v>990</v>
      </c>
      <c r="D718" s="138" t="s">
        <v>234</v>
      </c>
      <c r="E718" s="139" t="s">
        <v>991</v>
      </c>
      <c r="F718" s="140" t="s">
        <v>992</v>
      </c>
      <c r="G718" s="141" t="s">
        <v>237</v>
      </c>
      <c r="H718" s="142">
        <v>3.1</v>
      </c>
      <c r="I718" s="143"/>
      <c r="J718" s="144">
        <f>ROUND(I718*H718,2)</f>
        <v>0</v>
      </c>
      <c r="K718" s="140" t="s">
        <v>238</v>
      </c>
      <c r="L718" s="33"/>
      <c r="M718" s="145" t="s">
        <v>1</v>
      </c>
      <c r="N718" s="146" t="s">
        <v>51</v>
      </c>
      <c r="P718" s="147">
        <f>O718*H718</f>
        <v>0</v>
      </c>
      <c r="Q718" s="147">
        <v>2.81E-3</v>
      </c>
      <c r="R718" s="147">
        <f>Q718*H718</f>
        <v>8.711E-3</v>
      </c>
      <c r="S718" s="147">
        <v>6.9000000000000006E-2</v>
      </c>
      <c r="T718" s="148">
        <f>S718*H718</f>
        <v>0.21390000000000003</v>
      </c>
      <c r="AR718" s="149" t="s">
        <v>239</v>
      </c>
      <c r="AT718" s="149" t="s">
        <v>234</v>
      </c>
      <c r="AU718" s="149" t="s">
        <v>95</v>
      </c>
      <c r="AY718" s="17" t="s">
        <v>232</v>
      </c>
      <c r="BE718" s="150">
        <f>IF(N718="základní",J718,0)</f>
        <v>0</v>
      </c>
      <c r="BF718" s="150">
        <f>IF(N718="snížená",J718,0)</f>
        <v>0</v>
      </c>
      <c r="BG718" s="150">
        <f>IF(N718="zákl. přenesená",J718,0)</f>
        <v>0</v>
      </c>
      <c r="BH718" s="150">
        <f>IF(N718="sníž. přenesená",J718,0)</f>
        <v>0</v>
      </c>
      <c r="BI718" s="150">
        <f>IF(N718="nulová",J718,0)</f>
        <v>0</v>
      </c>
      <c r="BJ718" s="17" t="s">
        <v>93</v>
      </c>
      <c r="BK718" s="150">
        <f>ROUND(I718*H718,2)</f>
        <v>0</v>
      </c>
      <c r="BL718" s="17" t="s">
        <v>239</v>
      </c>
      <c r="BM718" s="149" t="s">
        <v>993</v>
      </c>
    </row>
    <row r="719" spans="2:65" s="12" customFormat="1">
      <c r="B719" s="151"/>
      <c r="D719" s="152" t="s">
        <v>241</v>
      </c>
      <c r="E719" s="153" t="s">
        <v>1</v>
      </c>
      <c r="F719" s="154" t="s">
        <v>994</v>
      </c>
      <c r="H719" s="155">
        <v>3.1</v>
      </c>
      <c r="I719" s="156"/>
      <c r="L719" s="151"/>
      <c r="M719" s="157"/>
      <c r="T719" s="158"/>
      <c r="AT719" s="153" t="s">
        <v>241</v>
      </c>
      <c r="AU719" s="153" t="s">
        <v>95</v>
      </c>
      <c r="AV719" s="12" t="s">
        <v>95</v>
      </c>
      <c r="AW719" s="12" t="s">
        <v>42</v>
      </c>
      <c r="AX719" s="12" t="s">
        <v>86</v>
      </c>
      <c r="AY719" s="153" t="s">
        <v>232</v>
      </c>
    </row>
    <row r="720" spans="2:65" s="13" customFormat="1">
      <c r="B720" s="159"/>
      <c r="D720" s="152" t="s">
        <v>241</v>
      </c>
      <c r="E720" s="160" t="s">
        <v>1</v>
      </c>
      <c r="F720" s="161" t="s">
        <v>243</v>
      </c>
      <c r="H720" s="162">
        <v>3.1</v>
      </c>
      <c r="I720" s="163"/>
      <c r="L720" s="159"/>
      <c r="M720" s="164"/>
      <c r="T720" s="165"/>
      <c r="AT720" s="160" t="s">
        <v>241</v>
      </c>
      <c r="AU720" s="160" t="s">
        <v>95</v>
      </c>
      <c r="AV720" s="13" t="s">
        <v>239</v>
      </c>
      <c r="AW720" s="13" t="s">
        <v>42</v>
      </c>
      <c r="AX720" s="13" t="s">
        <v>93</v>
      </c>
      <c r="AY720" s="160" t="s">
        <v>232</v>
      </c>
    </row>
    <row r="721" spans="2:65" s="1" customFormat="1" ht="44.25" customHeight="1">
      <c r="B721" s="33"/>
      <c r="C721" s="138" t="s">
        <v>995</v>
      </c>
      <c r="D721" s="138" t="s">
        <v>234</v>
      </c>
      <c r="E721" s="139" t="s">
        <v>996</v>
      </c>
      <c r="F721" s="140" t="s">
        <v>997</v>
      </c>
      <c r="G721" s="141" t="s">
        <v>237</v>
      </c>
      <c r="H721" s="142">
        <v>2</v>
      </c>
      <c r="I721" s="143"/>
      <c r="J721" s="144">
        <f>ROUND(I721*H721,2)</f>
        <v>0</v>
      </c>
      <c r="K721" s="140" t="s">
        <v>238</v>
      </c>
      <c r="L721" s="33"/>
      <c r="M721" s="145" t="s">
        <v>1</v>
      </c>
      <c r="N721" s="146" t="s">
        <v>51</v>
      </c>
      <c r="P721" s="147">
        <f>O721*H721</f>
        <v>0</v>
      </c>
      <c r="Q721" s="147">
        <v>4.15E-3</v>
      </c>
      <c r="R721" s="147">
        <f>Q721*H721</f>
        <v>8.3000000000000001E-3</v>
      </c>
      <c r="S721" s="147">
        <v>0.27</v>
      </c>
      <c r="T721" s="148">
        <f>S721*H721</f>
        <v>0.54</v>
      </c>
      <c r="AR721" s="149" t="s">
        <v>239</v>
      </c>
      <c r="AT721" s="149" t="s">
        <v>234</v>
      </c>
      <c r="AU721" s="149" t="s">
        <v>95</v>
      </c>
      <c r="AY721" s="17" t="s">
        <v>232</v>
      </c>
      <c r="BE721" s="150">
        <f>IF(N721="základní",J721,0)</f>
        <v>0</v>
      </c>
      <c r="BF721" s="150">
        <f>IF(N721="snížená",J721,0)</f>
        <v>0</v>
      </c>
      <c r="BG721" s="150">
        <f>IF(N721="zákl. přenesená",J721,0)</f>
        <v>0</v>
      </c>
      <c r="BH721" s="150">
        <f>IF(N721="sníž. přenesená",J721,0)</f>
        <v>0</v>
      </c>
      <c r="BI721" s="150">
        <f>IF(N721="nulová",J721,0)</f>
        <v>0</v>
      </c>
      <c r="BJ721" s="17" t="s">
        <v>93</v>
      </c>
      <c r="BK721" s="150">
        <f>ROUND(I721*H721,2)</f>
        <v>0</v>
      </c>
      <c r="BL721" s="17" t="s">
        <v>239</v>
      </c>
      <c r="BM721" s="149" t="s">
        <v>998</v>
      </c>
    </row>
    <row r="722" spans="2:65" s="12" customFormat="1">
      <c r="B722" s="151"/>
      <c r="D722" s="152" t="s">
        <v>241</v>
      </c>
      <c r="E722" s="153" t="s">
        <v>1</v>
      </c>
      <c r="F722" s="154" t="s">
        <v>999</v>
      </c>
      <c r="H722" s="155">
        <v>2</v>
      </c>
      <c r="I722" s="156"/>
      <c r="L722" s="151"/>
      <c r="M722" s="157"/>
      <c r="T722" s="158"/>
      <c r="AT722" s="153" t="s">
        <v>241</v>
      </c>
      <c r="AU722" s="153" t="s">
        <v>95</v>
      </c>
      <c r="AV722" s="12" t="s">
        <v>95</v>
      </c>
      <c r="AW722" s="12" t="s">
        <v>42</v>
      </c>
      <c r="AX722" s="12" t="s">
        <v>86</v>
      </c>
      <c r="AY722" s="153" t="s">
        <v>232</v>
      </c>
    </row>
    <row r="723" spans="2:65" s="13" customFormat="1">
      <c r="B723" s="159"/>
      <c r="D723" s="152" t="s">
        <v>241</v>
      </c>
      <c r="E723" s="160" t="s">
        <v>1</v>
      </c>
      <c r="F723" s="161" t="s">
        <v>243</v>
      </c>
      <c r="H723" s="162">
        <v>2</v>
      </c>
      <c r="I723" s="163"/>
      <c r="L723" s="159"/>
      <c r="M723" s="164"/>
      <c r="T723" s="165"/>
      <c r="AT723" s="160" t="s">
        <v>241</v>
      </c>
      <c r="AU723" s="160" t="s">
        <v>95</v>
      </c>
      <c r="AV723" s="13" t="s">
        <v>239</v>
      </c>
      <c r="AW723" s="13" t="s">
        <v>42</v>
      </c>
      <c r="AX723" s="13" t="s">
        <v>93</v>
      </c>
      <c r="AY723" s="160" t="s">
        <v>232</v>
      </c>
    </row>
    <row r="724" spans="2:65" s="1" customFormat="1" ht="44.25" customHeight="1">
      <c r="B724" s="33"/>
      <c r="C724" s="138" t="s">
        <v>1000</v>
      </c>
      <c r="D724" s="138" t="s">
        <v>234</v>
      </c>
      <c r="E724" s="139" t="s">
        <v>1001</v>
      </c>
      <c r="F724" s="140" t="s">
        <v>1002</v>
      </c>
      <c r="G724" s="141" t="s">
        <v>237</v>
      </c>
      <c r="H724" s="142">
        <v>3.1</v>
      </c>
      <c r="I724" s="143"/>
      <c r="J724" s="144">
        <f>ROUND(I724*H724,2)</f>
        <v>0</v>
      </c>
      <c r="K724" s="140" t="s">
        <v>238</v>
      </c>
      <c r="L724" s="33"/>
      <c r="M724" s="145" t="s">
        <v>1</v>
      </c>
      <c r="N724" s="146" t="s">
        <v>51</v>
      </c>
      <c r="P724" s="147">
        <f>O724*H724</f>
        <v>0</v>
      </c>
      <c r="Q724" s="147">
        <v>1.0200000000000001E-2</v>
      </c>
      <c r="R724" s="147">
        <f>Q724*H724</f>
        <v>3.1620000000000002E-2</v>
      </c>
      <c r="S724" s="147">
        <v>0</v>
      </c>
      <c r="T724" s="148">
        <f>S724*H724</f>
        <v>0</v>
      </c>
      <c r="AR724" s="149" t="s">
        <v>239</v>
      </c>
      <c r="AT724" s="149" t="s">
        <v>234</v>
      </c>
      <c r="AU724" s="149" t="s">
        <v>95</v>
      </c>
      <c r="AY724" s="17" t="s">
        <v>232</v>
      </c>
      <c r="BE724" s="150">
        <f>IF(N724="základní",J724,0)</f>
        <v>0</v>
      </c>
      <c r="BF724" s="150">
        <f>IF(N724="snížená",J724,0)</f>
        <v>0</v>
      </c>
      <c r="BG724" s="150">
        <f>IF(N724="zákl. přenesená",J724,0)</f>
        <v>0</v>
      </c>
      <c r="BH724" s="150">
        <f>IF(N724="sníž. přenesená",J724,0)</f>
        <v>0</v>
      </c>
      <c r="BI724" s="150">
        <f>IF(N724="nulová",J724,0)</f>
        <v>0</v>
      </c>
      <c r="BJ724" s="17" t="s">
        <v>93</v>
      </c>
      <c r="BK724" s="150">
        <f>ROUND(I724*H724,2)</f>
        <v>0</v>
      </c>
      <c r="BL724" s="17" t="s">
        <v>239</v>
      </c>
      <c r="BM724" s="149" t="s">
        <v>1003</v>
      </c>
    </row>
    <row r="725" spans="2:65" s="12" customFormat="1" ht="22.5">
      <c r="B725" s="151"/>
      <c r="D725" s="152" t="s">
        <v>241</v>
      </c>
      <c r="E725" s="153" t="s">
        <v>1</v>
      </c>
      <c r="F725" s="154" t="s">
        <v>1004</v>
      </c>
      <c r="H725" s="155">
        <v>3.1</v>
      </c>
      <c r="I725" s="156"/>
      <c r="L725" s="151"/>
      <c r="M725" s="157"/>
      <c r="T725" s="158"/>
      <c r="AT725" s="153" t="s">
        <v>241</v>
      </c>
      <c r="AU725" s="153" t="s">
        <v>95</v>
      </c>
      <c r="AV725" s="12" t="s">
        <v>95</v>
      </c>
      <c r="AW725" s="12" t="s">
        <v>42</v>
      </c>
      <c r="AX725" s="12" t="s">
        <v>86</v>
      </c>
      <c r="AY725" s="153" t="s">
        <v>232</v>
      </c>
    </row>
    <row r="726" spans="2:65" s="13" customFormat="1">
      <c r="B726" s="159"/>
      <c r="D726" s="152" t="s">
        <v>241</v>
      </c>
      <c r="E726" s="160" t="s">
        <v>1</v>
      </c>
      <c r="F726" s="161" t="s">
        <v>243</v>
      </c>
      <c r="H726" s="162">
        <v>3.1</v>
      </c>
      <c r="I726" s="163"/>
      <c r="L726" s="159"/>
      <c r="M726" s="164"/>
      <c r="T726" s="165"/>
      <c r="AT726" s="160" t="s">
        <v>241</v>
      </c>
      <c r="AU726" s="160" t="s">
        <v>95</v>
      </c>
      <c r="AV726" s="13" t="s">
        <v>239</v>
      </c>
      <c r="AW726" s="13" t="s">
        <v>42</v>
      </c>
      <c r="AX726" s="13" t="s">
        <v>93</v>
      </c>
      <c r="AY726" s="160" t="s">
        <v>232</v>
      </c>
    </row>
    <row r="727" spans="2:65" s="1" customFormat="1" ht="16.5" customHeight="1">
      <c r="B727" s="33"/>
      <c r="C727" s="138" t="s">
        <v>1005</v>
      </c>
      <c r="D727" s="138" t="s">
        <v>234</v>
      </c>
      <c r="E727" s="139" t="s">
        <v>1006</v>
      </c>
      <c r="F727" s="140" t="s">
        <v>1007</v>
      </c>
      <c r="G727" s="141" t="s">
        <v>370</v>
      </c>
      <c r="H727" s="142">
        <v>8</v>
      </c>
      <c r="I727" s="143"/>
      <c r="J727" s="144">
        <f>ROUND(I727*H727,2)</f>
        <v>0</v>
      </c>
      <c r="K727" s="140" t="s">
        <v>376</v>
      </c>
      <c r="L727" s="33"/>
      <c r="M727" s="145" t="s">
        <v>1</v>
      </c>
      <c r="N727" s="146" t="s">
        <v>51</v>
      </c>
      <c r="P727" s="147">
        <f>O727*H727</f>
        <v>0</v>
      </c>
      <c r="Q727" s="147">
        <v>2E-3</v>
      </c>
      <c r="R727" s="147">
        <f>Q727*H727</f>
        <v>1.6E-2</v>
      </c>
      <c r="S727" s="147">
        <v>0</v>
      </c>
      <c r="T727" s="148">
        <f>S727*H727</f>
        <v>0</v>
      </c>
      <c r="AR727" s="149" t="s">
        <v>239</v>
      </c>
      <c r="AT727" s="149" t="s">
        <v>234</v>
      </c>
      <c r="AU727" s="149" t="s">
        <v>95</v>
      </c>
      <c r="AY727" s="17" t="s">
        <v>232</v>
      </c>
      <c r="BE727" s="150">
        <f>IF(N727="základní",J727,0)</f>
        <v>0</v>
      </c>
      <c r="BF727" s="150">
        <f>IF(N727="snížená",J727,0)</f>
        <v>0</v>
      </c>
      <c r="BG727" s="150">
        <f>IF(N727="zákl. přenesená",J727,0)</f>
        <v>0</v>
      </c>
      <c r="BH727" s="150">
        <f>IF(N727="sníž. přenesená",J727,0)</f>
        <v>0</v>
      </c>
      <c r="BI727" s="150">
        <f>IF(N727="nulová",J727,0)</f>
        <v>0</v>
      </c>
      <c r="BJ727" s="17" t="s">
        <v>93</v>
      </c>
      <c r="BK727" s="150">
        <f>ROUND(I727*H727,2)</f>
        <v>0</v>
      </c>
      <c r="BL727" s="17" t="s">
        <v>239</v>
      </c>
      <c r="BM727" s="149" t="s">
        <v>1008</v>
      </c>
    </row>
    <row r="728" spans="2:65" s="14" customFormat="1">
      <c r="B728" s="166"/>
      <c r="D728" s="152" t="s">
        <v>241</v>
      </c>
      <c r="E728" s="167" t="s">
        <v>1</v>
      </c>
      <c r="F728" s="168" t="s">
        <v>1009</v>
      </c>
      <c r="H728" s="167" t="s">
        <v>1</v>
      </c>
      <c r="I728" s="169"/>
      <c r="L728" s="166"/>
      <c r="M728" s="170"/>
      <c r="T728" s="171"/>
      <c r="AT728" s="167" t="s">
        <v>241</v>
      </c>
      <c r="AU728" s="167" t="s">
        <v>95</v>
      </c>
      <c r="AV728" s="14" t="s">
        <v>93</v>
      </c>
      <c r="AW728" s="14" t="s">
        <v>42</v>
      </c>
      <c r="AX728" s="14" t="s">
        <v>86</v>
      </c>
      <c r="AY728" s="167" t="s">
        <v>232</v>
      </c>
    </row>
    <row r="729" spans="2:65" s="14" customFormat="1">
      <c r="B729" s="166"/>
      <c r="D729" s="152" t="s">
        <v>241</v>
      </c>
      <c r="E729" s="167" t="s">
        <v>1</v>
      </c>
      <c r="F729" s="168" t="s">
        <v>1010</v>
      </c>
      <c r="H729" s="167" t="s">
        <v>1</v>
      </c>
      <c r="I729" s="169"/>
      <c r="L729" s="166"/>
      <c r="M729" s="170"/>
      <c r="T729" s="171"/>
      <c r="AT729" s="167" t="s">
        <v>241</v>
      </c>
      <c r="AU729" s="167" t="s">
        <v>95</v>
      </c>
      <c r="AV729" s="14" t="s">
        <v>93</v>
      </c>
      <c r="AW729" s="14" t="s">
        <v>42</v>
      </c>
      <c r="AX729" s="14" t="s">
        <v>86</v>
      </c>
      <c r="AY729" s="167" t="s">
        <v>232</v>
      </c>
    </row>
    <row r="730" spans="2:65" s="12" customFormat="1">
      <c r="B730" s="151"/>
      <c r="D730" s="152" t="s">
        <v>241</v>
      </c>
      <c r="E730" s="153" t="s">
        <v>1</v>
      </c>
      <c r="F730" s="154" t="s">
        <v>1011</v>
      </c>
      <c r="H730" s="155">
        <v>8</v>
      </c>
      <c r="I730" s="156"/>
      <c r="L730" s="151"/>
      <c r="M730" s="157"/>
      <c r="T730" s="158"/>
      <c r="AT730" s="153" t="s">
        <v>241</v>
      </c>
      <c r="AU730" s="153" t="s">
        <v>95</v>
      </c>
      <c r="AV730" s="12" t="s">
        <v>95</v>
      </c>
      <c r="AW730" s="12" t="s">
        <v>42</v>
      </c>
      <c r="AX730" s="12" t="s">
        <v>86</v>
      </c>
      <c r="AY730" s="153" t="s">
        <v>232</v>
      </c>
    </row>
    <row r="731" spans="2:65" s="13" customFormat="1">
      <c r="B731" s="159"/>
      <c r="D731" s="152" t="s">
        <v>241</v>
      </c>
      <c r="E731" s="160" t="s">
        <v>1</v>
      </c>
      <c r="F731" s="161" t="s">
        <v>243</v>
      </c>
      <c r="H731" s="162">
        <v>8</v>
      </c>
      <c r="I731" s="163"/>
      <c r="L731" s="159"/>
      <c r="M731" s="164"/>
      <c r="T731" s="165"/>
      <c r="AT731" s="160" t="s">
        <v>241</v>
      </c>
      <c r="AU731" s="160" t="s">
        <v>95</v>
      </c>
      <c r="AV731" s="13" t="s">
        <v>239</v>
      </c>
      <c r="AW731" s="13" t="s">
        <v>42</v>
      </c>
      <c r="AX731" s="13" t="s">
        <v>93</v>
      </c>
      <c r="AY731" s="160" t="s">
        <v>232</v>
      </c>
    </row>
    <row r="732" spans="2:65" s="1" customFormat="1" ht="16.5" customHeight="1">
      <c r="B732" s="33"/>
      <c r="C732" s="138" t="s">
        <v>1012</v>
      </c>
      <c r="D732" s="138" t="s">
        <v>234</v>
      </c>
      <c r="E732" s="139" t="s">
        <v>1013</v>
      </c>
      <c r="F732" s="140" t="s">
        <v>1014</v>
      </c>
      <c r="G732" s="141" t="s">
        <v>370</v>
      </c>
      <c r="H732" s="142">
        <v>4</v>
      </c>
      <c r="I732" s="143"/>
      <c r="J732" s="144">
        <f>ROUND(I732*H732,2)</f>
        <v>0</v>
      </c>
      <c r="K732" s="140" t="s">
        <v>376</v>
      </c>
      <c r="L732" s="33"/>
      <c r="M732" s="145" t="s">
        <v>1</v>
      </c>
      <c r="N732" s="146" t="s">
        <v>51</v>
      </c>
      <c r="P732" s="147">
        <f>O732*H732</f>
        <v>0</v>
      </c>
      <c r="Q732" s="147">
        <v>3.0000000000000001E-3</v>
      </c>
      <c r="R732" s="147">
        <f>Q732*H732</f>
        <v>1.2E-2</v>
      </c>
      <c r="S732" s="147">
        <v>0</v>
      </c>
      <c r="T732" s="148">
        <f>S732*H732</f>
        <v>0</v>
      </c>
      <c r="AR732" s="149" t="s">
        <v>239</v>
      </c>
      <c r="AT732" s="149" t="s">
        <v>234</v>
      </c>
      <c r="AU732" s="149" t="s">
        <v>95</v>
      </c>
      <c r="AY732" s="17" t="s">
        <v>232</v>
      </c>
      <c r="BE732" s="150">
        <f>IF(N732="základní",J732,0)</f>
        <v>0</v>
      </c>
      <c r="BF732" s="150">
        <f>IF(N732="snížená",J732,0)</f>
        <v>0</v>
      </c>
      <c r="BG732" s="150">
        <f>IF(N732="zákl. přenesená",J732,0)</f>
        <v>0</v>
      </c>
      <c r="BH732" s="150">
        <f>IF(N732="sníž. přenesená",J732,0)</f>
        <v>0</v>
      </c>
      <c r="BI732" s="150">
        <f>IF(N732="nulová",J732,0)</f>
        <v>0</v>
      </c>
      <c r="BJ732" s="17" t="s">
        <v>93</v>
      </c>
      <c r="BK732" s="150">
        <f>ROUND(I732*H732,2)</f>
        <v>0</v>
      </c>
      <c r="BL732" s="17" t="s">
        <v>239</v>
      </c>
      <c r="BM732" s="149" t="s">
        <v>1015</v>
      </c>
    </row>
    <row r="733" spans="2:65" s="14" customFormat="1">
      <c r="B733" s="166"/>
      <c r="D733" s="152" t="s">
        <v>241</v>
      </c>
      <c r="E733" s="167" t="s">
        <v>1</v>
      </c>
      <c r="F733" s="168" t="s">
        <v>1016</v>
      </c>
      <c r="H733" s="167" t="s">
        <v>1</v>
      </c>
      <c r="I733" s="169"/>
      <c r="L733" s="166"/>
      <c r="M733" s="170"/>
      <c r="T733" s="171"/>
      <c r="AT733" s="167" t="s">
        <v>241</v>
      </c>
      <c r="AU733" s="167" t="s">
        <v>95</v>
      </c>
      <c r="AV733" s="14" t="s">
        <v>93</v>
      </c>
      <c r="AW733" s="14" t="s">
        <v>42</v>
      </c>
      <c r="AX733" s="14" t="s">
        <v>86</v>
      </c>
      <c r="AY733" s="167" t="s">
        <v>232</v>
      </c>
    </row>
    <row r="734" spans="2:65" s="14" customFormat="1">
      <c r="B734" s="166"/>
      <c r="D734" s="152" t="s">
        <v>241</v>
      </c>
      <c r="E734" s="167" t="s">
        <v>1</v>
      </c>
      <c r="F734" s="168" t="s">
        <v>1017</v>
      </c>
      <c r="H734" s="167" t="s">
        <v>1</v>
      </c>
      <c r="I734" s="169"/>
      <c r="L734" s="166"/>
      <c r="M734" s="170"/>
      <c r="T734" s="171"/>
      <c r="AT734" s="167" t="s">
        <v>241</v>
      </c>
      <c r="AU734" s="167" t="s">
        <v>95</v>
      </c>
      <c r="AV734" s="14" t="s">
        <v>93</v>
      </c>
      <c r="AW734" s="14" t="s">
        <v>42</v>
      </c>
      <c r="AX734" s="14" t="s">
        <v>86</v>
      </c>
      <c r="AY734" s="167" t="s">
        <v>232</v>
      </c>
    </row>
    <row r="735" spans="2:65" s="12" customFormat="1">
      <c r="B735" s="151"/>
      <c r="D735" s="152" t="s">
        <v>241</v>
      </c>
      <c r="E735" s="153" t="s">
        <v>1</v>
      </c>
      <c r="F735" s="154" t="s">
        <v>1018</v>
      </c>
      <c r="H735" s="155">
        <v>2</v>
      </c>
      <c r="I735" s="156"/>
      <c r="L735" s="151"/>
      <c r="M735" s="157"/>
      <c r="T735" s="158"/>
      <c r="AT735" s="153" t="s">
        <v>241</v>
      </c>
      <c r="AU735" s="153" t="s">
        <v>95</v>
      </c>
      <c r="AV735" s="12" t="s">
        <v>95</v>
      </c>
      <c r="AW735" s="12" t="s">
        <v>42</v>
      </c>
      <c r="AX735" s="12" t="s">
        <v>86</v>
      </c>
      <c r="AY735" s="153" t="s">
        <v>232</v>
      </c>
    </row>
    <row r="736" spans="2:65" s="12" customFormat="1">
      <c r="B736" s="151"/>
      <c r="D736" s="152" t="s">
        <v>241</v>
      </c>
      <c r="E736" s="153" t="s">
        <v>1</v>
      </c>
      <c r="F736" s="154" t="s">
        <v>1019</v>
      </c>
      <c r="H736" s="155">
        <v>2</v>
      </c>
      <c r="I736" s="156"/>
      <c r="L736" s="151"/>
      <c r="M736" s="157"/>
      <c r="T736" s="158"/>
      <c r="AT736" s="153" t="s">
        <v>241</v>
      </c>
      <c r="AU736" s="153" t="s">
        <v>95</v>
      </c>
      <c r="AV736" s="12" t="s">
        <v>95</v>
      </c>
      <c r="AW736" s="12" t="s">
        <v>42</v>
      </c>
      <c r="AX736" s="12" t="s">
        <v>86</v>
      </c>
      <c r="AY736" s="153" t="s">
        <v>232</v>
      </c>
    </row>
    <row r="737" spans="2:65" s="13" customFormat="1">
      <c r="B737" s="159"/>
      <c r="D737" s="152" t="s">
        <v>241</v>
      </c>
      <c r="E737" s="160" t="s">
        <v>1</v>
      </c>
      <c r="F737" s="161" t="s">
        <v>243</v>
      </c>
      <c r="H737" s="162">
        <v>4</v>
      </c>
      <c r="I737" s="163"/>
      <c r="L737" s="159"/>
      <c r="M737" s="164"/>
      <c r="T737" s="165"/>
      <c r="AT737" s="160" t="s">
        <v>241</v>
      </c>
      <c r="AU737" s="160" t="s">
        <v>95</v>
      </c>
      <c r="AV737" s="13" t="s">
        <v>239</v>
      </c>
      <c r="AW737" s="13" t="s">
        <v>42</v>
      </c>
      <c r="AX737" s="13" t="s">
        <v>93</v>
      </c>
      <c r="AY737" s="160" t="s">
        <v>232</v>
      </c>
    </row>
    <row r="738" spans="2:65" s="1" customFormat="1" ht="44.25" customHeight="1">
      <c r="B738" s="33"/>
      <c r="C738" s="138" t="s">
        <v>1020</v>
      </c>
      <c r="D738" s="138" t="s">
        <v>234</v>
      </c>
      <c r="E738" s="139" t="s">
        <v>1021</v>
      </c>
      <c r="F738" s="140" t="s">
        <v>1022</v>
      </c>
      <c r="G738" s="141" t="s">
        <v>237</v>
      </c>
      <c r="H738" s="142">
        <v>10.4</v>
      </c>
      <c r="I738" s="143"/>
      <c r="J738" s="144">
        <f>ROUND(I738*H738,2)</f>
        <v>0</v>
      </c>
      <c r="K738" s="140" t="s">
        <v>238</v>
      </c>
      <c r="L738" s="33"/>
      <c r="M738" s="145" t="s">
        <v>1</v>
      </c>
      <c r="N738" s="146" t="s">
        <v>51</v>
      </c>
      <c r="P738" s="147">
        <f>O738*H738</f>
        <v>0</v>
      </c>
      <c r="Q738" s="147">
        <v>2.9E-4</v>
      </c>
      <c r="R738" s="147">
        <f>Q738*H738</f>
        <v>3.016E-3</v>
      </c>
      <c r="S738" s="147">
        <v>0</v>
      </c>
      <c r="T738" s="148">
        <f>S738*H738</f>
        <v>0</v>
      </c>
      <c r="AR738" s="149" t="s">
        <v>239</v>
      </c>
      <c r="AT738" s="149" t="s">
        <v>234</v>
      </c>
      <c r="AU738" s="149" t="s">
        <v>95</v>
      </c>
      <c r="AY738" s="17" t="s">
        <v>232</v>
      </c>
      <c r="BE738" s="150">
        <f>IF(N738="základní",J738,0)</f>
        <v>0</v>
      </c>
      <c r="BF738" s="150">
        <f>IF(N738="snížená",J738,0)</f>
        <v>0</v>
      </c>
      <c r="BG738" s="150">
        <f>IF(N738="zákl. přenesená",J738,0)</f>
        <v>0</v>
      </c>
      <c r="BH738" s="150">
        <f>IF(N738="sníž. přenesená",J738,0)</f>
        <v>0</v>
      </c>
      <c r="BI738" s="150">
        <f>IF(N738="nulová",J738,0)</f>
        <v>0</v>
      </c>
      <c r="BJ738" s="17" t="s">
        <v>93</v>
      </c>
      <c r="BK738" s="150">
        <f>ROUND(I738*H738,2)</f>
        <v>0</v>
      </c>
      <c r="BL738" s="17" t="s">
        <v>239</v>
      </c>
      <c r="BM738" s="149" t="s">
        <v>1023</v>
      </c>
    </row>
    <row r="739" spans="2:65" s="14" customFormat="1">
      <c r="B739" s="166"/>
      <c r="D739" s="152" t="s">
        <v>241</v>
      </c>
      <c r="E739" s="167" t="s">
        <v>1</v>
      </c>
      <c r="F739" s="168" t="s">
        <v>1024</v>
      </c>
      <c r="H739" s="167" t="s">
        <v>1</v>
      </c>
      <c r="I739" s="169"/>
      <c r="L739" s="166"/>
      <c r="M739" s="170"/>
      <c r="T739" s="171"/>
      <c r="AT739" s="167" t="s">
        <v>241</v>
      </c>
      <c r="AU739" s="167" t="s">
        <v>95</v>
      </c>
      <c r="AV739" s="14" t="s">
        <v>93</v>
      </c>
      <c r="AW739" s="14" t="s">
        <v>42</v>
      </c>
      <c r="AX739" s="14" t="s">
        <v>86</v>
      </c>
      <c r="AY739" s="167" t="s">
        <v>232</v>
      </c>
    </row>
    <row r="740" spans="2:65" s="12" customFormat="1">
      <c r="B740" s="151"/>
      <c r="D740" s="152" t="s">
        <v>241</v>
      </c>
      <c r="E740" s="153" t="s">
        <v>1</v>
      </c>
      <c r="F740" s="154" t="s">
        <v>1025</v>
      </c>
      <c r="H740" s="155">
        <v>10.4</v>
      </c>
      <c r="I740" s="156"/>
      <c r="L740" s="151"/>
      <c r="M740" s="157"/>
      <c r="T740" s="158"/>
      <c r="AT740" s="153" t="s">
        <v>241</v>
      </c>
      <c r="AU740" s="153" t="s">
        <v>95</v>
      </c>
      <c r="AV740" s="12" t="s">
        <v>95</v>
      </c>
      <c r="AW740" s="12" t="s">
        <v>42</v>
      </c>
      <c r="AX740" s="12" t="s">
        <v>86</v>
      </c>
      <c r="AY740" s="153" t="s">
        <v>232</v>
      </c>
    </row>
    <row r="741" spans="2:65" s="13" customFormat="1">
      <c r="B741" s="159"/>
      <c r="D741" s="152" t="s">
        <v>241</v>
      </c>
      <c r="E741" s="160" t="s">
        <v>1</v>
      </c>
      <c r="F741" s="161" t="s">
        <v>243</v>
      </c>
      <c r="H741" s="162">
        <v>10.4</v>
      </c>
      <c r="I741" s="163"/>
      <c r="L741" s="159"/>
      <c r="M741" s="164"/>
      <c r="T741" s="165"/>
      <c r="AT741" s="160" t="s">
        <v>241</v>
      </c>
      <c r="AU741" s="160" t="s">
        <v>95</v>
      </c>
      <c r="AV741" s="13" t="s">
        <v>239</v>
      </c>
      <c r="AW741" s="13" t="s">
        <v>42</v>
      </c>
      <c r="AX741" s="13" t="s">
        <v>93</v>
      </c>
      <c r="AY741" s="160" t="s">
        <v>232</v>
      </c>
    </row>
    <row r="742" spans="2:65" s="1" customFormat="1" ht="21.75" customHeight="1">
      <c r="B742" s="33"/>
      <c r="C742" s="138" t="s">
        <v>1026</v>
      </c>
      <c r="D742" s="138" t="s">
        <v>234</v>
      </c>
      <c r="E742" s="139" t="s">
        <v>1027</v>
      </c>
      <c r="F742" s="140" t="s">
        <v>1028</v>
      </c>
      <c r="G742" s="141" t="s">
        <v>153</v>
      </c>
      <c r="H742" s="142">
        <v>27.28</v>
      </c>
      <c r="I742" s="143"/>
      <c r="J742" s="144">
        <f>ROUND(I742*H742,2)</f>
        <v>0</v>
      </c>
      <c r="K742" s="140" t="s">
        <v>376</v>
      </c>
      <c r="L742" s="33"/>
      <c r="M742" s="145" t="s">
        <v>1</v>
      </c>
      <c r="N742" s="146" t="s">
        <v>51</v>
      </c>
      <c r="P742" s="147">
        <f>O742*H742</f>
        <v>0</v>
      </c>
      <c r="Q742" s="147">
        <v>1E-3</v>
      </c>
      <c r="R742" s="147">
        <f>Q742*H742</f>
        <v>2.7280000000000002E-2</v>
      </c>
      <c r="S742" s="147">
        <v>0</v>
      </c>
      <c r="T742" s="148">
        <f>S742*H742</f>
        <v>0</v>
      </c>
      <c r="AR742" s="149" t="s">
        <v>239</v>
      </c>
      <c r="AT742" s="149" t="s">
        <v>234</v>
      </c>
      <c r="AU742" s="149" t="s">
        <v>95</v>
      </c>
      <c r="AY742" s="17" t="s">
        <v>232</v>
      </c>
      <c r="BE742" s="150">
        <f>IF(N742="základní",J742,0)</f>
        <v>0</v>
      </c>
      <c r="BF742" s="150">
        <f>IF(N742="snížená",J742,0)</f>
        <v>0</v>
      </c>
      <c r="BG742" s="150">
        <f>IF(N742="zákl. přenesená",J742,0)</f>
        <v>0</v>
      </c>
      <c r="BH742" s="150">
        <f>IF(N742="sníž. přenesená",J742,0)</f>
        <v>0</v>
      </c>
      <c r="BI742" s="150">
        <f>IF(N742="nulová",J742,0)</f>
        <v>0</v>
      </c>
      <c r="BJ742" s="17" t="s">
        <v>93</v>
      </c>
      <c r="BK742" s="150">
        <f>ROUND(I742*H742,2)</f>
        <v>0</v>
      </c>
      <c r="BL742" s="17" t="s">
        <v>239</v>
      </c>
      <c r="BM742" s="149" t="s">
        <v>1029</v>
      </c>
    </row>
    <row r="743" spans="2:65" s="14" customFormat="1" ht="22.5">
      <c r="B743" s="166"/>
      <c r="D743" s="152" t="s">
        <v>241</v>
      </c>
      <c r="E743" s="167" t="s">
        <v>1</v>
      </c>
      <c r="F743" s="168" t="s">
        <v>1030</v>
      </c>
      <c r="H743" s="167" t="s">
        <v>1</v>
      </c>
      <c r="I743" s="169"/>
      <c r="L743" s="166"/>
      <c r="M743" s="170"/>
      <c r="T743" s="171"/>
      <c r="AT743" s="167" t="s">
        <v>241</v>
      </c>
      <c r="AU743" s="167" t="s">
        <v>95</v>
      </c>
      <c r="AV743" s="14" t="s">
        <v>93</v>
      </c>
      <c r="AW743" s="14" t="s">
        <v>42</v>
      </c>
      <c r="AX743" s="14" t="s">
        <v>86</v>
      </c>
      <c r="AY743" s="167" t="s">
        <v>232</v>
      </c>
    </row>
    <row r="744" spans="2:65" s="12" customFormat="1">
      <c r="B744" s="151"/>
      <c r="D744" s="152" t="s">
        <v>241</v>
      </c>
      <c r="E744" s="153" t="s">
        <v>1</v>
      </c>
      <c r="F744" s="154" t="s">
        <v>1031</v>
      </c>
      <c r="H744" s="155">
        <v>27.28</v>
      </c>
      <c r="I744" s="156"/>
      <c r="L744" s="151"/>
      <c r="M744" s="157"/>
      <c r="T744" s="158"/>
      <c r="AT744" s="153" t="s">
        <v>241</v>
      </c>
      <c r="AU744" s="153" t="s">
        <v>95</v>
      </c>
      <c r="AV744" s="12" t="s">
        <v>95</v>
      </c>
      <c r="AW744" s="12" t="s">
        <v>42</v>
      </c>
      <c r="AX744" s="12" t="s">
        <v>86</v>
      </c>
      <c r="AY744" s="153" t="s">
        <v>232</v>
      </c>
    </row>
    <row r="745" spans="2:65" s="13" customFormat="1">
      <c r="B745" s="159"/>
      <c r="D745" s="152" t="s">
        <v>241</v>
      </c>
      <c r="E745" s="160" t="s">
        <v>1</v>
      </c>
      <c r="F745" s="161" t="s">
        <v>243</v>
      </c>
      <c r="H745" s="162">
        <v>27.28</v>
      </c>
      <c r="I745" s="163"/>
      <c r="L745" s="159"/>
      <c r="M745" s="164"/>
      <c r="T745" s="165"/>
      <c r="AT745" s="160" t="s">
        <v>241</v>
      </c>
      <c r="AU745" s="160" t="s">
        <v>95</v>
      </c>
      <c r="AV745" s="13" t="s">
        <v>239</v>
      </c>
      <c r="AW745" s="13" t="s">
        <v>42</v>
      </c>
      <c r="AX745" s="13" t="s">
        <v>93</v>
      </c>
      <c r="AY745" s="160" t="s">
        <v>232</v>
      </c>
    </row>
    <row r="746" spans="2:65" s="1" customFormat="1" ht="24.2" customHeight="1">
      <c r="B746" s="33"/>
      <c r="C746" s="138" t="s">
        <v>1032</v>
      </c>
      <c r="D746" s="138" t="s">
        <v>234</v>
      </c>
      <c r="E746" s="139" t="s">
        <v>1033</v>
      </c>
      <c r="F746" s="140" t="s">
        <v>1034</v>
      </c>
      <c r="G746" s="141" t="s">
        <v>153</v>
      </c>
      <c r="H746" s="142">
        <v>32.4</v>
      </c>
      <c r="I746" s="143"/>
      <c r="J746" s="144">
        <f>ROUND(I746*H746,2)</f>
        <v>0</v>
      </c>
      <c r="K746" s="140" t="s">
        <v>238</v>
      </c>
      <c r="L746" s="33"/>
      <c r="M746" s="145" t="s">
        <v>1</v>
      </c>
      <c r="N746" s="146" t="s">
        <v>51</v>
      </c>
      <c r="P746" s="147">
        <f>O746*H746</f>
        <v>0</v>
      </c>
      <c r="Q746" s="147">
        <v>0</v>
      </c>
      <c r="R746" s="147">
        <f>Q746*H746</f>
        <v>0</v>
      </c>
      <c r="S746" s="147">
        <v>0.188</v>
      </c>
      <c r="T746" s="148">
        <f>S746*H746</f>
        <v>6.0911999999999997</v>
      </c>
      <c r="AR746" s="149" t="s">
        <v>239</v>
      </c>
      <c r="AT746" s="149" t="s">
        <v>234</v>
      </c>
      <c r="AU746" s="149" t="s">
        <v>95</v>
      </c>
      <c r="AY746" s="17" t="s">
        <v>232</v>
      </c>
      <c r="BE746" s="150">
        <f>IF(N746="základní",J746,0)</f>
        <v>0</v>
      </c>
      <c r="BF746" s="150">
        <f>IF(N746="snížená",J746,0)</f>
        <v>0</v>
      </c>
      <c r="BG746" s="150">
        <f>IF(N746="zákl. přenesená",J746,0)</f>
        <v>0</v>
      </c>
      <c r="BH746" s="150">
        <f>IF(N746="sníž. přenesená",J746,0)</f>
        <v>0</v>
      </c>
      <c r="BI746" s="150">
        <f>IF(N746="nulová",J746,0)</f>
        <v>0</v>
      </c>
      <c r="BJ746" s="17" t="s">
        <v>93</v>
      </c>
      <c r="BK746" s="150">
        <f>ROUND(I746*H746,2)</f>
        <v>0</v>
      </c>
      <c r="BL746" s="17" t="s">
        <v>239</v>
      </c>
      <c r="BM746" s="149" t="s">
        <v>1035</v>
      </c>
    </row>
    <row r="747" spans="2:65" s="12" customFormat="1">
      <c r="B747" s="151"/>
      <c r="D747" s="152" t="s">
        <v>241</v>
      </c>
      <c r="E747" s="153" t="s">
        <v>1</v>
      </c>
      <c r="F747" s="154" t="s">
        <v>1036</v>
      </c>
      <c r="H747" s="155">
        <v>32.4</v>
      </c>
      <c r="I747" s="156"/>
      <c r="L747" s="151"/>
      <c r="M747" s="157"/>
      <c r="T747" s="158"/>
      <c r="AT747" s="153" t="s">
        <v>241</v>
      </c>
      <c r="AU747" s="153" t="s">
        <v>95</v>
      </c>
      <c r="AV747" s="12" t="s">
        <v>95</v>
      </c>
      <c r="AW747" s="12" t="s">
        <v>42</v>
      </c>
      <c r="AX747" s="12" t="s">
        <v>86</v>
      </c>
      <c r="AY747" s="153" t="s">
        <v>232</v>
      </c>
    </row>
    <row r="748" spans="2:65" s="13" customFormat="1">
      <c r="B748" s="159"/>
      <c r="D748" s="152" t="s">
        <v>241</v>
      </c>
      <c r="E748" s="160" t="s">
        <v>1</v>
      </c>
      <c r="F748" s="161" t="s">
        <v>243</v>
      </c>
      <c r="H748" s="162">
        <v>32.4</v>
      </c>
      <c r="I748" s="163"/>
      <c r="L748" s="159"/>
      <c r="M748" s="164"/>
      <c r="T748" s="165"/>
      <c r="AT748" s="160" t="s">
        <v>241</v>
      </c>
      <c r="AU748" s="160" t="s">
        <v>95</v>
      </c>
      <c r="AV748" s="13" t="s">
        <v>239</v>
      </c>
      <c r="AW748" s="13" t="s">
        <v>42</v>
      </c>
      <c r="AX748" s="13" t="s">
        <v>93</v>
      </c>
      <c r="AY748" s="160" t="s">
        <v>232</v>
      </c>
    </row>
    <row r="749" spans="2:65" s="1" customFormat="1" ht="16.5" customHeight="1">
      <c r="B749" s="33"/>
      <c r="C749" s="138" t="s">
        <v>1037</v>
      </c>
      <c r="D749" s="138" t="s">
        <v>234</v>
      </c>
      <c r="E749" s="139" t="s">
        <v>1038</v>
      </c>
      <c r="F749" s="140" t="s">
        <v>1039</v>
      </c>
      <c r="G749" s="141" t="s">
        <v>153</v>
      </c>
      <c r="H749" s="142">
        <v>72</v>
      </c>
      <c r="I749" s="143"/>
      <c r="J749" s="144">
        <f>ROUND(I749*H749,2)</f>
        <v>0</v>
      </c>
      <c r="K749" s="140" t="s">
        <v>238</v>
      </c>
      <c r="L749" s="33"/>
      <c r="M749" s="145" t="s">
        <v>1</v>
      </c>
      <c r="N749" s="146" t="s">
        <v>51</v>
      </c>
      <c r="P749" s="147">
        <f>O749*H749</f>
        <v>0</v>
      </c>
      <c r="Q749" s="147">
        <v>0</v>
      </c>
      <c r="R749" s="147">
        <f>Q749*H749</f>
        <v>0</v>
      </c>
      <c r="S749" s="147">
        <v>2.5000000000000001E-2</v>
      </c>
      <c r="T749" s="148">
        <f>S749*H749</f>
        <v>1.8</v>
      </c>
      <c r="AR749" s="149" t="s">
        <v>358</v>
      </c>
      <c r="AT749" s="149" t="s">
        <v>234</v>
      </c>
      <c r="AU749" s="149" t="s">
        <v>95</v>
      </c>
      <c r="AY749" s="17" t="s">
        <v>232</v>
      </c>
      <c r="BE749" s="150">
        <f>IF(N749="základní",J749,0)</f>
        <v>0</v>
      </c>
      <c r="BF749" s="150">
        <f>IF(N749="snížená",J749,0)</f>
        <v>0</v>
      </c>
      <c r="BG749" s="150">
        <f>IF(N749="zákl. přenesená",J749,0)</f>
        <v>0</v>
      </c>
      <c r="BH749" s="150">
        <f>IF(N749="sníž. přenesená",J749,0)</f>
        <v>0</v>
      </c>
      <c r="BI749" s="150">
        <f>IF(N749="nulová",J749,0)</f>
        <v>0</v>
      </c>
      <c r="BJ749" s="17" t="s">
        <v>93</v>
      </c>
      <c r="BK749" s="150">
        <f>ROUND(I749*H749,2)</f>
        <v>0</v>
      </c>
      <c r="BL749" s="17" t="s">
        <v>358</v>
      </c>
      <c r="BM749" s="149" t="s">
        <v>1040</v>
      </c>
    </row>
    <row r="750" spans="2:65" s="12" customFormat="1">
      <c r="B750" s="151"/>
      <c r="D750" s="152" t="s">
        <v>241</v>
      </c>
      <c r="E750" s="153" t="s">
        <v>1</v>
      </c>
      <c r="F750" s="154" t="s">
        <v>1041</v>
      </c>
      <c r="H750" s="155">
        <v>36</v>
      </c>
      <c r="I750" s="156"/>
      <c r="L750" s="151"/>
      <c r="M750" s="157"/>
      <c r="T750" s="158"/>
      <c r="AT750" s="153" t="s">
        <v>241</v>
      </c>
      <c r="AU750" s="153" t="s">
        <v>95</v>
      </c>
      <c r="AV750" s="12" t="s">
        <v>95</v>
      </c>
      <c r="AW750" s="12" t="s">
        <v>42</v>
      </c>
      <c r="AX750" s="12" t="s">
        <v>86</v>
      </c>
      <c r="AY750" s="153" t="s">
        <v>232</v>
      </c>
    </row>
    <row r="751" spans="2:65" s="12" customFormat="1">
      <c r="B751" s="151"/>
      <c r="D751" s="152" t="s">
        <v>241</v>
      </c>
      <c r="E751" s="153" t="s">
        <v>1</v>
      </c>
      <c r="F751" s="154" t="s">
        <v>1041</v>
      </c>
      <c r="H751" s="155">
        <v>36</v>
      </c>
      <c r="I751" s="156"/>
      <c r="L751" s="151"/>
      <c r="M751" s="157"/>
      <c r="T751" s="158"/>
      <c r="AT751" s="153" t="s">
        <v>241</v>
      </c>
      <c r="AU751" s="153" t="s">
        <v>95</v>
      </c>
      <c r="AV751" s="12" t="s">
        <v>95</v>
      </c>
      <c r="AW751" s="12" t="s">
        <v>42</v>
      </c>
      <c r="AX751" s="12" t="s">
        <v>86</v>
      </c>
      <c r="AY751" s="153" t="s">
        <v>232</v>
      </c>
    </row>
    <row r="752" spans="2:65" s="13" customFormat="1">
      <c r="B752" s="159"/>
      <c r="D752" s="152" t="s">
        <v>241</v>
      </c>
      <c r="E752" s="160" t="s">
        <v>1</v>
      </c>
      <c r="F752" s="161" t="s">
        <v>243</v>
      </c>
      <c r="H752" s="162">
        <v>72</v>
      </c>
      <c r="I752" s="163"/>
      <c r="L752" s="159"/>
      <c r="M752" s="164"/>
      <c r="T752" s="165"/>
      <c r="AT752" s="160" t="s">
        <v>241</v>
      </c>
      <c r="AU752" s="160" t="s">
        <v>95</v>
      </c>
      <c r="AV752" s="13" t="s">
        <v>239</v>
      </c>
      <c r="AW752" s="13" t="s">
        <v>42</v>
      </c>
      <c r="AX752" s="13" t="s">
        <v>93</v>
      </c>
      <c r="AY752" s="160" t="s">
        <v>232</v>
      </c>
    </row>
    <row r="753" spans="2:65" s="1" customFormat="1" ht="24.2" customHeight="1">
      <c r="B753" s="33"/>
      <c r="C753" s="138" t="s">
        <v>1042</v>
      </c>
      <c r="D753" s="138" t="s">
        <v>234</v>
      </c>
      <c r="E753" s="139" t="s">
        <v>1043</v>
      </c>
      <c r="F753" s="140" t="s">
        <v>1044</v>
      </c>
      <c r="G753" s="141" t="s">
        <v>153</v>
      </c>
      <c r="H753" s="142">
        <v>181.81899999999999</v>
      </c>
      <c r="I753" s="143"/>
      <c r="J753" s="144">
        <f>ROUND(I753*H753,2)</f>
        <v>0</v>
      </c>
      <c r="K753" s="140" t="s">
        <v>238</v>
      </c>
      <c r="L753" s="33"/>
      <c r="M753" s="145" t="s">
        <v>1</v>
      </c>
      <c r="N753" s="146" t="s">
        <v>51</v>
      </c>
      <c r="P753" s="147">
        <f>O753*H753</f>
        <v>0</v>
      </c>
      <c r="Q753" s="147">
        <v>0</v>
      </c>
      <c r="R753" s="147">
        <f>Q753*H753</f>
        <v>0</v>
      </c>
      <c r="S753" s="147">
        <v>0</v>
      </c>
      <c r="T753" s="148">
        <f>S753*H753</f>
        <v>0</v>
      </c>
      <c r="AR753" s="149" t="s">
        <v>239</v>
      </c>
      <c r="AT753" s="149" t="s">
        <v>234</v>
      </c>
      <c r="AU753" s="149" t="s">
        <v>95</v>
      </c>
      <c r="AY753" s="17" t="s">
        <v>232</v>
      </c>
      <c r="BE753" s="150">
        <f>IF(N753="základní",J753,0)</f>
        <v>0</v>
      </c>
      <c r="BF753" s="150">
        <f>IF(N753="snížená",J753,0)</f>
        <v>0</v>
      </c>
      <c r="BG753" s="150">
        <f>IF(N753="zákl. přenesená",J753,0)</f>
        <v>0</v>
      </c>
      <c r="BH753" s="150">
        <f>IF(N753="sníž. přenesená",J753,0)</f>
        <v>0</v>
      </c>
      <c r="BI753" s="150">
        <f>IF(N753="nulová",J753,0)</f>
        <v>0</v>
      </c>
      <c r="BJ753" s="17" t="s">
        <v>93</v>
      </c>
      <c r="BK753" s="150">
        <f>ROUND(I753*H753,2)</f>
        <v>0</v>
      </c>
      <c r="BL753" s="17" t="s">
        <v>239</v>
      </c>
      <c r="BM753" s="149" t="s">
        <v>1045</v>
      </c>
    </row>
    <row r="754" spans="2:65" s="14" customFormat="1">
      <c r="B754" s="166"/>
      <c r="D754" s="152" t="s">
        <v>241</v>
      </c>
      <c r="E754" s="167" t="s">
        <v>1</v>
      </c>
      <c r="F754" s="168" t="s">
        <v>1046</v>
      </c>
      <c r="H754" s="167" t="s">
        <v>1</v>
      </c>
      <c r="I754" s="169"/>
      <c r="L754" s="166"/>
      <c r="M754" s="170"/>
      <c r="T754" s="171"/>
      <c r="AT754" s="167" t="s">
        <v>241</v>
      </c>
      <c r="AU754" s="167" t="s">
        <v>95</v>
      </c>
      <c r="AV754" s="14" t="s">
        <v>93</v>
      </c>
      <c r="AW754" s="14" t="s">
        <v>42</v>
      </c>
      <c r="AX754" s="14" t="s">
        <v>86</v>
      </c>
      <c r="AY754" s="167" t="s">
        <v>232</v>
      </c>
    </row>
    <row r="755" spans="2:65" s="12" customFormat="1">
      <c r="B755" s="151"/>
      <c r="D755" s="152" t="s">
        <v>241</v>
      </c>
      <c r="E755" s="153" t="s">
        <v>1</v>
      </c>
      <c r="F755" s="154" t="s">
        <v>1047</v>
      </c>
      <c r="H755" s="155">
        <v>143.91999999999999</v>
      </c>
      <c r="I755" s="156"/>
      <c r="L755" s="151"/>
      <c r="M755" s="157"/>
      <c r="T755" s="158"/>
      <c r="AT755" s="153" t="s">
        <v>241</v>
      </c>
      <c r="AU755" s="153" t="s">
        <v>95</v>
      </c>
      <c r="AV755" s="12" t="s">
        <v>95</v>
      </c>
      <c r="AW755" s="12" t="s">
        <v>42</v>
      </c>
      <c r="AX755" s="12" t="s">
        <v>86</v>
      </c>
      <c r="AY755" s="153" t="s">
        <v>232</v>
      </c>
    </row>
    <row r="756" spans="2:65" s="12" customFormat="1">
      <c r="B756" s="151"/>
      <c r="D756" s="152" t="s">
        <v>241</v>
      </c>
      <c r="E756" s="153" t="s">
        <v>1</v>
      </c>
      <c r="F756" s="154" t="s">
        <v>1048</v>
      </c>
      <c r="H756" s="155">
        <v>28.16</v>
      </c>
      <c r="I756" s="156"/>
      <c r="L756" s="151"/>
      <c r="M756" s="157"/>
      <c r="T756" s="158"/>
      <c r="AT756" s="153" t="s">
        <v>241</v>
      </c>
      <c r="AU756" s="153" t="s">
        <v>95</v>
      </c>
      <c r="AV756" s="12" t="s">
        <v>95</v>
      </c>
      <c r="AW756" s="12" t="s">
        <v>42</v>
      </c>
      <c r="AX756" s="12" t="s">
        <v>86</v>
      </c>
      <c r="AY756" s="153" t="s">
        <v>232</v>
      </c>
    </row>
    <row r="757" spans="2:65" s="12" customFormat="1" ht="22.5">
      <c r="B757" s="151"/>
      <c r="D757" s="152" t="s">
        <v>241</v>
      </c>
      <c r="E757" s="153" t="s">
        <v>1</v>
      </c>
      <c r="F757" s="154" t="s">
        <v>1049</v>
      </c>
      <c r="H757" s="155">
        <v>9.7390000000000008</v>
      </c>
      <c r="I757" s="156"/>
      <c r="L757" s="151"/>
      <c r="M757" s="157"/>
      <c r="T757" s="158"/>
      <c r="AT757" s="153" t="s">
        <v>241</v>
      </c>
      <c r="AU757" s="153" t="s">
        <v>95</v>
      </c>
      <c r="AV757" s="12" t="s">
        <v>95</v>
      </c>
      <c r="AW757" s="12" t="s">
        <v>42</v>
      </c>
      <c r="AX757" s="12" t="s">
        <v>86</v>
      </c>
      <c r="AY757" s="153" t="s">
        <v>232</v>
      </c>
    </row>
    <row r="758" spans="2:65" s="13" customFormat="1">
      <c r="B758" s="159"/>
      <c r="D758" s="152" t="s">
        <v>241</v>
      </c>
      <c r="E758" s="160" t="s">
        <v>1</v>
      </c>
      <c r="F758" s="161" t="s">
        <v>243</v>
      </c>
      <c r="H758" s="162">
        <v>181.81899999999999</v>
      </c>
      <c r="I758" s="163"/>
      <c r="L758" s="159"/>
      <c r="M758" s="164"/>
      <c r="T758" s="165"/>
      <c r="AT758" s="160" t="s">
        <v>241</v>
      </c>
      <c r="AU758" s="160" t="s">
        <v>95</v>
      </c>
      <c r="AV758" s="13" t="s">
        <v>239</v>
      </c>
      <c r="AW758" s="13" t="s">
        <v>42</v>
      </c>
      <c r="AX758" s="13" t="s">
        <v>93</v>
      </c>
      <c r="AY758" s="160" t="s">
        <v>232</v>
      </c>
    </row>
    <row r="759" spans="2:65" s="1" customFormat="1" ht="24.2" customHeight="1">
      <c r="B759" s="33"/>
      <c r="C759" s="138" t="s">
        <v>1050</v>
      </c>
      <c r="D759" s="138" t="s">
        <v>234</v>
      </c>
      <c r="E759" s="139" t="s">
        <v>1051</v>
      </c>
      <c r="F759" s="140" t="s">
        <v>1052</v>
      </c>
      <c r="G759" s="141" t="s">
        <v>153</v>
      </c>
      <c r="H759" s="142">
        <v>32.4</v>
      </c>
      <c r="I759" s="143"/>
      <c r="J759" s="144">
        <f>ROUND(I759*H759,2)</f>
        <v>0</v>
      </c>
      <c r="K759" s="140" t="s">
        <v>238</v>
      </c>
      <c r="L759" s="33"/>
      <c r="M759" s="145" t="s">
        <v>1</v>
      </c>
      <c r="N759" s="146" t="s">
        <v>51</v>
      </c>
      <c r="P759" s="147">
        <f>O759*H759</f>
        <v>0</v>
      </c>
      <c r="Q759" s="147">
        <v>2.0999999999999999E-3</v>
      </c>
      <c r="R759" s="147">
        <f>Q759*H759</f>
        <v>6.8039999999999989E-2</v>
      </c>
      <c r="S759" s="147">
        <v>0</v>
      </c>
      <c r="T759" s="148">
        <f>S759*H759</f>
        <v>0</v>
      </c>
      <c r="AR759" s="149" t="s">
        <v>239</v>
      </c>
      <c r="AT759" s="149" t="s">
        <v>234</v>
      </c>
      <c r="AU759" s="149" t="s">
        <v>95</v>
      </c>
      <c r="AY759" s="17" t="s">
        <v>232</v>
      </c>
      <c r="BE759" s="150">
        <f>IF(N759="základní",J759,0)</f>
        <v>0</v>
      </c>
      <c r="BF759" s="150">
        <f>IF(N759="snížená",J759,0)</f>
        <v>0</v>
      </c>
      <c r="BG759" s="150">
        <f>IF(N759="zákl. přenesená",J759,0)</f>
        <v>0</v>
      </c>
      <c r="BH759" s="150">
        <f>IF(N759="sníž. přenesená",J759,0)</f>
        <v>0</v>
      </c>
      <c r="BI759" s="150">
        <f>IF(N759="nulová",J759,0)</f>
        <v>0</v>
      </c>
      <c r="BJ759" s="17" t="s">
        <v>93</v>
      </c>
      <c r="BK759" s="150">
        <f>ROUND(I759*H759,2)</f>
        <v>0</v>
      </c>
      <c r="BL759" s="17" t="s">
        <v>239</v>
      </c>
      <c r="BM759" s="149" t="s">
        <v>1053</v>
      </c>
    </row>
    <row r="760" spans="2:65" s="12" customFormat="1" ht="22.5">
      <c r="B760" s="151"/>
      <c r="D760" s="152" t="s">
        <v>241</v>
      </c>
      <c r="E760" s="153" t="s">
        <v>1</v>
      </c>
      <c r="F760" s="154" t="s">
        <v>1054</v>
      </c>
      <c r="H760" s="155">
        <v>32.4</v>
      </c>
      <c r="I760" s="156"/>
      <c r="L760" s="151"/>
      <c r="M760" s="157"/>
      <c r="T760" s="158"/>
      <c r="AT760" s="153" t="s">
        <v>241</v>
      </c>
      <c r="AU760" s="153" t="s">
        <v>95</v>
      </c>
      <c r="AV760" s="12" t="s">
        <v>95</v>
      </c>
      <c r="AW760" s="12" t="s">
        <v>42</v>
      </c>
      <c r="AX760" s="12" t="s">
        <v>86</v>
      </c>
      <c r="AY760" s="153" t="s">
        <v>232</v>
      </c>
    </row>
    <row r="761" spans="2:65" s="13" customFormat="1">
      <c r="B761" s="159"/>
      <c r="D761" s="152" t="s">
        <v>241</v>
      </c>
      <c r="E761" s="160" t="s">
        <v>1</v>
      </c>
      <c r="F761" s="161" t="s">
        <v>243</v>
      </c>
      <c r="H761" s="162">
        <v>32.4</v>
      </c>
      <c r="I761" s="163"/>
      <c r="L761" s="159"/>
      <c r="M761" s="164"/>
      <c r="T761" s="165"/>
      <c r="AT761" s="160" t="s">
        <v>241</v>
      </c>
      <c r="AU761" s="160" t="s">
        <v>95</v>
      </c>
      <c r="AV761" s="13" t="s">
        <v>239</v>
      </c>
      <c r="AW761" s="13" t="s">
        <v>42</v>
      </c>
      <c r="AX761" s="13" t="s">
        <v>93</v>
      </c>
      <c r="AY761" s="160" t="s">
        <v>232</v>
      </c>
    </row>
    <row r="762" spans="2:65" s="1" customFormat="1" ht="37.9" customHeight="1">
      <c r="B762" s="33"/>
      <c r="C762" s="138" t="s">
        <v>1055</v>
      </c>
      <c r="D762" s="138" t="s">
        <v>234</v>
      </c>
      <c r="E762" s="139" t="s">
        <v>1056</v>
      </c>
      <c r="F762" s="140" t="s">
        <v>1057</v>
      </c>
      <c r="G762" s="141" t="s">
        <v>237</v>
      </c>
      <c r="H762" s="142">
        <v>43.2</v>
      </c>
      <c r="I762" s="143"/>
      <c r="J762" s="144">
        <f>ROUND(I762*H762,2)</f>
        <v>0</v>
      </c>
      <c r="K762" s="140" t="s">
        <v>238</v>
      </c>
      <c r="L762" s="33"/>
      <c r="M762" s="145" t="s">
        <v>1</v>
      </c>
      <c r="N762" s="146" t="s">
        <v>51</v>
      </c>
      <c r="P762" s="147">
        <f>O762*H762</f>
        <v>0</v>
      </c>
      <c r="Q762" s="147">
        <v>4.2999999999999999E-4</v>
      </c>
      <c r="R762" s="147">
        <f>Q762*H762</f>
        <v>1.8576000000000002E-2</v>
      </c>
      <c r="S762" s="147">
        <v>0</v>
      </c>
      <c r="T762" s="148">
        <f>S762*H762</f>
        <v>0</v>
      </c>
      <c r="AR762" s="149" t="s">
        <v>239</v>
      </c>
      <c r="AT762" s="149" t="s">
        <v>234</v>
      </c>
      <c r="AU762" s="149" t="s">
        <v>95</v>
      </c>
      <c r="AY762" s="17" t="s">
        <v>232</v>
      </c>
      <c r="BE762" s="150">
        <f>IF(N762="základní",J762,0)</f>
        <v>0</v>
      </c>
      <c r="BF762" s="150">
        <f>IF(N762="snížená",J762,0)</f>
        <v>0</v>
      </c>
      <c r="BG762" s="150">
        <f>IF(N762="zákl. přenesená",J762,0)</f>
        <v>0</v>
      </c>
      <c r="BH762" s="150">
        <f>IF(N762="sníž. přenesená",J762,0)</f>
        <v>0</v>
      </c>
      <c r="BI762" s="150">
        <f>IF(N762="nulová",J762,0)</f>
        <v>0</v>
      </c>
      <c r="BJ762" s="17" t="s">
        <v>93</v>
      </c>
      <c r="BK762" s="150">
        <f>ROUND(I762*H762,2)</f>
        <v>0</v>
      </c>
      <c r="BL762" s="17" t="s">
        <v>239</v>
      </c>
      <c r="BM762" s="149" t="s">
        <v>1058</v>
      </c>
    </row>
    <row r="763" spans="2:65" s="14" customFormat="1">
      <c r="B763" s="166"/>
      <c r="D763" s="152" t="s">
        <v>241</v>
      </c>
      <c r="E763" s="167" t="s">
        <v>1</v>
      </c>
      <c r="F763" s="168" t="s">
        <v>1059</v>
      </c>
      <c r="H763" s="167" t="s">
        <v>1</v>
      </c>
      <c r="I763" s="169"/>
      <c r="L763" s="166"/>
      <c r="M763" s="170"/>
      <c r="T763" s="171"/>
      <c r="AT763" s="167" t="s">
        <v>241</v>
      </c>
      <c r="AU763" s="167" t="s">
        <v>95</v>
      </c>
      <c r="AV763" s="14" t="s">
        <v>93</v>
      </c>
      <c r="AW763" s="14" t="s">
        <v>42</v>
      </c>
      <c r="AX763" s="14" t="s">
        <v>86</v>
      </c>
      <c r="AY763" s="167" t="s">
        <v>232</v>
      </c>
    </row>
    <row r="764" spans="2:65" s="12" customFormat="1">
      <c r="B764" s="151"/>
      <c r="D764" s="152" t="s">
        <v>241</v>
      </c>
      <c r="E764" s="153" t="s">
        <v>1</v>
      </c>
      <c r="F764" s="154" t="s">
        <v>1060</v>
      </c>
      <c r="H764" s="155">
        <v>43.2</v>
      </c>
      <c r="I764" s="156"/>
      <c r="L764" s="151"/>
      <c r="M764" s="157"/>
      <c r="T764" s="158"/>
      <c r="AT764" s="153" t="s">
        <v>241</v>
      </c>
      <c r="AU764" s="153" t="s">
        <v>95</v>
      </c>
      <c r="AV764" s="12" t="s">
        <v>95</v>
      </c>
      <c r="AW764" s="12" t="s">
        <v>42</v>
      </c>
      <c r="AX764" s="12" t="s">
        <v>86</v>
      </c>
      <c r="AY764" s="153" t="s">
        <v>232</v>
      </c>
    </row>
    <row r="765" spans="2:65" s="14" customFormat="1">
      <c r="B765" s="166"/>
      <c r="D765" s="152" t="s">
        <v>241</v>
      </c>
      <c r="E765" s="167" t="s">
        <v>1</v>
      </c>
      <c r="F765" s="168" t="s">
        <v>1061</v>
      </c>
      <c r="H765" s="167" t="s">
        <v>1</v>
      </c>
      <c r="I765" s="169"/>
      <c r="L765" s="166"/>
      <c r="M765" s="170"/>
      <c r="T765" s="171"/>
      <c r="AT765" s="167" t="s">
        <v>241</v>
      </c>
      <c r="AU765" s="167" t="s">
        <v>95</v>
      </c>
      <c r="AV765" s="14" t="s">
        <v>93</v>
      </c>
      <c r="AW765" s="14" t="s">
        <v>42</v>
      </c>
      <c r="AX765" s="14" t="s">
        <v>86</v>
      </c>
      <c r="AY765" s="167" t="s">
        <v>232</v>
      </c>
    </row>
    <row r="766" spans="2:65" s="13" customFormat="1">
      <c r="B766" s="159"/>
      <c r="D766" s="152" t="s">
        <v>241</v>
      </c>
      <c r="E766" s="160" t="s">
        <v>1</v>
      </c>
      <c r="F766" s="161" t="s">
        <v>243</v>
      </c>
      <c r="H766" s="162">
        <v>43.2</v>
      </c>
      <c r="I766" s="163"/>
      <c r="L766" s="159"/>
      <c r="M766" s="164"/>
      <c r="T766" s="165"/>
      <c r="AT766" s="160" t="s">
        <v>241</v>
      </c>
      <c r="AU766" s="160" t="s">
        <v>95</v>
      </c>
      <c r="AV766" s="13" t="s">
        <v>239</v>
      </c>
      <c r="AW766" s="13" t="s">
        <v>42</v>
      </c>
      <c r="AX766" s="13" t="s">
        <v>93</v>
      </c>
      <c r="AY766" s="160" t="s">
        <v>232</v>
      </c>
    </row>
    <row r="767" spans="2:65" s="1" customFormat="1" ht="37.9" customHeight="1">
      <c r="B767" s="33"/>
      <c r="C767" s="138" t="s">
        <v>1062</v>
      </c>
      <c r="D767" s="138" t="s">
        <v>234</v>
      </c>
      <c r="E767" s="139" t="s">
        <v>1063</v>
      </c>
      <c r="F767" s="140" t="s">
        <v>1064</v>
      </c>
      <c r="G767" s="141" t="s">
        <v>237</v>
      </c>
      <c r="H767" s="142">
        <v>20.48</v>
      </c>
      <c r="I767" s="143"/>
      <c r="J767" s="144">
        <f>ROUND(I767*H767,2)</f>
        <v>0</v>
      </c>
      <c r="K767" s="140" t="s">
        <v>238</v>
      </c>
      <c r="L767" s="33"/>
      <c r="M767" s="145" t="s">
        <v>1</v>
      </c>
      <c r="N767" s="146" t="s">
        <v>51</v>
      </c>
      <c r="P767" s="147">
        <f>O767*H767</f>
        <v>0</v>
      </c>
      <c r="Q767" s="147">
        <v>5.5000000000000003E-4</v>
      </c>
      <c r="R767" s="147">
        <f>Q767*H767</f>
        <v>1.1264000000000001E-2</v>
      </c>
      <c r="S767" s="147">
        <v>1E-3</v>
      </c>
      <c r="T767" s="148">
        <f>S767*H767</f>
        <v>2.0480000000000002E-2</v>
      </c>
      <c r="AR767" s="149" t="s">
        <v>239</v>
      </c>
      <c r="AT767" s="149" t="s">
        <v>234</v>
      </c>
      <c r="AU767" s="149" t="s">
        <v>95</v>
      </c>
      <c r="AY767" s="17" t="s">
        <v>232</v>
      </c>
      <c r="BE767" s="150">
        <f>IF(N767="základní",J767,0)</f>
        <v>0</v>
      </c>
      <c r="BF767" s="150">
        <f>IF(N767="snížená",J767,0)</f>
        <v>0</v>
      </c>
      <c r="BG767" s="150">
        <f>IF(N767="zákl. přenesená",J767,0)</f>
        <v>0</v>
      </c>
      <c r="BH767" s="150">
        <f>IF(N767="sníž. přenesená",J767,0)</f>
        <v>0</v>
      </c>
      <c r="BI767" s="150">
        <f>IF(N767="nulová",J767,0)</f>
        <v>0</v>
      </c>
      <c r="BJ767" s="17" t="s">
        <v>93</v>
      </c>
      <c r="BK767" s="150">
        <f>ROUND(I767*H767,2)</f>
        <v>0</v>
      </c>
      <c r="BL767" s="17" t="s">
        <v>239</v>
      </c>
      <c r="BM767" s="149" t="s">
        <v>1065</v>
      </c>
    </row>
    <row r="768" spans="2:65" s="14" customFormat="1">
      <c r="B768" s="166"/>
      <c r="D768" s="152" t="s">
        <v>241</v>
      </c>
      <c r="E768" s="167" t="s">
        <v>1</v>
      </c>
      <c r="F768" s="168" t="s">
        <v>1066</v>
      </c>
      <c r="H768" s="167" t="s">
        <v>1</v>
      </c>
      <c r="I768" s="169"/>
      <c r="L768" s="166"/>
      <c r="M768" s="170"/>
      <c r="T768" s="171"/>
      <c r="AT768" s="167" t="s">
        <v>241</v>
      </c>
      <c r="AU768" s="167" t="s">
        <v>95</v>
      </c>
      <c r="AV768" s="14" t="s">
        <v>93</v>
      </c>
      <c r="AW768" s="14" t="s">
        <v>42</v>
      </c>
      <c r="AX768" s="14" t="s">
        <v>86</v>
      </c>
      <c r="AY768" s="167" t="s">
        <v>232</v>
      </c>
    </row>
    <row r="769" spans="2:65" s="12" customFormat="1">
      <c r="B769" s="151"/>
      <c r="D769" s="152" t="s">
        <v>241</v>
      </c>
      <c r="E769" s="153" t="s">
        <v>1</v>
      </c>
      <c r="F769" s="154" t="s">
        <v>1067</v>
      </c>
      <c r="H769" s="155">
        <v>16</v>
      </c>
      <c r="I769" s="156"/>
      <c r="L769" s="151"/>
      <c r="M769" s="157"/>
      <c r="T769" s="158"/>
      <c r="AT769" s="153" t="s">
        <v>241</v>
      </c>
      <c r="AU769" s="153" t="s">
        <v>95</v>
      </c>
      <c r="AV769" s="12" t="s">
        <v>95</v>
      </c>
      <c r="AW769" s="12" t="s">
        <v>42</v>
      </c>
      <c r="AX769" s="12" t="s">
        <v>86</v>
      </c>
      <c r="AY769" s="153" t="s">
        <v>232</v>
      </c>
    </row>
    <row r="770" spans="2:65" s="12" customFormat="1">
      <c r="B770" s="151"/>
      <c r="D770" s="152" t="s">
        <v>241</v>
      </c>
      <c r="E770" s="153" t="s">
        <v>1</v>
      </c>
      <c r="F770" s="154" t="s">
        <v>1068</v>
      </c>
      <c r="H770" s="155">
        <v>4.4800000000000004</v>
      </c>
      <c r="I770" s="156"/>
      <c r="L770" s="151"/>
      <c r="M770" s="157"/>
      <c r="T770" s="158"/>
      <c r="AT770" s="153" t="s">
        <v>241</v>
      </c>
      <c r="AU770" s="153" t="s">
        <v>95</v>
      </c>
      <c r="AV770" s="12" t="s">
        <v>95</v>
      </c>
      <c r="AW770" s="12" t="s">
        <v>42</v>
      </c>
      <c r="AX770" s="12" t="s">
        <v>86</v>
      </c>
      <c r="AY770" s="153" t="s">
        <v>232</v>
      </c>
    </row>
    <row r="771" spans="2:65" s="14" customFormat="1">
      <c r="B771" s="166"/>
      <c r="D771" s="152" t="s">
        <v>241</v>
      </c>
      <c r="E771" s="167" t="s">
        <v>1</v>
      </c>
      <c r="F771" s="168" t="s">
        <v>1069</v>
      </c>
      <c r="H771" s="167" t="s">
        <v>1</v>
      </c>
      <c r="I771" s="169"/>
      <c r="L771" s="166"/>
      <c r="M771" s="170"/>
      <c r="T771" s="171"/>
      <c r="AT771" s="167" t="s">
        <v>241</v>
      </c>
      <c r="AU771" s="167" t="s">
        <v>95</v>
      </c>
      <c r="AV771" s="14" t="s">
        <v>93</v>
      </c>
      <c r="AW771" s="14" t="s">
        <v>42</v>
      </c>
      <c r="AX771" s="14" t="s">
        <v>86</v>
      </c>
      <c r="AY771" s="167" t="s">
        <v>232</v>
      </c>
    </row>
    <row r="772" spans="2:65" s="13" customFormat="1">
      <c r="B772" s="159"/>
      <c r="D772" s="152" t="s">
        <v>241</v>
      </c>
      <c r="E772" s="160" t="s">
        <v>1</v>
      </c>
      <c r="F772" s="161" t="s">
        <v>243</v>
      </c>
      <c r="H772" s="162">
        <v>20.48</v>
      </c>
      <c r="I772" s="163"/>
      <c r="L772" s="159"/>
      <c r="M772" s="164"/>
      <c r="T772" s="165"/>
      <c r="AT772" s="160" t="s">
        <v>241</v>
      </c>
      <c r="AU772" s="160" t="s">
        <v>95</v>
      </c>
      <c r="AV772" s="13" t="s">
        <v>239</v>
      </c>
      <c r="AW772" s="13" t="s">
        <v>42</v>
      </c>
      <c r="AX772" s="13" t="s">
        <v>93</v>
      </c>
      <c r="AY772" s="160" t="s">
        <v>232</v>
      </c>
    </row>
    <row r="773" spans="2:65" s="1" customFormat="1" ht="37.9" customHeight="1">
      <c r="B773" s="33"/>
      <c r="C773" s="138" t="s">
        <v>1070</v>
      </c>
      <c r="D773" s="138" t="s">
        <v>234</v>
      </c>
      <c r="E773" s="139" t="s">
        <v>1071</v>
      </c>
      <c r="F773" s="140" t="s">
        <v>1072</v>
      </c>
      <c r="G773" s="141" t="s">
        <v>237</v>
      </c>
      <c r="H773" s="142">
        <v>40.96</v>
      </c>
      <c r="I773" s="143"/>
      <c r="J773" s="144">
        <f>ROUND(I773*H773,2)</f>
        <v>0</v>
      </c>
      <c r="K773" s="140" t="s">
        <v>238</v>
      </c>
      <c r="L773" s="33"/>
      <c r="M773" s="145" t="s">
        <v>1</v>
      </c>
      <c r="N773" s="146" t="s">
        <v>51</v>
      </c>
      <c r="P773" s="147">
        <f>O773*H773</f>
        <v>0</v>
      </c>
      <c r="Q773" s="147">
        <v>1.01E-3</v>
      </c>
      <c r="R773" s="147">
        <f>Q773*H773</f>
        <v>4.1369599999999999E-2</v>
      </c>
      <c r="S773" s="147">
        <v>1E-3</v>
      </c>
      <c r="T773" s="148">
        <f>S773*H773</f>
        <v>4.0960000000000003E-2</v>
      </c>
      <c r="AR773" s="149" t="s">
        <v>239</v>
      </c>
      <c r="AT773" s="149" t="s">
        <v>234</v>
      </c>
      <c r="AU773" s="149" t="s">
        <v>95</v>
      </c>
      <c r="AY773" s="17" t="s">
        <v>232</v>
      </c>
      <c r="BE773" s="150">
        <f>IF(N773="základní",J773,0)</f>
        <v>0</v>
      </c>
      <c r="BF773" s="150">
        <f>IF(N773="snížená",J773,0)</f>
        <v>0</v>
      </c>
      <c r="BG773" s="150">
        <f>IF(N773="zákl. přenesená",J773,0)</f>
        <v>0</v>
      </c>
      <c r="BH773" s="150">
        <f>IF(N773="sníž. přenesená",J773,0)</f>
        <v>0</v>
      </c>
      <c r="BI773" s="150">
        <f>IF(N773="nulová",J773,0)</f>
        <v>0</v>
      </c>
      <c r="BJ773" s="17" t="s">
        <v>93</v>
      </c>
      <c r="BK773" s="150">
        <f>ROUND(I773*H773,2)</f>
        <v>0</v>
      </c>
      <c r="BL773" s="17" t="s">
        <v>239</v>
      </c>
      <c r="BM773" s="149" t="s">
        <v>1073</v>
      </c>
    </row>
    <row r="774" spans="2:65" s="14" customFormat="1">
      <c r="B774" s="166"/>
      <c r="D774" s="152" t="s">
        <v>241</v>
      </c>
      <c r="E774" s="167" t="s">
        <v>1</v>
      </c>
      <c r="F774" s="168" t="s">
        <v>1074</v>
      </c>
      <c r="H774" s="167" t="s">
        <v>1</v>
      </c>
      <c r="I774" s="169"/>
      <c r="L774" s="166"/>
      <c r="M774" s="170"/>
      <c r="T774" s="171"/>
      <c r="AT774" s="167" t="s">
        <v>241</v>
      </c>
      <c r="AU774" s="167" t="s">
        <v>95</v>
      </c>
      <c r="AV774" s="14" t="s">
        <v>93</v>
      </c>
      <c r="AW774" s="14" t="s">
        <v>42</v>
      </c>
      <c r="AX774" s="14" t="s">
        <v>86</v>
      </c>
      <c r="AY774" s="167" t="s">
        <v>232</v>
      </c>
    </row>
    <row r="775" spans="2:65" s="12" customFormat="1">
      <c r="B775" s="151"/>
      <c r="D775" s="152" t="s">
        <v>241</v>
      </c>
      <c r="E775" s="153" t="s">
        <v>1</v>
      </c>
      <c r="F775" s="154" t="s">
        <v>1075</v>
      </c>
      <c r="H775" s="155">
        <v>40.96</v>
      </c>
      <c r="I775" s="156"/>
      <c r="L775" s="151"/>
      <c r="M775" s="157"/>
      <c r="T775" s="158"/>
      <c r="AT775" s="153" t="s">
        <v>241</v>
      </c>
      <c r="AU775" s="153" t="s">
        <v>95</v>
      </c>
      <c r="AV775" s="12" t="s">
        <v>95</v>
      </c>
      <c r="AW775" s="12" t="s">
        <v>42</v>
      </c>
      <c r="AX775" s="12" t="s">
        <v>86</v>
      </c>
      <c r="AY775" s="153" t="s">
        <v>232</v>
      </c>
    </row>
    <row r="776" spans="2:65" s="14" customFormat="1">
      <c r="B776" s="166"/>
      <c r="D776" s="152" t="s">
        <v>241</v>
      </c>
      <c r="E776" s="167" t="s">
        <v>1</v>
      </c>
      <c r="F776" s="168" t="s">
        <v>1076</v>
      </c>
      <c r="H776" s="167" t="s">
        <v>1</v>
      </c>
      <c r="I776" s="169"/>
      <c r="L776" s="166"/>
      <c r="M776" s="170"/>
      <c r="T776" s="171"/>
      <c r="AT776" s="167" t="s">
        <v>241</v>
      </c>
      <c r="AU776" s="167" t="s">
        <v>95</v>
      </c>
      <c r="AV776" s="14" t="s">
        <v>93</v>
      </c>
      <c r="AW776" s="14" t="s">
        <v>42</v>
      </c>
      <c r="AX776" s="14" t="s">
        <v>86</v>
      </c>
      <c r="AY776" s="167" t="s">
        <v>232</v>
      </c>
    </row>
    <row r="777" spans="2:65" s="13" customFormat="1">
      <c r="B777" s="159"/>
      <c r="D777" s="152" t="s">
        <v>241</v>
      </c>
      <c r="E777" s="160" t="s">
        <v>1</v>
      </c>
      <c r="F777" s="161" t="s">
        <v>243</v>
      </c>
      <c r="H777" s="162">
        <v>40.96</v>
      </c>
      <c r="I777" s="163"/>
      <c r="L777" s="159"/>
      <c r="M777" s="164"/>
      <c r="T777" s="165"/>
      <c r="AT777" s="160" t="s">
        <v>241</v>
      </c>
      <c r="AU777" s="160" t="s">
        <v>95</v>
      </c>
      <c r="AV777" s="13" t="s">
        <v>239</v>
      </c>
      <c r="AW777" s="13" t="s">
        <v>42</v>
      </c>
      <c r="AX777" s="13" t="s">
        <v>93</v>
      </c>
      <c r="AY777" s="160" t="s">
        <v>232</v>
      </c>
    </row>
    <row r="778" spans="2:65" s="1" customFormat="1" ht="44.25" customHeight="1">
      <c r="B778" s="33"/>
      <c r="C778" s="138" t="s">
        <v>1077</v>
      </c>
      <c r="D778" s="138" t="s">
        <v>234</v>
      </c>
      <c r="E778" s="139" t="s">
        <v>1078</v>
      </c>
      <c r="F778" s="140" t="s">
        <v>1079</v>
      </c>
      <c r="G778" s="141" t="s">
        <v>370</v>
      </c>
      <c r="H778" s="142">
        <v>148</v>
      </c>
      <c r="I778" s="143"/>
      <c r="J778" s="144">
        <f>ROUND(I778*H778,2)</f>
        <v>0</v>
      </c>
      <c r="K778" s="140" t="s">
        <v>238</v>
      </c>
      <c r="L778" s="33"/>
      <c r="M778" s="145" t="s">
        <v>1</v>
      </c>
      <c r="N778" s="146" t="s">
        <v>51</v>
      </c>
      <c r="P778" s="147">
        <f>O778*H778</f>
        <v>0</v>
      </c>
      <c r="Q778" s="147">
        <v>3.2000000000000002E-3</v>
      </c>
      <c r="R778" s="147">
        <f>Q778*H778</f>
        <v>0.47360000000000002</v>
      </c>
      <c r="S778" s="147">
        <v>0</v>
      </c>
      <c r="T778" s="148">
        <f>S778*H778</f>
        <v>0</v>
      </c>
      <c r="AR778" s="149" t="s">
        <v>239</v>
      </c>
      <c r="AT778" s="149" t="s">
        <v>234</v>
      </c>
      <c r="AU778" s="149" t="s">
        <v>95</v>
      </c>
      <c r="AY778" s="17" t="s">
        <v>232</v>
      </c>
      <c r="BE778" s="150">
        <f>IF(N778="základní",J778,0)</f>
        <v>0</v>
      </c>
      <c r="BF778" s="150">
        <f>IF(N778="snížená",J778,0)</f>
        <v>0</v>
      </c>
      <c r="BG778" s="150">
        <f>IF(N778="zákl. přenesená",J778,0)</f>
        <v>0</v>
      </c>
      <c r="BH778" s="150">
        <f>IF(N778="sníž. přenesená",J778,0)</f>
        <v>0</v>
      </c>
      <c r="BI778" s="150">
        <f>IF(N778="nulová",J778,0)</f>
        <v>0</v>
      </c>
      <c r="BJ778" s="17" t="s">
        <v>93</v>
      </c>
      <c r="BK778" s="150">
        <f>ROUND(I778*H778,2)</f>
        <v>0</v>
      </c>
      <c r="BL778" s="17" t="s">
        <v>239</v>
      </c>
      <c r="BM778" s="149" t="s">
        <v>1080</v>
      </c>
    </row>
    <row r="779" spans="2:65" s="14" customFormat="1" ht="22.5">
      <c r="B779" s="166"/>
      <c r="D779" s="152" t="s">
        <v>241</v>
      </c>
      <c r="E779" s="167" t="s">
        <v>1</v>
      </c>
      <c r="F779" s="168" t="s">
        <v>1081</v>
      </c>
      <c r="H779" s="167" t="s">
        <v>1</v>
      </c>
      <c r="I779" s="169"/>
      <c r="L779" s="166"/>
      <c r="M779" s="170"/>
      <c r="T779" s="171"/>
      <c r="AT779" s="167" t="s">
        <v>241</v>
      </c>
      <c r="AU779" s="167" t="s">
        <v>95</v>
      </c>
      <c r="AV779" s="14" t="s">
        <v>93</v>
      </c>
      <c r="AW779" s="14" t="s">
        <v>42</v>
      </c>
      <c r="AX779" s="14" t="s">
        <v>86</v>
      </c>
      <c r="AY779" s="167" t="s">
        <v>232</v>
      </c>
    </row>
    <row r="780" spans="2:65" s="12" customFormat="1">
      <c r="B780" s="151"/>
      <c r="D780" s="152" t="s">
        <v>241</v>
      </c>
      <c r="E780" s="153" t="s">
        <v>1</v>
      </c>
      <c r="F780" s="154" t="s">
        <v>1082</v>
      </c>
      <c r="H780" s="155">
        <v>148</v>
      </c>
      <c r="I780" s="156"/>
      <c r="L780" s="151"/>
      <c r="M780" s="157"/>
      <c r="T780" s="158"/>
      <c r="AT780" s="153" t="s">
        <v>241</v>
      </c>
      <c r="AU780" s="153" t="s">
        <v>95</v>
      </c>
      <c r="AV780" s="12" t="s">
        <v>95</v>
      </c>
      <c r="AW780" s="12" t="s">
        <v>42</v>
      </c>
      <c r="AX780" s="12" t="s">
        <v>86</v>
      </c>
      <c r="AY780" s="153" t="s">
        <v>232</v>
      </c>
    </row>
    <row r="781" spans="2:65" s="13" customFormat="1">
      <c r="B781" s="159"/>
      <c r="D781" s="152" t="s">
        <v>241</v>
      </c>
      <c r="E781" s="160" t="s">
        <v>1</v>
      </c>
      <c r="F781" s="161" t="s">
        <v>243</v>
      </c>
      <c r="H781" s="162">
        <v>148</v>
      </c>
      <c r="I781" s="163"/>
      <c r="L781" s="159"/>
      <c r="M781" s="164"/>
      <c r="T781" s="165"/>
      <c r="AT781" s="160" t="s">
        <v>241</v>
      </c>
      <c r="AU781" s="160" t="s">
        <v>95</v>
      </c>
      <c r="AV781" s="13" t="s">
        <v>239</v>
      </c>
      <c r="AW781" s="13" t="s">
        <v>42</v>
      </c>
      <c r="AX781" s="13" t="s">
        <v>93</v>
      </c>
      <c r="AY781" s="160" t="s">
        <v>232</v>
      </c>
    </row>
    <row r="782" spans="2:65" s="1" customFormat="1" ht="44.25" customHeight="1">
      <c r="B782" s="33"/>
      <c r="C782" s="138" t="s">
        <v>1083</v>
      </c>
      <c r="D782" s="138" t="s">
        <v>234</v>
      </c>
      <c r="E782" s="139" t="s">
        <v>1084</v>
      </c>
      <c r="F782" s="140" t="s">
        <v>1079</v>
      </c>
      <c r="G782" s="141" t="s">
        <v>370</v>
      </c>
      <c r="H782" s="142">
        <v>500</v>
      </c>
      <c r="I782" s="143"/>
      <c r="J782" s="144">
        <f>ROUND(I782*H782,2)</f>
        <v>0</v>
      </c>
      <c r="K782" s="140" t="s">
        <v>238</v>
      </c>
      <c r="L782" s="33"/>
      <c r="M782" s="145" t="s">
        <v>1</v>
      </c>
      <c r="N782" s="146" t="s">
        <v>51</v>
      </c>
      <c r="P782" s="147">
        <f>O782*H782</f>
        <v>0</v>
      </c>
      <c r="Q782" s="147">
        <v>3.2000000000000002E-3</v>
      </c>
      <c r="R782" s="147">
        <f>Q782*H782</f>
        <v>1.6</v>
      </c>
      <c r="S782" s="147">
        <v>0</v>
      </c>
      <c r="T782" s="148">
        <f>S782*H782</f>
        <v>0</v>
      </c>
      <c r="AR782" s="149" t="s">
        <v>239</v>
      </c>
      <c r="AT782" s="149" t="s">
        <v>234</v>
      </c>
      <c r="AU782" s="149" t="s">
        <v>95</v>
      </c>
      <c r="AY782" s="17" t="s">
        <v>232</v>
      </c>
      <c r="BE782" s="150">
        <f>IF(N782="základní",J782,0)</f>
        <v>0</v>
      </c>
      <c r="BF782" s="150">
        <f>IF(N782="snížená",J782,0)</f>
        <v>0</v>
      </c>
      <c r="BG782" s="150">
        <f>IF(N782="zákl. přenesená",J782,0)</f>
        <v>0</v>
      </c>
      <c r="BH782" s="150">
        <f>IF(N782="sníž. přenesená",J782,0)</f>
        <v>0</v>
      </c>
      <c r="BI782" s="150">
        <f>IF(N782="nulová",J782,0)</f>
        <v>0</v>
      </c>
      <c r="BJ782" s="17" t="s">
        <v>93</v>
      </c>
      <c r="BK782" s="150">
        <f>ROUND(I782*H782,2)</f>
        <v>0</v>
      </c>
      <c r="BL782" s="17" t="s">
        <v>239</v>
      </c>
      <c r="BM782" s="149" t="s">
        <v>1085</v>
      </c>
    </row>
    <row r="783" spans="2:65" s="1" customFormat="1" ht="24.2" customHeight="1">
      <c r="B783" s="33"/>
      <c r="C783" s="138" t="s">
        <v>1086</v>
      </c>
      <c r="D783" s="138" t="s">
        <v>234</v>
      </c>
      <c r="E783" s="139" t="s">
        <v>1087</v>
      </c>
      <c r="F783" s="140" t="s">
        <v>1081</v>
      </c>
      <c r="G783" s="141" t="s">
        <v>370</v>
      </c>
      <c r="H783" s="142">
        <v>500</v>
      </c>
      <c r="I783" s="143"/>
      <c r="J783" s="144">
        <f>ROUND(I783*H783,2)</f>
        <v>0</v>
      </c>
      <c r="K783" s="140" t="s">
        <v>376</v>
      </c>
      <c r="L783" s="33"/>
      <c r="M783" s="145" t="s">
        <v>1</v>
      </c>
      <c r="N783" s="146" t="s">
        <v>51</v>
      </c>
      <c r="P783" s="147">
        <f>O783*H783</f>
        <v>0</v>
      </c>
      <c r="Q783" s="147">
        <v>3.2000000000000002E-3</v>
      </c>
      <c r="R783" s="147">
        <f>Q783*H783</f>
        <v>1.6</v>
      </c>
      <c r="S783" s="147">
        <v>0</v>
      </c>
      <c r="T783" s="148">
        <f>S783*H783</f>
        <v>0</v>
      </c>
      <c r="AR783" s="149" t="s">
        <v>239</v>
      </c>
      <c r="AT783" s="149" t="s">
        <v>234</v>
      </c>
      <c r="AU783" s="149" t="s">
        <v>95</v>
      </c>
      <c r="AY783" s="17" t="s">
        <v>232</v>
      </c>
      <c r="BE783" s="150">
        <f>IF(N783="základní",J783,0)</f>
        <v>0</v>
      </c>
      <c r="BF783" s="150">
        <f>IF(N783="snížená",J783,0)</f>
        <v>0</v>
      </c>
      <c r="BG783" s="150">
        <f>IF(N783="zákl. přenesená",J783,0)</f>
        <v>0</v>
      </c>
      <c r="BH783" s="150">
        <f>IF(N783="sníž. přenesená",J783,0)</f>
        <v>0</v>
      </c>
      <c r="BI783" s="150">
        <f>IF(N783="nulová",J783,0)</f>
        <v>0</v>
      </c>
      <c r="BJ783" s="17" t="s">
        <v>93</v>
      </c>
      <c r="BK783" s="150">
        <f>ROUND(I783*H783,2)</f>
        <v>0</v>
      </c>
      <c r="BL783" s="17" t="s">
        <v>239</v>
      </c>
      <c r="BM783" s="149" t="s">
        <v>1088</v>
      </c>
    </row>
    <row r="784" spans="2:65" s="14" customFormat="1" ht="22.5">
      <c r="B784" s="166"/>
      <c r="D784" s="152" t="s">
        <v>241</v>
      </c>
      <c r="E784" s="167" t="s">
        <v>1</v>
      </c>
      <c r="F784" s="168" t="s">
        <v>1081</v>
      </c>
      <c r="H784" s="167" t="s">
        <v>1</v>
      </c>
      <c r="I784" s="169"/>
      <c r="L784" s="166"/>
      <c r="M784" s="170"/>
      <c r="T784" s="171"/>
      <c r="AT784" s="167" t="s">
        <v>241</v>
      </c>
      <c r="AU784" s="167" t="s">
        <v>95</v>
      </c>
      <c r="AV784" s="14" t="s">
        <v>93</v>
      </c>
      <c r="AW784" s="14" t="s">
        <v>42</v>
      </c>
      <c r="AX784" s="14" t="s">
        <v>86</v>
      </c>
      <c r="AY784" s="167" t="s">
        <v>232</v>
      </c>
    </row>
    <row r="785" spans="2:65" s="12" customFormat="1">
      <c r="B785" s="151"/>
      <c r="D785" s="152" t="s">
        <v>241</v>
      </c>
      <c r="E785" s="153" t="s">
        <v>1</v>
      </c>
      <c r="F785" s="154" t="s">
        <v>1089</v>
      </c>
      <c r="H785" s="155">
        <v>500</v>
      </c>
      <c r="I785" s="156"/>
      <c r="L785" s="151"/>
      <c r="M785" s="157"/>
      <c r="T785" s="158"/>
      <c r="AT785" s="153" t="s">
        <v>241</v>
      </c>
      <c r="AU785" s="153" t="s">
        <v>95</v>
      </c>
      <c r="AV785" s="12" t="s">
        <v>95</v>
      </c>
      <c r="AW785" s="12" t="s">
        <v>42</v>
      </c>
      <c r="AX785" s="12" t="s">
        <v>86</v>
      </c>
      <c r="AY785" s="153" t="s">
        <v>232</v>
      </c>
    </row>
    <row r="786" spans="2:65" s="13" customFormat="1">
      <c r="B786" s="159"/>
      <c r="D786" s="152" t="s">
        <v>241</v>
      </c>
      <c r="E786" s="160" t="s">
        <v>1</v>
      </c>
      <c r="F786" s="161" t="s">
        <v>243</v>
      </c>
      <c r="H786" s="162">
        <v>500</v>
      </c>
      <c r="I786" s="163"/>
      <c r="L786" s="159"/>
      <c r="M786" s="164"/>
      <c r="T786" s="165"/>
      <c r="AT786" s="160" t="s">
        <v>241</v>
      </c>
      <c r="AU786" s="160" t="s">
        <v>95</v>
      </c>
      <c r="AV786" s="13" t="s">
        <v>239</v>
      </c>
      <c r="AW786" s="13" t="s">
        <v>42</v>
      </c>
      <c r="AX786" s="13" t="s">
        <v>93</v>
      </c>
      <c r="AY786" s="160" t="s">
        <v>232</v>
      </c>
    </row>
    <row r="787" spans="2:65" s="1" customFormat="1" ht="24.2" customHeight="1">
      <c r="B787" s="33"/>
      <c r="C787" s="138" t="s">
        <v>1090</v>
      </c>
      <c r="D787" s="138" t="s">
        <v>234</v>
      </c>
      <c r="E787" s="139" t="s">
        <v>1091</v>
      </c>
      <c r="F787" s="140" t="s">
        <v>1092</v>
      </c>
      <c r="G787" s="141" t="s">
        <v>370</v>
      </c>
      <c r="H787" s="142">
        <v>500</v>
      </c>
      <c r="I787" s="143"/>
      <c r="J787" s="144">
        <f>ROUND(I787*H787,2)</f>
        <v>0</v>
      </c>
      <c r="K787" s="140" t="s">
        <v>376</v>
      </c>
      <c r="L787" s="33"/>
      <c r="M787" s="145" t="s">
        <v>1</v>
      </c>
      <c r="N787" s="146" t="s">
        <v>51</v>
      </c>
      <c r="P787" s="147">
        <f>O787*H787</f>
        <v>0</v>
      </c>
      <c r="Q787" s="147">
        <v>3.2000000000000002E-3</v>
      </c>
      <c r="R787" s="147">
        <f>Q787*H787</f>
        <v>1.6</v>
      </c>
      <c r="S787" s="147">
        <v>0</v>
      </c>
      <c r="T787" s="148">
        <f>S787*H787</f>
        <v>0</v>
      </c>
      <c r="AR787" s="149" t="s">
        <v>239</v>
      </c>
      <c r="AT787" s="149" t="s">
        <v>234</v>
      </c>
      <c r="AU787" s="149" t="s">
        <v>95</v>
      </c>
      <c r="AY787" s="17" t="s">
        <v>232</v>
      </c>
      <c r="BE787" s="150">
        <f>IF(N787="základní",J787,0)</f>
        <v>0</v>
      </c>
      <c r="BF787" s="150">
        <f>IF(N787="snížená",J787,0)</f>
        <v>0</v>
      </c>
      <c r="BG787" s="150">
        <f>IF(N787="zákl. přenesená",J787,0)</f>
        <v>0</v>
      </c>
      <c r="BH787" s="150">
        <f>IF(N787="sníž. přenesená",J787,0)</f>
        <v>0</v>
      </c>
      <c r="BI787" s="150">
        <f>IF(N787="nulová",J787,0)</f>
        <v>0</v>
      </c>
      <c r="BJ787" s="17" t="s">
        <v>93</v>
      </c>
      <c r="BK787" s="150">
        <f>ROUND(I787*H787,2)</f>
        <v>0</v>
      </c>
      <c r="BL787" s="17" t="s">
        <v>239</v>
      </c>
      <c r="BM787" s="149" t="s">
        <v>1093</v>
      </c>
    </row>
    <row r="788" spans="2:65" s="14" customFormat="1" ht="22.5">
      <c r="B788" s="166"/>
      <c r="D788" s="152" t="s">
        <v>241</v>
      </c>
      <c r="E788" s="167" t="s">
        <v>1</v>
      </c>
      <c r="F788" s="168" t="s">
        <v>1081</v>
      </c>
      <c r="H788" s="167" t="s">
        <v>1</v>
      </c>
      <c r="I788" s="169"/>
      <c r="L788" s="166"/>
      <c r="M788" s="170"/>
      <c r="T788" s="171"/>
      <c r="AT788" s="167" t="s">
        <v>241</v>
      </c>
      <c r="AU788" s="167" t="s">
        <v>95</v>
      </c>
      <c r="AV788" s="14" t="s">
        <v>93</v>
      </c>
      <c r="AW788" s="14" t="s">
        <v>42</v>
      </c>
      <c r="AX788" s="14" t="s">
        <v>86</v>
      </c>
      <c r="AY788" s="167" t="s">
        <v>232</v>
      </c>
    </row>
    <row r="789" spans="2:65" s="12" customFormat="1">
      <c r="B789" s="151"/>
      <c r="D789" s="152" t="s">
        <v>241</v>
      </c>
      <c r="E789" s="153" t="s">
        <v>1</v>
      </c>
      <c r="F789" s="154" t="s">
        <v>1094</v>
      </c>
      <c r="H789" s="155">
        <v>500</v>
      </c>
      <c r="I789" s="156"/>
      <c r="L789" s="151"/>
      <c r="M789" s="157"/>
      <c r="T789" s="158"/>
      <c r="AT789" s="153" t="s">
        <v>241</v>
      </c>
      <c r="AU789" s="153" t="s">
        <v>95</v>
      </c>
      <c r="AV789" s="12" t="s">
        <v>95</v>
      </c>
      <c r="AW789" s="12" t="s">
        <v>42</v>
      </c>
      <c r="AX789" s="12" t="s">
        <v>86</v>
      </c>
      <c r="AY789" s="153" t="s">
        <v>232</v>
      </c>
    </row>
    <row r="790" spans="2:65" s="13" customFormat="1">
      <c r="B790" s="159"/>
      <c r="D790" s="152" t="s">
        <v>241</v>
      </c>
      <c r="E790" s="160" t="s">
        <v>1</v>
      </c>
      <c r="F790" s="161" t="s">
        <v>243</v>
      </c>
      <c r="H790" s="162">
        <v>500</v>
      </c>
      <c r="I790" s="163"/>
      <c r="L790" s="159"/>
      <c r="M790" s="164"/>
      <c r="T790" s="165"/>
      <c r="AT790" s="160" t="s">
        <v>241</v>
      </c>
      <c r="AU790" s="160" t="s">
        <v>95</v>
      </c>
      <c r="AV790" s="13" t="s">
        <v>239</v>
      </c>
      <c r="AW790" s="13" t="s">
        <v>42</v>
      </c>
      <c r="AX790" s="13" t="s">
        <v>93</v>
      </c>
      <c r="AY790" s="160" t="s">
        <v>232</v>
      </c>
    </row>
    <row r="791" spans="2:65" s="11" customFormat="1" ht="22.9" customHeight="1">
      <c r="B791" s="126"/>
      <c r="D791" s="127" t="s">
        <v>85</v>
      </c>
      <c r="E791" s="136" t="s">
        <v>1095</v>
      </c>
      <c r="F791" s="136" t="s">
        <v>1096</v>
      </c>
      <c r="I791" s="129"/>
      <c r="J791" s="137">
        <f>BK791</f>
        <v>0</v>
      </c>
      <c r="L791" s="126"/>
      <c r="M791" s="131"/>
      <c r="P791" s="132">
        <f>SUM(P792:P799)</f>
        <v>0</v>
      </c>
      <c r="R791" s="132">
        <f>SUM(R792:R799)</f>
        <v>0</v>
      </c>
      <c r="T791" s="133">
        <f>SUM(T792:T799)</f>
        <v>0</v>
      </c>
      <c r="AR791" s="127" t="s">
        <v>93</v>
      </c>
      <c r="AT791" s="134" t="s">
        <v>85</v>
      </c>
      <c r="AU791" s="134" t="s">
        <v>93</v>
      </c>
      <c r="AY791" s="127" t="s">
        <v>232</v>
      </c>
      <c r="BK791" s="135">
        <f>SUM(BK792:BK799)</f>
        <v>0</v>
      </c>
    </row>
    <row r="792" spans="2:65" s="1" customFormat="1" ht="33" customHeight="1">
      <c r="B792" s="33"/>
      <c r="C792" s="138" t="s">
        <v>1097</v>
      </c>
      <c r="D792" s="138" t="s">
        <v>234</v>
      </c>
      <c r="E792" s="139" t="s">
        <v>1098</v>
      </c>
      <c r="F792" s="140" t="s">
        <v>1099</v>
      </c>
      <c r="G792" s="141" t="s">
        <v>183</v>
      </c>
      <c r="H792" s="142">
        <v>41.186999999999998</v>
      </c>
      <c r="I792" s="143"/>
      <c r="J792" s="144">
        <f>ROUND(I792*H792,2)</f>
        <v>0</v>
      </c>
      <c r="K792" s="140" t="s">
        <v>238</v>
      </c>
      <c r="L792" s="33"/>
      <c r="M792" s="145" t="s">
        <v>1</v>
      </c>
      <c r="N792" s="146" t="s">
        <v>51</v>
      </c>
      <c r="P792" s="147">
        <f>O792*H792</f>
        <v>0</v>
      </c>
      <c r="Q792" s="147">
        <v>0</v>
      </c>
      <c r="R792" s="147">
        <f>Q792*H792</f>
        <v>0</v>
      </c>
      <c r="S792" s="147">
        <v>0</v>
      </c>
      <c r="T792" s="148">
        <f>S792*H792</f>
        <v>0</v>
      </c>
      <c r="AR792" s="149" t="s">
        <v>239</v>
      </c>
      <c r="AT792" s="149" t="s">
        <v>234</v>
      </c>
      <c r="AU792" s="149" t="s">
        <v>95</v>
      </c>
      <c r="AY792" s="17" t="s">
        <v>232</v>
      </c>
      <c r="BE792" s="150">
        <f>IF(N792="základní",J792,0)</f>
        <v>0</v>
      </c>
      <c r="BF792" s="150">
        <f>IF(N792="snížená",J792,0)</f>
        <v>0</v>
      </c>
      <c r="BG792" s="150">
        <f>IF(N792="zákl. přenesená",J792,0)</f>
        <v>0</v>
      </c>
      <c r="BH792" s="150">
        <f>IF(N792="sníž. přenesená",J792,0)</f>
        <v>0</v>
      </c>
      <c r="BI792" s="150">
        <f>IF(N792="nulová",J792,0)</f>
        <v>0</v>
      </c>
      <c r="BJ792" s="17" t="s">
        <v>93</v>
      </c>
      <c r="BK792" s="150">
        <f>ROUND(I792*H792,2)</f>
        <v>0</v>
      </c>
      <c r="BL792" s="17" t="s">
        <v>239</v>
      </c>
      <c r="BM792" s="149" t="s">
        <v>1100</v>
      </c>
    </row>
    <row r="793" spans="2:65" s="12" customFormat="1">
      <c r="B793" s="151"/>
      <c r="D793" s="152" t="s">
        <v>241</v>
      </c>
      <c r="E793" s="153" t="s">
        <v>181</v>
      </c>
      <c r="F793" s="154" t="s">
        <v>1101</v>
      </c>
      <c r="H793" s="155">
        <v>7.891</v>
      </c>
      <c r="I793" s="156"/>
      <c r="L793" s="151"/>
      <c r="M793" s="157"/>
      <c r="T793" s="158"/>
      <c r="AT793" s="153" t="s">
        <v>241</v>
      </c>
      <c r="AU793" s="153" t="s">
        <v>95</v>
      </c>
      <c r="AV793" s="12" t="s">
        <v>95</v>
      </c>
      <c r="AW793" s="12" t="s">
        <v>42</v>
      </c>
      <c r="AX793" s="12" t="s">
        <v>86</v>
      </c>
      <c r="AY793" s="153" t="s">
        <v>232</v>
      </c>
    </row>
    <row r="794" spans="2:65" s="12" customFormat="1">
      <c r="B794" s="151"/>
      <c r="D794" s="152" t="s">
        <v>241</v>
      </c>
      <c r="E794" s="153" t="s">
        <v>189</v>
      </c>
      <c r="F794" s="154" t="s">
        <v>1102</v>
      </c>
      <c r="H794" s="155">
        <v>30.812000000000001</v>
      </c>
      <c r="I794" s="156"/>
      <c r="L794" s="151"/>
      <c r="M794" s="157"/>
      <c r="T794" s="158"/>
      <c r="AT794" s="153" t="s">
        <v>241</v>
      </c>
      <c r="AU794" s="153" t="s">
        <v>95</v>
      </c>
      <c r="AV794" s="12" t="s">
        <v>95</v>
      </c>
      <c r="AW794" s="12" t="s">
        <v>42</v>
      </c>
      <c r="AX794" s="12" t="s">
        <v>86</v>
      </c>
      <c r="AY794" s="153" t="s">
        <v>232</v>
      </c>
    </row>
    <row r="795" spans="2:65" s="12" customFormat="1">
      <c r="B795" s="151"/>
      <c r="D795" s="152" t="s">
        <v>241</v>
      </c>
      <c r="E795" s="153" t="s">
        <v>186</v>
      </c>
      <c r="F795" s="154" t="s">
        <v>1103</v>
      </c>
      <c r="H795" s="155">
        <v>2.484</v>
      </c>
      <c r="I795" s="156"/>
      <c r="L795" s="151"/>
      <c r="M795" s="157"/>
      <c r="T795" s="158"/>
      <c r="AT795" s="153" t="s">
        <v>241</v>
      </c>
      <c r="AU795" s="153" t="s">
        <v>95</v>
      </c>
      <c r="AV795" s="12" t="s">
        <v>95</v>
      </c>
      <c r="AW795" s="12" t="s">
        <v>42</v>
      </c>
      <c r="AX795" s="12" t="s">
        <v>86</v>
      </c>
      <c r="AY795" s="153" t="s">
        <v>232</v>
      </c>
    </row>
    <row r="796" spans="2:65" s="13" customFormat="1">
      <c r="B796" s="159"/>
      <c r="D796" s="152" t="s">
        <v>241</v>
      </c>
      <c r="E796" s="160" t="s">
        <v>1</v>
      </c>
      <c r="F796" s="161" t="s">
        <v>243</v>
      </c>
      <c r="H796" s="162">
        <v>41.186999999999998</v>
      </c>
      <c r="I796" s="163"/>
      <c r="L796" s="159"/>
      <c r="M796" s="164"/>
      <c r="T796" s="165"/>
      <c r="AT796" s="160" t="s">
        <v>241</v>
      </c>
      <c r="AU796" s="160" t="s">
        <v>95</v>
      </c>
      <c r="AV796" s="13" t="s">
        <v>239</v>
      </c>
      <c r="AW796" s="13" t="s">
        <v>42</v>
      </c>
      <c r="AX796" s="13" t="s">
        <v>93</v>
      </c>
      <c r="AY796" s="160" t="s">
        <v>232</v>
      </c>
    </row>
    <row r="797" spans="2:65" s="1" customFormat="1" ht="24.2" customHeight="1">
      <c r="B797" s="33"/>
      <c r="C797" s="138" t="s">
        <v>1104</v>
      </c>
      <c r="D797" s="138" t="s">
        <v>234</v>
      </c>
      <c r="E797" s="139" t="s">
        <v>1105</v>
      </c>
      <c r="F797" s="140" t="s">
        <v>1106</v>
      </c>
      <c r="G797" s="141" t="s">
        <v>183</v>
      </c>
      <c r="H797" s="142">
        <v>411.87</v>
      </c>
      <c r="I797" s="143"/>
      <c r="J797" s="144">
        <f>ROUND(I797*H797,2)</f>
        <v>0</v>
      </c>
      <c r="K797" s="140" t="s">
        <v>238</v>
      </c>
      <c r="L797" s="33"/>
      <c r="M797" s="145" t="s">
        <v>1</v>
      </c>
      <c r="N797" s="146" t="s">
        <v>51</v>
      </c>
      <c r="P797" s="147">
        <f>O797*H797</f>
        <v>0</v>
      </c>
      <c r="Q797" s="147">
        <v>0</v>
      </c>
      <c r="R797" s="147">
        <f>Q797*H797</f>
        <v>0</v>
      </c>
      <c r="S797" s="147">
        <v>0</v>
      </c>
      <c r="T797" s="148">
        <f>S797*H797</f>
        <v>0</v>
      </c>
      <c r="AR797" s="149" t="s">
        <v>239</v>
      </c>
      <c r="AT797" s="149" t="s">
        <v>234</v>
      </c>
      <c r="AU797" s="149" t="s">
        <v>95</v>
      </c>
      <c r="AY797" s="17" t="s">
        <v>232</v>
      </c>
      <c r="BE797" s="150">
        <f>IF(N797="základní",J797,0)</f>
        <v>0</v>
      </c>
      <c r="BF797" s="150">
        <f>IF(N797="snížená",J797,0)</f>
        <v>0</v>
      </c>
      <c r="BG797" s="150">
        <f>IF(N797="zákl. přenesená",J797,0)</f>
        <v>0</v>
      </c>
      <c r="BH797" s="150">
        <f>IF(N797="sníž. přenesená",J797,0)</f>
        <v>0</v>
      </c>
      <c r="BI797" s="150">
        <f>IF(N797="nulová",J797,0)</f>
        <v>0</v>
      </c>
      <c r="BJ797" s="17" t="s">
        <v>93</v>
      </c>
      <c r="BK797" s="150">
        <f>ROUND(I797*H797,2)</f>
        <v>0</v>
      </c>
      <c r="BL797" s="17" t="s">
        <v>239</v>
      </c>
      <c r="BM797" s="149" t="s">
        <v>1107</v>
      </c>
    </row>
    <row r="798" spans="2:65" s="12" customFormat="1">
      <c r="B798" s="151"/>
      <c r="D798" s="152" t="s">
        <v>241</v>
      </c>
      <c r="F798" s="154" t="s">
        <v>1108</v>
      </c>
      <c r="H798" s="155">
        <v>411.87</v>
      </c>
      <c r="I798" s="156"/>
      <c r="L798" s="151"/>
      <c r="M798" s="157"/>
      <c r="T798" s="158"/>
      <c r="AT798" s="153" t="s">
        <v>241</v>
      </c>
      <c r="AU798" s="153" t="s">
        <v>95</v>
      </c>
      <c r="AV798" s="12" t="s">
        <v>95</v>
      </c>
      <c r="AW798" s="12" t="s">
        <v>4</v>
      </c>
      <c r="AX798" s="12" t="s">
        <v>93</v>
      </c>
      <c r="AY798" s="153" t="s">
        <v>232</v>
      </c>
    </row>
    <row r="799" spans="2:65" s="1" customFormat="1" ht="37.9" customHeight="1">
      <c r="B799" s="33"/>
      <c r="C799" s="138" t="s">
        <v>1109</v>
      </c>
      <c r="D799" s="138" t="s">
        <v>234</v>
      </c>
      <c r="E799" s="139" t="s">
        <v>1110</v>
      </c>
      <c r="F799" s="140" t="s">
        <v>1111</v>
      </c>
      <c r="G799" s="141" t="s">
        <v>183</v>
      </c>
      <c r="H799" s="142">
        <v>41.186999999999998</v>
      </c>
      <c r="I799" s="143"/>
      <c r="J799" s="144">
        <f>ROUND(I799*H799,2)</f>
        <v>0</v>
      </c>
      <c r="K799" s="140" t="s">
        <v>238</v>
      </c>
      <c r="L799" s="33"/>
      <c r="M799" s="145" t="s">
        <v>1</v>
      </c>
      <c r="N799" s="146" t="s">
        <v>51</v>
      </c>
      <c r="P799" s="147">
        <f>O799*H799</f>
        <v>0</v>
      </c>
      <c r="Q799" s="147">
        <v>0</v>
      </c>
      <c r="R799" s="147">
        <f>Q799*H799</f>
        <v>0</v>
      </c>
      <c r="S799" s="147">
        <v>0</v>
      </c>
      <c r="T799" s="148">
        <f>S799*H799</f>
        <v>0</v>
      </c>
      <c r="AR799" s="149" t="s">
        <v>239</v>
      </c>
      <c r="AT799" s="149" t="s">
        <v>234</v>
      </c>
      <c r="AU799" s="149" t="s">
        <v>95</v>
      </c>
      <c r="AY799" s="17" t="s">
        <v>232</v>
      </c>
      <c r="BE799" s="150">
        <f>IF(N799="základní",J799,0)</f>
        <v>0</v>
      </c>
      <c r="BF799" s="150">
        <f>IF(N799="snížená",J799,0)</f>
        <v>0</v>
      </c>
      <c r="BG799" s="150">
        <f>IF(N799="zákl. přenesená",J799,0)</f>
        <v>0</v>
      </c>
      <c r="BH799" s="150">
        <f>IF(N799="sníž. přenesená",J799,0)</f>
        <v>0</v>
      </c>
      <c r="BI799" s="150">
        <f>IF(N799="nulová",J799,0)</f>
        <v>0</v>
      </c>
      <c r="BJ799" s="17" t="s">
        <v>93</v>
      </c>
      <c r="BK799" s="150">
        <f>ROUND(I799*H799,2)</f>
        <v>0</v>
      </c>
      <c r="BL799" s="17" t="s">
        <v>239</v>
      </c>
      <c r="BM799" s="149" t="s">
        <v>1112</v>
      </c>
    </row>
    <row r="800" spans="2:65" s="11" customFormat="1" ht="22.9" customHeight="1">
      <c r="B800" s="126"/>
      <c r="D800" s="127" t="s">
        <v>85</v>
      </c>
      <c r="E800" s="136" t="s">
        <v>1113</v>
      </c>
      <c r="F800" s="136" t="s">
        <v>1114</v>
      </c>
      <c r="I800" s="129"/>
      <c r="J800" s="137">
        <f>BK800</f>
        <v>0</v>
      </c>
      <c r="L800" s="126"/>
      <c r="M800" s="131"/>
      <c r="P800" s="132">
        <f>P801</f>
        <v>0</v>
      </c>
      <c r="R800" s="132">
        <f>R801</f>
        <v>0</v>
      </c>
      <c r="T800" s="133">
        <f>T801</f>
        <v>0</v>
      </c>
      <c r="AR800" s="127" t="s">
        <v>93</v>
      </c>
      <c r="AT800" s="134" t="s">
        <v>85</v>
      </c>
      <c r="AU800" s="134" t="s">
        <v>93</v>
      </c>
      <c r="AY800" s="127" t="s">
        <v>232</v>
      </c>
      <c r="BK800" s="135">
        <f>BK801</f>
        <v>0</v>
      </c>
    </row>
    <row r="801" spans="2:65" s="1" customFormat="1" ht="62.65" customHeight="1">
      <c r="B801" s="33"/>
      <c r="C801" s="138" t="s">
        <v>1115</v>
      </c>
      <c r="D801" s="138" t="s">
        <v>234</v>
      </c>
      <c r="E801" s="139" t="s">
        <v>1116</v>
      </c>
      <c r="F801" s="140" t="s">
        <v>1117</v>
      </c>
      <c r="G801" s="141" t="s">
        <v>183</v>
      </c>
      <c r="H801" s="142">
        <v>36851.593999999997</v>
      </c>
      <c r="I801" s="143"/>
      <c r="J801" s="144">
        <f>ROUND(I801*H801,2)</f>
        <v>0</v>
      </c>
      <c r="K801" s="140" t="s">
        <v>238</v>
      </c>
      <c r="L801" s="33"/>
      <c r="M801" s="145" t="s">
        <v>1</v>
      </c>
      <c r="N801" s="146" t="s">
        <v>51</v>
      </c>
      <c r="P801" s="147">
        <f>O801*H801</f>
        <v>0</v>
      </c>
      <c r="Q801" s="147">
        <v>0</v>
      </c>
      <c r="R801" s="147">
        <f>Q801*H801</f>
        <v>0</v>
      </c>
      <c r="S801" s="147">
        <v>0</v>
      </c>
      <c r="T801" s="148">
        <f>S801*H801</f>
        <v>0</v>
      </c>
      <c r="AR801" s="149" t="s">
        <v>239</v>
      </c>
      <c r="AT801" s="149" t="s">
        <v>234</v>
      </c>
      <c r="AU801" s="149" t="s">
        <v>95</v>
      </c>
      <c r="AY801" s="17" t="s">
        <v>232</v>
      </c>
      <c r="BE801" s="150">
        <f>IF(N801="základní",J801,0)</f>
        <v>0</v>
      </c>
      <c r="BF801" s="150">
        <f>IF(N801="snížená",J801,0)</f>
        <v>0</v>
      </c>
      <c r="BG801" s="150">
        <f>IF(N801="zákl. přenesená",J801,0)</f>
        <v>0</v>
      </c>
      <c r="BH801" s="150">
        <f>IF(N801="sníž. přenesená",J801,0)</f>
        <v>0</v>
      </c>
      <c r="BI801" s="150">
        <f>IF(N801="nulová",J801,0)</f>
        <v>0</v>
      </c>
      <c r="BJ801" s="17" t="s">
        <v>93</v>
      </c>
      <c r="BK801" s="150">
        <f>ROUND(I801*H801,2)</f>
        <v>0</v>
      </c>
      <c r="BL801" s="17" t="s">
        <v>239</v>
      </c>
      <c r="BM801" s="149" t="s">
        <v>1118</v>
      </c>
    </row>
    <row r="802" spans="2:65" s="11" customFormat="1" ht="25.9" customHeight="1">
      <c r="B802" s="126"/>
      <c r="D802" s="127" t="s">
        <v>85</v>
      </c>
      <c r="E802" s="128" t="s">
        <v>1119</v>
      </c>
      <c r="F802" s="128" t="s">
        <v>1120</v>
      </c>
      <c r="I802" s="129"/>
      <c r="J802" s="130">
        <f>BK802</f>
        <v>0</v>
      </c>
      <c r="L802" s="126"/>
      <c r="M802" s="131"/>
      <c r="P802" s="132">
        <f>P803+P915+P966+P1012+P1115</f>
        <v>0</v>
      </c>
      <c r="R802" s="132">
        <f>R803+R915+R966+R1012+R1115</f>
        <v>111.27992804</v>
      </c>
      <c r="T802" s="133">
        <f>T803+T915+T966+T1012+T1115</f>
        <v>0</v>
      </c>
      <c r="AR802" s="127" t="s">
        <v>95</v>
      </c>
      <c r="AT802" s="134" t="s">
        <v>85</v>
      </c>
      <c r="AU802" s="134" t="s">
        <v>86</v>
      </c>
      <c r="AY802" s="127" t="s">
        <v>232</v>
      </c>
      <c r="BK802" s="135">
        <f>BK803+BK915+BK966+BK1012+BK1115</f>
        <v>0</v>
      </c>
    </row>
    <row r="803" spans="2:65" s="11" customFormat="1" ht="22.9" customHeight="1">
      <c r="B803" s="126"/>
      <c r="D803" s="127" t="s">
        <v>85</v>
      </c>
      <c r="E803" s="136" t="s">
        <v>1121</v>
      </c>
      <c r="F803" s="136" t="s">
        <v>1122</v>
      </c>
      <c r="I803" s="129"/>
      <c r="J803" s="137">
        <f>BK803</f>
        <v>0</v>
      </c>
      <c r="L803" s="126"/>
      <c r="M803" s="131"/>
      <c r="P803" s="132">
        <f>SUM(P804:P914)</f>
        <v>0</v>
      </c>
      <c r="R803" s="132">
        <f>SUM(R804:R914)</f>
        <v>32.059491200000004</v>
      </c>
      <c r="T803" s="133">
        <f>SUM(T804:T914)</f>
        <v>0</v>
      </c>
      <c r="AR803" s="127" t="s">
        <v>95</v>
      </c>
      <c r="AT803" s="134" t="s">
        <v>85</v>
      </c>
      <c r="AU803" s="134" t="s">
        <v>93</v>
      </c>
      <c r="AY803" s="127" t="s">
        <v>232</v>
      </c>
      <c r="BK803" s="135">
        <f>SUM(BK804:BK914)</f>
        <v>0</v>
      </c>
    </row>
    <row r="804" spans="2:65" s="1" customFormat="1" ht="37.9" customHeight="1">
      <c r="B804" s="33"/>
      <c r="C804" s="138" t="s">
        <v>1123</v>
      </c>
      <c r="D804" s="138" t="s">
        <v>234</v>
      </c>
      <c r="E804" s="139" t="s">
        <v>1124</v>
      </c>
      <c r="F804" s="140" t="s">
        <v>1125</v>
      </c>
      <c r="G804" s="141" t="s">
        <v>153</v>
      </c>
      <c r="H804" s="142">
        <v>1418.5940000000001</v>
      </c>
      <c r="I804" s="143"/>
      <c r="J804" s="144">
        <f>ROUND(I804*H804,2)</f>
        <v>0</v>
      </c>
      <c r="K804" s="140" t="s">
        <v>238</v>
      </c>
      <c r="L804" s="33"/>
      <c r="M804" s="145" t="s">
        <v>1</v>
      </c>
      <c r="N804" s="146" t="s">
        <v>51</v>
      </c>
      <c r="P804" s="147">
        <f>O804*H804</f>
        <v>0</v>
      </c>
      <c r="Q804" s="147">
        <v>0</v>
      </c>
      <c r="R804" s="147">
        <f>Q804*H804</f>
        <v>0</v>
      </c>
      <c r="S804" s="147">
        <v>0</v>
      </c>
      <c r="T804" s="148">
        <f>S804*H804</f>
        <v>0</v>
      </c>
      <c r="AR804" s="149" t="s">
        <v>358</v>
      </c>
      <c r="AT804" s="149" t="s">
        <v>234</v>
      </c>
      <c r="AU804" s="149" t="s">
        <v>95</v>
      </c>
      <c r="AY804" s="17" t="s">
        <v>232</v>
      </c>
      <c r="BE804" s="150">
        <f>IF(N804="základní",J804,0)</f>
        <v>0</v>
      </c>
      <c r="BF804" s="150">
        <f>IF(N804="snížená",J804,0)</f>
        <v>0</v>
      </c>
      <c r="BG804" s="150">
        <f>IF(N804="zákl. přenesená",J804,0)</f>
        <v>0</v>
      </c>
      <c r="BH804" s="150">
        <f>IF(N804="sníž. přenesená",J804,0)</f>
        <v>0</v>
      </c>
      <c r="BI804" s="150">
        <f>IF(N804="nulová",J804,0)</f>
        <v>0</v>
      </c>
      <c r="BJ804" s="17" t="s">
        <v>93</v>
      </c>
      <c r="BK804" s="150">
        <f>ROUND(I804*H804,2)</f>
        <v>0</v>
      </c>
      <c r="BL804" s="17" t="s">
        <v>358</v>
      </c>
      <c r="BM804" s="149" t="s">
        <v>1126</v>
      </c>
    </row>
    <row r="805" spans="2:65" s="14" customFormat="1">
      <c r="B805" s="166"/>
      <c r="D805" s="152" t="s">
        <v>241</v>
      </c>
      <c r="E805" s="167" t="s">
        <v>1</v>
      </c>
      <c r="F805" s="168" t="s">
        <v>1127</v>
      </c>
      <c r="H805" s="167" t="s">
        <v>1</v>
      </c>
      <c r="I805" s="169"/>
      <c r="L805" s="166"/>
      <c r="M805" s="170"/>
      <c r="T805" s="171"/>
      <c r="AT805" s="167" t="s">
        <v>241</v>
      </c>
      <c r="AU805" s="167" t="s">
        <v>95</v>
      </c>
      <c r="AV805" s="14" t="s">
        <v>93</v>
      </c>
      <c r="AW805" s="14" t="s">
        <v>42</v>
      </c>
      <c r="AX805" s="14" t="s">
        <v>86</v>
      </c>
      <c r="AY805" s="167" t="s">
        <v>232</v>
      </c>
    </row>
    <row r="806" spans="2:65" s="12" customFormat="1">
      <c r="B806" s="151"/>
      <c r="D806" s="152" t="s">
        <v>241</v>
      </c>
      <c r="E806" s="153" t="s">
        <v>1</v>
      </c>
      <c r="F806" s="154" t="s">
        <v>1128</v>
      </c>
      <c r="H806" s="155">
        <v>492.971</v>
      </c>
      <c r="I806" s="156"/>
      <c r="L806" s="151"/>
      <c r="M806" s="157"/>
      <c r="T806" s="158"/>
      <c r="AT806" s="153" t="s">
        <v>241</v>
      </c>
      <c r="AU806" s="153" t="s">
        <v>95</v>
      </c>
      <c r="AV806" s="12" t="s">
        <v>95</v>
      </c>
      <c r="AW806" s="12" t="s">
        <v>42</v>
      </c>
      <c r="AX806" s="12" t="s">
        <v>86</v>
      </c>
      <c r="AY806" s="153" t="s">
        <v>232</v>
      </c>
    </row>
    <row r="807" spans="2:65" s="12" customFormat="1">
      <c r="B807" s="151"/>
      <c r="D807" s="152" t="s">
        <v>241</v>
      </c>
      <c r="E807" s="153" t="s">
        <v>1</v>
      </c>
      <c r="F807" s="154" t="s">
        <v>1129</v>
      </c>
      <c r="H807" s="155">
        <v>552.69299999999998</v>
      </c>
      <c r="I807" s="156"/>
      <c r="L807" s="151"/>
      <c r="M807" s="157"/>
      <c r="T807" s="158"/>
      <c r="AT807" s="153" t="s">
        <v>241</v>
      </c>
      <c r="AU807" s="153" t="s">
        <v>95</v>
      </c>
      <c r="AV807" s="12" t="s">
        <v>95</v>
      </c>
      <c r="AW807" s="12" t="s">
        <v>42</v>
      </c>
      <c r="AX807" s="12" t="s">
        <v>86</v>
      </c>
      <c r="AY807" s="153" t="s">
        <v>232</v>
      </c>
    </row>
    <row r="808" spans="2:65" s="15" customFormat="1">
      <c r="B808" s="172"/>
      <c r="D808" s="152" t="s">
        <v>241</v>
      </c>
      <c r="E808" s="173" t="s">
        <v>1130</v>
      </c>
      <c r="F808" s="174" t="s">
        <v>283</v>
      </c>
      <c r="H808" s="175">
        <v>1045.664</v>
      </c>
      <c r="I808" s="176"/>
      <c r="L808" s="172"/>
      <c r="M808" s="177"/>
      <c r="T808" s="178"/>
      <c r="AT808" s="173" t="s">
        <v>241</v>
      </c>
      <c r="AU808" s="173" t="s">
        <v>95</v>
      </c>
      <c r="AV808" s="15" t="s">
        <v>256</v>
      </c>
      <c r="AW808" s="15" t="s">
        <v>42</v>
      </c>
      <c r="AX808" s="15" t="s">
        <v>86</v>
      </c>
      <c r="AY808" s="173" t="s">
        <v>232</v>
      </c>
    </row>
    <row r="809" spans="2:65" s="14" customFormat="1">
      <c r="B809" s="166"/>
      <c r="D809" s="152" t="s">
        <v>241</v>
      </c>
      <c r="E809" s="167" t="s">
        <v>1</v>
      </c>
      <c r="F809" s="168" t="s">
        <v>1131</v>
      </c>
      <c r="H809" s="167" t="s">
        <v>1</v>
      </c>
      <c r="I809" s="169"/>
      <c r="L809" s="166"/>
      <c r="M809" s="170"/>
      <c r="T809" s="171"/>
      <c r="AT809" s="167" t="s">
        <v>241</v>
      </c>
      <c r="AU809" s="167" t="s">
        <v>95</v>
      </c>
      <c r="AV809" s="14" t="s">
        <v>93</v>
      </c>
      <c r="AW809" s="14" t="s">
        <v>42</v>
      </c>
      <c r="AX809" s="14" t="s">
        <v>86</v>
      </c>
      <c r="AY809" s="167" t="s">
        <v>232</v>
      </c>
    </row>
    <row r="810" spans="2:65" s="12" customFormat="1">
      <c r="B810" s="151"/>
      <c r="D810" s="152" t="s">
        <v>241</v>
      </c>
      <c r="E810" s="153" t="s">
        <v>1</v>
      </c>
      <c r="F810" s="154" t="s">
        <v>1132</v>
      </c>
      <c r="H810" s="155">
        <v>22.44</v>
      </c>
      <c r="I810" s="156"/>
      <c r="L810" s="151"/>
      <c r="M810" s="157"/>
      <c r="T810" s="158"/>
      <c r="AT810" s="153" t="s">
        <v>241</v>
      </c>
      <c r="AU810" s="153" t="s">
        <v>95</v>
      </c>
      <c r="AV810" s="12" t="s">
        <v>95</v>
      </c>
      <c r="AW810" s="12" t="s">
        <v>42</v>
      </c>
      <c r="AX810" s="12" t="s">
        <v>86</v>
      </c>
      <c r="AY810" s="153" t="s">
        <v>232</v>
      </c>
    </row>
    <row r="811" spans="2:65" s="12" customFormat="1">
      <c r="B811" s="151"/>
      <c r="D811" s="152" t="s">
        <v>241</v>
      </c>
      <c r="E811" s="153" t="s">
        <v>1</v>
      </c>
      <c r="F811" s="154" t="s">
        <v>1132</v>
      </c>
      <c r="H811" s="155">
        <v>22.44</v>
      </c>
      <c r="I811" s="156"/>
      <c r="L811" s="151"/>
      <c r="M811" s="157"/>
      <c r="T811" s="158"/>
      <c r="AT811" s="153" t="s">
        <v>241</v>
      </c>
      <c r="AU811" s="153" t="s">
        <v>95</v>
      </c>
      <c r="AV811" s="12" t="s">
        <v>95</v>
      </c>
      <c r="AW811" s="12" t="s">
        <v>42</v>
      </c>
      <c r="AX811" s="12" t="s">
        <v>86</v>
      </c>
      <c r="AY811" s="153" t="s">
        <v>232</v>
      </c>
    </row>
    <row r="812" spans="2:65" s="14" customFormat="1">
      <c r="B812" s="166"/>
      <c r="D812" s="152" t="s">
        <v>241</v>
      </c>
      <c r="E812" s="167" t="s">
        <v>1</v>
      </c>
      <c r="F812" s="168" t="s">
        <v>1133</v>
      </c>
      <c r="H812" s="167" t="s">
        <v>1</v>
      </c>
      <c r="I812" s="169"/>
      <c r="L812" s="166"/>
      <c r="M812" s="170"/>
      <c r="T812" s="171"/>
      <c r="AT812" s="167" t="s">
        <v>241</v>
      </c>
      <c r="AU812" s="167" t="s">
        <v>95</v>
      </c>
      <c r="AV812" s="14" t="s">
        <v>93</v>
      </c>
      <c r="AW812" s="14" t="s">
        <v>42</v>
      </c>
      <c r="AX812" s="14" t="s">
        <v>86</v>
      </c>
      <c r="AY812" s="167" t="s">
        <v>232</v>
      </c>
    </row>
    <row r="813" spans="2:65" s="12" customFormat="1">
      <c r="B813" s="151"/>
      <c r="D813" s="152" t="s">
        <v>241</v>
      </c>
      <c r="E813" s="153" t="s">
        <v>1</v>
      </c>
      <c r="F813" s="154" t="s">
        <v>1134</v>
      </c>
      <c r="H813" s="155">
        <v>112.4</v>
      </c>
      <c r="I813" s="156"/>
      <c r="L813" s="151"/>
      <c r="M813" s="157"/>
      <c r="T813" s="158"/>
      <c r="AT813" s="153" t="s">
        <v>241</v>
      </c>
      <c r="AU813" s="153" t="s">
        <v>95</v>
      </c>
      <c r="AV813" s="12" t="s">
        <v>95</v>
      </c>
      <c r="AW813" s="12" t="s">
        <v>42</v>
      </c>
      <c r="AX813" s="12" t="s">
        <v>86</v>
      </c>
      <c r="AY813" s="153" t="s">
        <v>232</v>
      </c>
    </row>
    <row r="814" spans="2:65" s="12" customFormat="1">
      <c r="B814" s="151"/>
      <c r="D814" s="152" t="s">
        <v>241</v>
      </c>
      <c r="E814" s="153" t="s">
        <v>1</v>
      </c>
      <c r="F814" s="154" t="s">
        <v>1135</v>
      </c>
      <c r="H814" s="155">
        <v>215.65</v>
      </c>
      <c r="I814" s="156"/>
      <c r="L814" s="151"/>
      <c r="M814" s="157"/>
      <c r="T814" s="158"/>
      <c r="AT814" s="153" t="s">
        <v>241</v>
      </c>
      <c r="AU814" s="153" t="s">
        <v>95</v>
      </c>
      <c r="AV814" s="12" t="s">
        <v>95</v>
      </c>
      <c r="AW814" s="12" t="s">
        <v>42</v>
      </c>
      <c r="AX814" s="12" t="s">
        <v>86</v>
      </c>
      <c r="AY814" s="153" t="s">
        <v>232</v>
      </c>
    </row>
    <row r="815" spans="2:65" s="15" customFormat="1">
      <c r="B815" s="172"/>
      <c r="D815" s="152" t="s">
        <v>241</v>
      </c>
      <c r="E815" s="173" t="s">
        <v>1</v>
      </c>
      <c r="F815" s="174" t="s">
        <v>283</v>
      </c>
      <c r="H815" s="175">
        <v>372.93</v>
      </c>
      <c r="I815" s="176"/>
      <c r="L815" s="172"/>
      <c r="M815" s="177"/>
      <c r="T815" s="178"/>
      <c r="AT815" s="173" t="s">
        <v>241</v>
      </c>
      <c r="AU815" s="173" t="s">
        <v>95</v>
      </c>
      <c r="AV815" s="15" t="s">
        <v>256</v>
      </c>
      <c r="AW815" s="15" t="s">
        <v>42</v>
      </c>
      <c r="AX815" s="15" t="s">
        <v>86</v>
      </c>
      <c r="AY815" s="173" t="s">
        <v>232</v>
      </c>
    </row>
    <row r="816" spans="2:65" s="13" customFormat="1">
      <c r="B816" s="159"/>
      <c r="D816" s="152" t="s">
        <v>241</v>
      </c>
      <c r="E816" s="160" t="s">
        <v>1</v>
      </c>
      <c r="F816" s="161" t="s">
        <v>243</v>
      </c>
      <c r="H816" s="162">
        <v>1418.5940000000001</v>
      </c>
      <c r="I816" s="163"/>
      <c r="L816" s="159"/>
      <c r="M816" s="164"/>
      <c r="T816" s="165"/>
      <c r="AT816" s="160" t="s">
        <v>241</v>
      </c>
      <c r="AU816" s="160" t="s">
        <v>95</v>
      </c>
      <c r="AV816" s="13" t="s">
        <v>239</v>
      </c>
      <c r="AW816" s="13" t="s">
        <v>42</v>
      </c>
      <c r="AX816" s="13" t="s">
        <v>93</v>
      </c>
      <c r="AY816" s="160" t="s">
        <v>232</v>
      </c>
    </row>
    <row r="817" spans="2:65" s="1" customFormat="1" ht="16.5" customHeight="1">
      <c r="B817" s="33"/>
      <c r="C817" s="179" t="s">
        <v>1136</v>
      </c>
      <c r="D817" s="179" t="s">
        <v>304</v>
      </c>
      <c r="E817" s="180" t="s">
        <v>1137</v>
      </c>
      <c r="F817" s="181" t="s">
        <v>1138</v>
      </c>
      <c r="G817" s="182" t="s">
        <v>183</v>
      </c>
      <c r="H817" s="183">
        <v>0.63400000000000001</v>
      </c>
      <c r="I817" s="184"/>
      <c r="J817" s="185">
        <f>ROUND(I817*H817,2)</f>
        <v>0</v>
      </c>
      <c r="K817" s="181" t="s">
        <v>238</v>
      </c>
      <c r="L817" s="186"/>
      <c r="M817" s="187" t="s">
        <v>1</v>
      </c>
      <c r="N817" s="188" t="s">
        <v>51</v>
      </c>
      <c r="P817" s="147">
        <f>O817*H817</f>
        <v>0</v>
      </c>
      <c r="Q817" s="147">
        <v>1</v>
      </c>
      <c r="R817" s="147">
        <f>Q817*H817</f>
        <v>0.63400000000000001</v>
      </c>
      <c r="S817" s="147">
        <v>0</v>
      </c>
      <c r="T817" s="148">
        <f>S817*H817</f>
        <v>0</v>
      </c>
      <c r="AR817" s="149" t="s">
        <v>528</v>
      </c>
      <c r="AT817" s="149" t="s">
        <v>304</v>
      </c>
      <c r="AU817" s="149" t="s">
        <v>95</v>
      </c>
      <c r="AY817" s="17" t="s">
        <v>232</v>
      </c>
      <c r="BE817" s="150">
        <f>IF(N817="základní",J817,0)</f>
        <v>0</v>
      </c>
      <c r="BF817" s="150">
        <f>IF(N817="snížená",J817,0)</f>
        <v>0</v>
      </c>
      <c r="BG817" s="150">
        <f>IF(N817="zákl. přenesená",J817,0)</f>
        <v>0</v>
      </c>
      <c r="BH817" s="150">
        <f>IF(N817="sníž. přenesená",J817,0)</f>
        <v>0</v>
      </c>
      <c r="BI817" s="150">
        <f>IF(N817="nulová",J817,0)</f>
        <v>0</v>
      </c>
      <c r="BJ817" s="17" t="s">
        <v>93</v>
      </c>
      <c r="BK817" s="150">
        <f>ROUND(I817*H817,2)</f>
        <v>0</v>
      </c>
      <c r="BL817" s="17" t="s">
        <v>358</v>
      </c>
      <c r="BM817" s="149" t="s">
        <v>1139</v>
      </c>
    </row>
    <row r="818" spans="2:65" s="12" customFormat="1" ht="22.5">
      <c r="B818" s="151"/>
      <c r="D818" s="152" t="s">
        <v>241</v>
      </c>
      <c r="F818" s="154" t="s">
        <v>1140</v>
      </c>
      <c r="H818" s="155">
        <v>0.63400000000000001</v>
      </c>
      <c r="I818" s="156"/>
      <c r="L818" s="151"/>
      <c r="M818" s="157"/>
      <c r="T818" s="158"/>
      <c r="AT818" s="153" t="s">
        <v>241</v>
      </c>
      <c r="AU818" s="153" t="s">
        <v>95</v>
      </c>
      <c r="AV818" s="12" t="s">
        <v>95</v>
      </c>
      <c r="AW818" s="12" t="s">
        <v>4</v>
      </c>
      <c r="AX818" s="12" t="s">
        <v>93</v>
      </c>
      <c r="AY818" s="153" t="s">
        <v>232</v>
      </c>
    </row>
    <row r="819" spans="2:65" s="1" customFormat="1" ht="37.9" customHeight="1">
      <c r="B819" s="33"/>
      <c r="C819" s="138" t="s">
        <v>1141</v>
      </c>
      <c r="D819" s="138" t="s">
        <v>234</v>
      </c>
      <c r="E819" s="139" t="s">
        <v>1142</v>
      </c>
      <c r="F819" s="140" t="s">
        <v>1143</v>
      </c>
      <c r="G819" s="141" t="s">
        <v>153</v>
      </c>
      <c r="H819" s="142">
        <v>2133.3040000000001</v>
      </c>
      <c r="I819" s="143"/>
      <c r="J819" s="144">
        <f>ROUND(I819*H819,2)</f>
        <v>0</v>
      </c>
      <c r="K819" s="140" t="s">
        <v>238</v>
      </c>
      <c r="L819" s="33"/>
      <c r="M819" s="145" t="s">
        <v>1</v>
      </c>
      <c r="N819" s="146" t="s">
        <v>51</v>
      </c>
      <c r="P819" s="147">
        <f>O819*H819</f>
        <v>0</v>
      </c>
      <c r="Q819" s="147">
        <v>0</v>
      </c>
      <c r="R819" s="147">
        <f>Q819*H819</f>
        <v>0</v>
      </c>
      <c r="S819" s="147">
        <v>0</v>
      </c>
      <c r="T819" s="148">
        <f>S819*H819</f>
        <v>0</v>
      </c>
      <c r="AR819" s="149" t="s">
        <v>358</v>
      </c>
      <c r="AT819" s="149" t="s">
        <v>234</v>
      </c>
      <c r="AU819" s="149" t="s">
        <v>95</v>
      </c>
      <c r="AY819" s="17" t="s">
        <v>232</v>
      </c>
      <c r="BE819" s="150">
        <f>IF(N819="základní",J819,0)</f>
        <v>0</v>
      </c>
      <c r="BF819" s="150">
        <f>IF(N819="snížená",J819,0)</f>
        <v>0</v>
      </c>
      <c r="BG819" s="150">
        <f>IF(N819="zákl. přenesená",J819,0)</f>
        <v>0</v>
      </c>
      <c r="BH819" s="150">
        <f>IF(N819="sníž. přenesená",J819,0)</f>
        <v>0</v>
      </c>
      <c r="BI819" s="150">
        <f>IF(N819="nulová",J819,0)</f>
        <v>0</v>
      </c>
      <c r="BJ819" s="17" t="s">
        <v>93</v>
      </c>
      <c r="BK819" s="150">
        <f>ROUND(I819*H819,2)</f>
        <v>0</v>
      </c>
      <c r="BL819" s="17" t="s">
        <v>358</v>
      </c>
      <c r="BM819" s="149" t="s">
        <v>1144</v>
      </c>
    </row>
    <row r="820" spans="2:65" s="14" customFormat="1">
      <c r="B820" s="166"/>
      <c r="D820" s="152" t="s">
        <v>241</v>
      </c>
      <c r="E820" s="167" t="s">
        <v>1</v>
      </c>
      <c r="F820" s="168" t="s">
        <v>1145</v>
      </c>
      <c r="H820" s="167" t="s">
        <v>1</v>
      </c>
      <c r="I820" s="169"/>
      <c r="L820" s="166"/>
      <c r="M820" s="170"/>
      <c r="T820" s="171"/>
      <c r="AT820" s="167" t="s">
        <v>241</v>
      </c>
      <c r="AU820" s="167" t="s">
        <v>95</v>
      </c>
      <c r="AV820" s="14" t="s">
        <v>93</v>
      </c>
      <c r="AW820" s="14" t="s">
        <v>42</v>
      </c>
      <c r="AX820" s="14" t="s">
        <v>86</v>
      </c>
      <c r="AY820" s="167" t="s">
        <v>232</v>
      </c>
    </row>
    <row r="821" spans="2:65" s="14" customFormat="1">
      <c r="B821" s="166"/>
      <c r="D821" s="152" t="s">
        <v>241</v>
      </c>
      <c r="E821" s="167" t="s">
        <v>1</v>
      </c>
      <c r="F821" s="168" t="s">
        <v>1146</v>
      </c>
      <c r="H821" s="167" t="s">
        <v>1</v>
      </c>
      <c r="I821" s="169"/>
      <c r="L821" s="166"/>
      <c r="M821" s="170"/>
      <c r="T821" s="171"/>
      <c r="AT821" s="167" t="s">
        <v>241</v>
      </c>
      <c r="AU821" s="167" t="s">
        <v>95</v>
      </c>
      <c r="AV821" s="14" t="s">
        <v>93</v>
      </c>
      <c r="AW821" s="14" t="s">
        <v>42</v>
      </c>
      <c r="AX821" s="14" t="s">
        <v>86</v>
      </c>
      <c r="AY821" s="167" t="s">
        <v>232</v>
      </c>
    </row>
    <row r="822" spans="2:65" s="12" customFormat="1">
      <c r="B822" s="151"/>
      <c r="D822" s="152" t="s">
        <v>241</v>
      </c>
      <c r="E822" s="153" t="s">
        <v>1</v>
      </c>
      <c r="F822" s="154" t="s">
        <v>1147</v>
      </c>
      <c r="H822" s="155">
        <v>20.988</v>
      </c>
      <c r="I822" s="156"/>
      <c r="L822" s="151"/>
      <c r="M822" s="157"/>
      <c r="T822" s="158"/>
      <c r="AT822" s="153" t="s">
        <v>241</v>
      </c>
      <c r="AU822" s="153" t="s">
        <v>95</v>
      </c>
      <c r="AV822" s="12" t="s">
        <v>95</v>
      </c>
      <c r="AW822" s="12" t="s">
        <v>42</v>
      </c>
      <c r="AX822" s="12" t="s">
        <v>86</v>
      </c>
      <c r="AY822" s="153" t="s">
        <v>232</v>
      </c>
    </row>
    <row r="823" spans="2:65" s="14" customFormat="1">
      <c r="B823" s="166"/>
      <c r="D823" s="152" t="s">
        <v>241</v>
      </c>
      <c r="E823" s="167" t="s">
        <v>1</v>
      </c>
      <c r="F823" s="168" t="s">
        <v>1148</v>
      </c>
      <c r="H823" s="167" t="s">
        <v>1</v>
      </c>
      <c r="I823" s="169"/>
      <c r="L823" s="166"/>
      <c r="M823" s="170"/>
      <c r="T823" s="171"/>
      <c r="AT823" s="167" t="s">
        <v>241</v>
      </c>
      <c r="AU823" s="167" t="s">
        <v>95</v>
      </c>
      <c r="AV823" s="14" t="s">
        <v>93</v>
      </c>
      <c r="AW823" s="14" t="s">
        <v>42</v>
      </c>
      <c r="AX823" s="14" t="s">
        <v>86</v>
      </c>
      <c r="AY823" s="167" t="s">
        <v>232</v>
      </c>
    </row>
    <row r="824" spans="2:65" s="12" customFormat="1">
      <c r="B824" s="151"/>
      <c r="D824" s="152" t="s">
        <v>241</v>
      </c>
      <c r="E824" s="153" t="s">
        <v>1</v>
      </c>
      <c r="F824" s="154" t="s">
        <v>1149</v>
      </c>
      <c r="H824" s="155">
        <v>492.971</v>
      </c>
      <c r="I824" s="156"/>
      <c r="L824" s="151"/>
      <c r="M824" s="157"/>
      <c r="T824" s="158"/>
      <c r="AT824" s="153" t="s">
        <v>241</v>
      </c>
      <c r="AU824" s="153" t="s">
        <v>95</v>
      </c>
      <c r="AV824" s="12" t="s">
        <v>95</v>
      </c>
      <c r="AW824" s="12" t="s">
        <v>42</v>
      </c>
      <c r="AX824" s="12" t="s">
        <v>86</v>
      </c>
      <c r="AY824" s="153" t="s">
        <v>232</v>
      </c>
    </row>
    <row r="825" spans="2:65" s="12" customFormat="1">
      <c r="B825" s="151"/>
      <c r="D825" s="152" t="s">
        <v>241</v>
      </c>
      <c r="E825" s="153" t="s">
        <v>1</v>
      </c>
      <c r="F825" s="154" t="s">
        <v>1150</v>
      </c>
      <c r="H825" s="155">
        <v>552.69299999999998</v>
      </c>
      <c r="I825" s="156"/>
      <c r="L825" s="151"/>
      <c r="M825" s="157"/>
      <c r="T825" s="158"/>
      <c r="AT825" s="153" t="s">
        <v>241</v>
      </c>
      <c r="AU825" s="153" t="s">
        <v>95</v>
      </c>
      <c r="AV825" s="12" t="s">
        <v>95</v>
      </c>
      <c r="AW825" s="12" t="s">
        <v>42</v>
      </c>
      <c r="AX825" s="12" t="s">
        <v>86</v>
      </c>
      <c r="AY825" s="153" t="s">
        <v>232</v>
      </c>
    </row>
    <row r="826" spans="2:65" s="15" customFormat="1">
      <c r="B826" s="172"/>
      <c r="D826" s="152" t="s">
        <v>241</v>
      </c>
      <c r="E826" s="173" t="s">
        <v>1151</v>
      </c>
      <c r="F826" s="174" t="s">
        <v>283</v>
      </c>
      <c r="H826" s="175">
        <v>1066.652</v>
      </c>
      <c r="I826" s="176"/>
      <c r="L826" s="172"/>
      <c r="M826" s="177"/>
      <c r="T826" s="178"/>
      <c r="AT826" s="173" t="s">
        <v>241</v>
      </c>
      <c r="AU826" s="173" t="s">
        <v>95</v>
      </c>
      <c r="AV826" s="15" t="s">
        <v>256</v>
      </c>
      <c r="AW826" s="15" t="s">
        <v>42</v>
      </c>
      <c r="AX826" s="15" t="s">
        <v>86</v>
      </c>
      <c r="AY826" s="173" t="s">
        <v>232</v>
      </c>
    </row>
    <row r="827" spans="2:65" s="12" customFormat="1">
      <c r="B827" s="151"/>
      <c r="D827" s="152" t="s">
        <v>241</v>
      </c>
      <c r="E827" s="153" t="s">
        <v>1</v>
      </c>
      <c r="F827" s="154" t="s">
        <v>1152</v>
      </c>
      <c r="H827" s="155">
        <v>1066.652</v>
      </c>
      <c r="I827" s="156"/>
      <c r="L827" s="151"/>
      <c r="M827" s="157"/>
      <c r="T827" s="158"/>
      <c r="AT827" s="153" t="s">
        <v>241</v>
      </c>
      <c r="AU827" s="153" t="s">
        <v>95</v>
      </c>
      <c r="AV827" s="12" t="s">
        <v>95</v>
      </c>
      <c r="AW827" s="12" t="s">
        <v>42</v>
      </c>
      <c r="AX827" s="12" t="s">
        <v>86</v>
      </c>
      <c r="AY827" s="153" t="s">
        <v>232</v>
      </c>
    </row>
    <row r="828" spans="2:65" s="13" customFormat="1">
      <c r="B828" s="159"/>
      <c r="D828" s="152" t="s">
        <v>241</v>
      </c>
      <c r="E828" s="160" t="s">
        <v>1</v>
      </c>
      <c r="F828" s="161" t="s">
        <v>243</v>
      </c>
      <c r="H828" s="162">
        <v>2133.3040000000001</v>
      </c>
      <c r="I828" s="163"/>
      <c r="L828" s="159"/>
      <c r="M828" s="164"/>
      <c r="T828" s="165"/>
      <c r="AT828" s="160" t="s">
        <v>241</v>
      </c>
      <c r="AU828" s="160" t="s">
        <v>95</v>
      </c>
      <c r="AV828" s="13" t="s">
        <v>239</v>
      </c>
      <c r="AW828" s="13" t="s">
        <v>42</v>
      </c>
      <c r="AX828" s="13" t="s">
        <v>93</v>
      </c>
      <c r="AY828" s="160" t="s">
        <v>232</v>
      </c>
    </row>
    <row r="829" spans="2:65" s="1" customFormat="1" ht="16.5" customHeight="1">
      <c r="B829" s="33"/>
      <c r="C829" s="179" t="s">
        <v>1153</v>
      </c>
      <c r="D829" s="179" t="s">
        <v>304</v>
      </c>
      <c r="E829" s="180" t="s">
        <v>1154</v>
      </c>
      <c r="F829" s="181" t="s">
        <v>1155</v>
      </c>
      <c r="G829" s="182" t="s">
        <v>183</v>
      </c>
      <c r="H829" s="183">
        <v>0.83199999999999996</v>
      </c>
      <c r="I829" s="184"/>
      <c r="J829" s="185">
        <f>ROUND(I829*H829,2)</f>
        <v>0</v>
      </c>
      <c r="K829" s="181" t="s">
        <v>238</v>
      </c>
      <c r="L829" s="186"/>
      <c r="M829" s="187" t="s">
        <v>1</v>
      </c>
      <c r="N829" s="188" t="s">
        <v>51</v>
      </c>
      <c r="P829" s="147">
        <f>O829*H829</f>
        <v>0</v>
      </c>
      <c r="Q829" s="147">
        <v>1</v>
      </c>
      <c r="R829" s="147">
        <f>Q829*H829</f>
        <v>0.83199999999999996</v>
      </c>
      <c r="S829" s="147">
        <v>0</v>
      </c>
      <c r="T829" s="148">
        <f>S829*H829</f>
        <v>0</v>
      </c>
      <c r="AR829" s="149" t="s">
        <v>528</v>
      </c>
      <c r="AT829" s="149" t="s">
        <v>304</v>
      </c>
      <c r="AU829" s="149" t="s">
        <v>95</v>
      </c>
      <c r="AY829" s="17" t="s">
        <v>232</v>
      </c>
      <c r="BE829" s="150">
        <f>IF(N829="základní",J829,0)</f>
        <v>0</v>
      </c>
      <c r="BF829" s="150">
        <f>IF(N829="snížená",J829,0)</f>
        <v>0</v>
      </c>
      <c r="BG829" s="150">
        <f>IF(N829="zákl. přenesená",J829,0)</f>
        <v>0</v>
      </c>
      <c r="BH829" s="150">
        <f>IF(N829="sníž. přenesená",J829,0)</f>
        <v>0</v>
      </c>
      <c r="BI829" s="150">
        <f>IF(N829="nulová",J829,0)</f>
        <v>0</v>
      </c>
      <c r="BJ829" s="17" t="s">
        <v>93</v>
      </c>
      <c r="BK829" s="150">
        <f>ROUND(I829*H829,2)</f>
        <v>0</v>
      </c>
      <c r="BL829" s="17" t="s">
        <v>358</v>
      </c>
      <c r="BM829" s="149" t="s">
        <v>1156</v>
      </c>
    </row>
    <row r="830" spans="2:65" s="12" customFormat="1">
      <c r="B830" s="151"/>
      <c r="D830" s="152" t="s">
        <v>241</v>
      </c>
      <c r="F830" s="154" t="s">
        <v>1157</v>
      </c>
      <c r="H830" s="155">
        <v>0.83199999999999996</v>
      </c>
      <c r="I830" s="156"/>
      <c r="L830" s="151"/>
      <c r="M830" s="157"/>
      <c r="T830" s="158"/>
      <c r="AT830" s="153" t="s">
        <v>241</v>
      </c>
      <c r="AU830" s="153" t="s">
        <v>95</v>
      </c>
      <c r="AV830" s="12" t="s">
        <v>95</v>
      </c>
      <c r="AW830" s="12" t="s">
        <v>4</v>
      </c>
      <c r="AX830" s="12" t="s">
        <v>93</v>
      </c>
      <c r="AY830" s="153" t="s">
        <v>232</v>
      </c>
    </row>
    <row r="831" spans="2:65" s="1" customFormat="1" ht="33" customHeight="1">
      <c r="B831" s="33"/>
      <c r="C831" s="138" t="s">
        <v>1158</v>
      </c>
      <c r="D831" s="138" t="s">
        <v>234</v>
      </c>
      <c r="E831" s="139" t="s">
        <v>1159</v>
      </c>
      <c r="F831" s="140" t="s">
        <v>1160</v>
      </c>
      <c r="G831" s="141" t="s">
        <v>153</v>
      </c>
      <c r="H831" s="142">
        <v>464.48</v>
      </c>
      <c r="I831" s="143"/>
      <c r="J831" s="144">
        <f>ROUND(I831*H831,2)</f>
        <v>0</v>
      </c>
      <c r="K831" s="140" t="s">
        <v>238</v>
      </c>
      <c r="L831" s="33"/>
      <c r="M831" s="145" t="s">
        <v>1</v>
      </c>
      <c r="N831" s="146" t="s">
        <v>51</v>
      </c>
      <c r="P831" s="147">
        <f>O831*H831</f>
        <v>0</v>
      </c>
      <c r="Q831" s="147">
        <v>0</v>
      </c>
      <c r="R831" s="147">
        <f>Q831*H831</f>
        <v>0</v>
      </c>
      <c r="S831" s="147">
        <v>0</v>
      </c>
      <c r="T831" s="148">
        <f>S831*H831</f>
        <v>0</v>
      </c>
      <c r="AR831" s="149" t="s">
        <v>358</v>
      </c>
      <c r="AT831" s="149" t="s">
        <v>234</v>
      </c>
      <c r="AU831" s="149" t="s">
        <v>95</v>
      </c>
      <c r="AY831" s="17" t="s">
        <v>232</v>
      </c>
      <c r="BE831" s="150">
        <f>IF(N831="základní",J831,0)</f>
        <v>0</v>
      </c>
      <c r="BF831" s="150">
        <f>IF(N831="snížená",J831,0)</f>
        <v>0</v>
      </c>
      <c r="BG831" s="150">
        <f>IF(N831="zákl. přenesená",J831,0)</f>
        <v>0</v>
      </c>
      <c r="BH831" s="150">
        <f>IF(N831="sníž. přenesená",J831,0)</f>
        <v>0</v>
      </c>
      <c r="BI831" s="150">
        <f>IF(N831="nulová",J831,0)</f>
        <v>0</v>
      </c>
      <c r="BJ831" s="17" t="s">
        <v>93</v>
      </c>
      <c r="BK831" s="150">
        <f>ROUND(I831*H831,2)</f>
        <v>0</v>
      </c>
      <c r="BL831" s="17" t="s">
        <v>358</v>
      </c>
      <c r="BM831" s="149" t="s">
        <v>1161</v>
      </c>
    </row>
    <row r="832" spans="2:65" s="14" customFormat="1">
      <c r="B832" s="166"/>
      <c r="D832" s="152" t="s">
        <v>241</v>
      </c>
      <c r="E832" s="167" t="s">
        <v>1</v>
      </c>
      <c r="F832" s="168" t="s">
        <v>1162</v>
      </c>
      <c r="H832" s="167" t="s">
        <v>1</v>
      </c>
      <c r="I832" s="169"/>
      <c r="L832" s="166"/>
      <c r="M832" s="170"/>
      <c r="T832" s="171"/>
      <c r="AT832" s="167" t="s">
        <v>241</v>
      </c>
      <c r="AU832" s="167" t="s">
        <v>95</v>
      </c>
      <c r="AV832" s="14" t="s">
        <v>93</v>
      </c>
      <c r="AW832" s="14" t="s">
        <v>42</v>
      </c>
      <c r="AX832" s="14" t="s">
        <v>86</v>
      </c>
      <c r="AY832" s="167" t="s">
        <v>232</v>
      </c>
    </row>
    <row r="833" spans="2:65" s="14" customFormat="1">
      <c r="B833" s="166"/>
      <c r="D833" s="152" t="s">
        <v>241</v>
      </c>
      <c r="E833" s="167" t="s">
        <v>1</v>
      </c>
      <c r="F833" s="168" t="s">
        <v>1163</v>
      </c>
      <c r="H833" s="167" t="s">
        <v>1</v>
      </c>
      <c r="I833" s="169"/>
      <c r="L833" s="166"/>
      <c r="M833" s="170"/>
      <c r="T833" s="171"/>
      <c r="AT833" s="167" t="s">
        <v>241</v>
      </c>
      <c r="AU833" s="167" t="s">
        <v>95</v>
      </c>
      <c r="AV833" s="14" t="s">
        <v>93</v>
      </c>
      <c r="AW833" s="14" t="s">
        <v>42</v>
      </c>
      <c r="AX833" s="14" t="s">
        <v>86</v>
      </c>
      <c r="AY833" s="167" t="s">
        <v>232</v>
      </c>
    </row>
    <row r="834" spans="2:65" s="12" customFormat="1">
      <c r="B834" s="151"/>
      <c r="D834" s="152" t="s">
        <v>241</v>
      </c>
      <c r="E834" s="153" t="s">
        <v>1</v>
      </c>
      <c r="F834" s="154" t="s">
        <v>151</v>
      </c>
      <c r="H834" s="155">
        <v>464.48</v>
      </c>
      <c r="I834" s="156"/>
      <c r="L834" s="151"/>
      <c r="M834" s="157"/>
      <c r="T834" s="158"/>
      <c r="AT834" s="153" t="s">
        <v>241</v>
      </c>
      <c r="AU834" s="153" t="s">
        <v>95</v>
      </c>
      <c r="AV834" s="12" t="s">
        <v>95</v>
      </c>
      <c r="AW834" s="12" t="s">
        <v>42</v>
      </c>
      <c r="AX834" s="12" t="s">
        <v>86</v>
      </c>
      <c r="AY834" s="153" t="s">
        <v>232</v>
      </c>
    </row>
    <row r="835" spans="2:65" s="13" customFormat="1">
      <c r="B835" s="159"/>
      <c r="D835" s="152" t="s">
        <v>241</v>
      </c>
      <c r="E835" s="160" t="s">
        <v>1</v>
      </c>
      <c r="F835" s="161" t="s">
        <v>243</v>
      </c>
      <c r="H835" s="162">
        <v>464.48</v>
      </c>
      <c r="I835" s="163"/>
      <c r="L835" s="159"/>
      <c r="M835" s="164"/>
      <c r="T835" s="165"/>
      <c r="AT835" s="160" t="s">
        <v>241</v>
      </c>
      <c r="AU835" s="160" t="s">
        <v>95</v>
      </c>
      <c r="AV835" s="13" t="s">
        <v>239</v>
      </c>
      <c r="AW835" s="13" t="s">
        <v>42</v>
      </c>
      <c r="AX835" s="13" t="s">
        <v>93</v>
      </c>
      <c r="AY835" s="160" t="s">
        <v>232</v>
      </c>
    </row>
    <row r="836" spans="2:65" s="1" customFormat="1" ht="16.5" customHeight="1">
      <c r="B836" s="33"/>
      <c r="C836" s="179" t="s">
        <v>1164</v>
      </c>
      <c r="D836" s="179" t="s">
        <v>304</v>
      </c>
      <c r="E836" s="180" t="s">
        <v>1137</v>
      </c>
      <c r="F836" s="181" t="s">
        <v>1138</v>
      </c>
      <c r="G836" s="182" t="s">
        <v>183</v>
      </c>
      <c r="H836" s="183">
        <v>0.158</v>
      </c>
      <c r="I836" s="184"/>
      <c r="J836" s="185">
        <f>ROUND(I836*H836,2)</f>
        <v>0</v>
      </c>
      <c r="K836" s="181" t="s">
        <v>238</v>
      </c>
      <c r="L836" s="186"/>
      <c r="M836" s="187" t="s">
        <v>1</v>
      </c>
      <c r="N836" s="188" t="s">
        <v>51</v>
      </c>
      <c r="P836" s="147">
        <f>O836*H836</f>
        <v>0</v>
      </c>
      <c r="Q836" s="147">
        <v>1</v>
      </c>
      <c r="R836" s="147">
        <f>Q836*H836</f>
        <v>0.158</v>
      </c>
      <c r="S836" s="147">
        <v>0</v>
      </c>
      <c r="T836" s="148">
        <f>S836*H836</f>
        <v>0</v>
      </c>
      <c r="AR836" s="149" t="s">
        <v>528</v>
      </c>
      <c r="AT836" s="149" t="s">
        <v>304</v>
      </c>
      <c r="AU836" s="149" t="s">
        <v>95</v>
      </c>
      <c r="AY836" s="17" t="s">
        <v>232</v>
      </c>
      <c r="BE836" s="150">
        <f>IF(N836="základní",J836,0)</f>
        <v>0</v>
      </c>
      <c r="BF836" s="150">
        <f>IF(N836="snížená",J836,0)</f>
        <v>0</v>
      </c>
      <c r="BG836" s="150">
        <f>IF(N836="zákl. přenesená",J836,0)</f>
        <v>0</v>
      </c>
      <c r="BH836" s="150">
        <f>IF(N836="sníž. přenesená",J836,0)</f>
        <v>0</v>
      </c>
      <c r="BI836" s="150">
        <f>IF(N836="nulová",J836,0)</f>
        <v>0</v>
      </c>
      <c r="BJ836" s="17" t="s">
        <v>93</v>
      </c>
      <c r="BK836" s="150">
        <f>ROUND(I836*H836,2)</f>
        <v>0</v>
      </c>
      <c r="BL836" s="17" t="s">
        <v>358</v>
      </c>
      <c r="BM836" s="149" t="s">
        <v>1165</v>
      </c>
    </row>
    <row r="837" spans="2:65" s="12" customFormat="1">
      <c r="B837" s="151"/>
      <c r="D837" s="152" t="s">
        <v>241</v>
      </c>
      <c r="F837" s="154" t="s">
        <v>1166</v>
      </c>
      <c r="H837" s="155">
        <v>0.158</v>
      </c>
      <c r="I837" s="156"/>
      <c r="L837" s="151"/>
      <c r="M837" s="157"/>
      <c r="T837" s="158"/>
      <c r="AT837" s="153" t="s">
        <v>241</v>
      </c>
      <c r="AU837" s="153" t="s">
        <v>95</v>
      </c>
      <c r="AV837" s="12" t="s">
        <v>95</v>
      </c>
      <c r="AW837" s="12" t="s">
        <v>4</v>
      </c>
      <c r="AX837" s="12" t="s">
        <v>93</v>
      </c>
      <c r="AY837" s="153" t="s">
        <v>232</v>
      </c>
    </row>
    <row r="838" spans="2:65" s="1" customFormat="1" ht="37.9" customHeight="1">
      <c r="B838" s="33"/>
      <c r="C838" s="138" t="s">
        <v>1167</v>
      </c>
      <c r="D838" s="138" t="s">
        <v>234</v>
      </c>
      <c r="E838" s="139" t="s">
        <v>1168</v>
      </c>
      <c r="F838" s="140" t="s">
        <v>1169</v>
      </c>
      <c r="G838" s="141" t="s">
        <v>153</v>
      </c>
      <c r="H838" s="142">
        <v>1031</v>
      </c>
      <c r="I838" s="143"/>
      <c r="J838" s="144">
        <f>ROUND(I838*H838,2)</f>
        <v>0</v>
      </c>
      <c r="K838" s="140" t="s">
        <v>238</v>
      </c>
      <c r="L838" s="33"/>
      <c r="M838" s="145" t="s">
        <v>1</v>
      </c>
      <c r="N838" s="146" t="s">
        <v>51</v>
      </c>
      <c r="P838" s="147">
        <f>O838*H838</f>
        <v>0</v>
      </c>
      <c r="Q838" s="147">
        <v>0</v>
      </c>
      <c r="R838" s="147">
        <f>Q838*H838</f>
        <v>0</v>
      </c>
      <c r="S838" s="147">
        <v>0</v>
      </c>
      <c r="T838" s="148">
        <f>S838*H838</f>
        <v>0</v>
      </c>
      <c r="AR838" s="149" t="s">
        <v>358</v>
      </c>
      <c r="AT838" s="149" t="s">
        <v>234</v>
      </c>
      <c r="AU838" s="149" t="s">
        <v>95</v>
      </c>
      <c r="AY838" s="17" t="s">
        <v>232</v>
      </c>
      <c r="BE838" s="150">
        <f>IF(N838="základní",J838,0)</f>
        <v>0</v>
      </c>
      <c r="BF838" s="150">
        <f>IF(N838="snížená",J838,0)</f>
        <v>0</v>
      </c>
      <c r="BG838" s="150">
        <f>IF(N838="zákl. přenesená",J838,0)</f>
        <v>0</v>
      </c>
      <c r="BH838" s="150">
        <f>IF(N838="sníž. přenesená",J838,0)</f>
        <v>0</v>
      </c>
      <c r="BI838" s="150">
        <f>IF(N838="nulová",J838,0)</f>
        <v>0</v>
      </c>
      <c r="BJ838" s="17" t="s">
        <v>93</v>
      </c>
      <c r="BK838" s="150">
        <f>ROUND(I838*H838,2)</f>
        <v>0</v>
      </c>
      <c r="BL838" s="17" t="s">
        <v>358</v>
      </c>
      <c r="BM838" s="149" t="s">
        <v>1170</v>
      </c>
    </row>
    <row r="839" spans="2:65" s="14" customFormat="1">
      <c r="B839" s="166"/>
      <c r="D839" s="152" t="s">
        <v>241</v>
      </c>
      <c r="E839" s="167" t="s">
        <v>1</v>
      </c>
      <c r="F839" s="168" t="s">
        <v>1171</v>
      </c>
      <c r="H839" s="167" t="s">
        <v>1</v>
      </c>
      <c r="I839" s="169"/>
      <c r="L839" s="166"/>
      <c r="M839" s="170"/>
      <c r="T839" s="171"/>
      <c r="AT839" s="167" t="s">
        <v>241</v>
      </c>
      <c r="AU839" s="167" t="s">
        <v>95</v>
      </c>
      <c r="AV839" s="14" t="s">
        <v>93</v>
      </c>
      <c r="AW839" s="14" t="s">
        <v>42</v>
      </c>
      <c r="AX839" s="14" t="s">
        <v>86</v>
      </c>
      <c r="AY839" s="167" t="s">
        <v>232</v>
      </c>
    </row>
    <row r="840" spans="2:65" s="12" customFormat="1">
      <c r="B840" s="151"/>
      <c r="D840" s="152" t="s">
        <v>241</v>
      </c>
      <c r="E840" s="153" t="s">
        <v>1</v>
      </c>
      <c r="F840" s="154" t="s">
        <v>1172</v>
      </c>
      <c r="H840" s="155">
        <v>72.52</v>
      </c>
      <c r="I840" s="156"/>
      <c r="L840" s="151"/>
      <c r="M840" s="157"/>
      <c r="T840" s="158"/>
      <c r="AT840" s="153" t="s">
        <v>241</v>
      </c>
      <c r="AU840" s="153" t="s">
        <v>95</v>
      </c>
      <c r="AV840" s="12" t="s">
        <v>95</v>
      </c>
      <c r="AW840" s="12" t="s">
        <v>42</v>
      </c>
      <c r="AX840" s="12" t="s">
        <v>86</v>
      </c>
      <c r="AY840" s="153" t="s">
        <v>232</v>
      </c>
    </row>
    <row r="841" spans="2:65" s="12" customFormat="1">
      <c r="B841" s="151"/>
      <c r="D841" s="152" t="s">
        <v>241</v>
      </c>
      <c r="E841" s="153" t="s">
        <v>1</v>
      </c>
      <c r="F841" s="154" t="s">
        <v>1173</v>
      </c>
      <c r="H841" s="155">
        <v>31.79</v>
      </c>
      <c r="I841" s="156"/>
      <c r="L841" s="151"/>
      <c r="M841" s="157"/>
      <c r="T841" s="158"/>
      <c r="AT841" s="153" t="s">
        <v>241</v>
      </c>
      <c r="AU841" s="153" t="s">
        <v>95</v>
      </c>
      <c r="AV841" s="12" t="s">
        <v>95</v>
      </c>
      <c r="AW841" s="12" t="s">
        <v>42</v>
      </c>
      <c r="AX841" s="12" t="s">
        <v>86</v>
      </c>
      <c r="AY841" s="153" t="s">
        <v>232</v>
      </c>
    </row>
    <row r="842" spans="2:65" s="12" customFormat="1" ht="22.5">
      <c r="B842" s="151"/>
      <c r="D842" s="152" t="s">
        <v>241</v>
      </c>
      <c r="E842" s="153" t="s">
        <v>1</v>
      </c>
      <c r="F842" s="154" t="s">
        <v>1174</v>
      </c>
      <c r="H842" s="155">
        <v>407.298</v>
      </c>
      <c r="I842" s="156"/>
      <c r="L842" s="151"/>
      <c r="M842" s="157"/>
      <c r="T842" s="158"/>
      <c r="AT842" s="153" t="s">
        <v>241</v>
      </c>
      <c r="AU842" s="153" t="s">
        <v>95</v>
      </c>
      <c r="AV842" s="12" t="s">
        <v>95</v>
      </c>
      <c r="AW842" s="12" t="s">
        <v>42</v>
      </c>
      <c r="AX842" s="12" t="s">
        <v>86</v>
      </c>
      <c r="AY842" s="153" t="s">
        <v>232</v>
      </c>
    </row>
    <row r="843" spans="2:65" s="12" customFormat="1">
      <c r="B843" s="151"/>
      <c r="D843" s="152" t="s">
        <v>241</v>
      </c>
      <c r="E843" s="153" t="s">
        <v>1</v>
      </c>
      <c r="F843" s="154" t="s">
        <v>1175</v>
      </c>
      <c r="H843" s="155">
        <v>656.17</v>
      </c>
      <c r="I843" s="156"/>
      <c r="L843" s="151"/>
      <c r="M843" s="157"/>
      <c r="T843" s="158"/>
      <c r="AT843" s="153" t="s">
        <v>241</v>
      </c>
      <c r="AU843" s="153" t="s">
        <v>95</v>
      </c>
      <c r="AV843" s="12" t="s">
        <v>95</v>
      </c>
      <c r="AW843" s="12" t="s">
        <v>42</v>
      </c>
      <c r="AX843" s="12" t="s">
        <v>86</v>
      </c>
      <c r="AY843" s="153" t="s">
        <v>232</v>
      </c>
    </row>
    <row r="844" spans="2:65" s="12" customFormat="1">
      <c r="B844" s="151"/>
      <c r="D844" s="152" t="s">
        <v>241</v>
      </c>
      <c r="E844" s="153" t="s">
        <v>1</v>
      </c>
      <c r="F844" s="154" t="s">
        <v>1176</v>
      </c>
      <c r="H844" s="155">
        <v>253.27</v>
      </c>
      <c r="I844" s="156"/>
      <c r="L844" s="151"/>
      <c r="M844" s="157"/>
      <c r="T844" s="158"/>
      <c r="AT844" s="153" t="s">
        <v>241</v>
      </c>
      <c r="AU844" s="153" t="s">
        <v>95</v>
      </c>
      <c r="AV844" s="12" t="s">
        <v>95</v>
      </c>
      <c r="AW844" s="12" t="s">
        <v>42</v>
      </c>
      <c r="AX844" s="12" t="s">
        <v>86</v>
      </c>
      <c r="AY844" s="153" t="s">
        <v>232</v>
      </c>
    </row>
    <row r="845" spans="2:65" s="12" customFormat="1">
      <c r="B845" s="151"/>
      <c r="D845" s="152" t="s">
        <v>241</v>
      </c>
      <c r="E845" s="153" t="s">
        <v>1</v>
      </c>
      <c r="F845" s="154" t="s">
        <v>1177</v>
      </c>
      <c r="H845" s="155">
        <v>24.08</v>
      </c>
      <c r="I845" s="156"/>
      <c r="L845" s="151"/>
      <c r="M845" s="157"/>
      <c r="T845" s="158"/>
      <c r="AT845" s="153" t="s">
        <v>241</v>
      </c>
      <c r="AU845" s="153" t="s">
        <v>95</v>
      </c>
      <c r="AV845" s="12" t="s">
        <v>95</v>
      </c>
      <c r="AW845" s="12" t="s">
        <v>42</v>
      </c>
      <c r="AX845" s="12" t="s">
        <v>86</v>
      </c>
      <c r="AY845" s="153" t="s">
        <v>232</v>
      </c>
    </row>
    <row r="846" spans="2:65" s="12" customFormat="1">
      <c r="B846" s="151"/>
      <c r="D846" s="152" t="s">
        <v>241</v>
      </c>
      <c r="E846" s="153" t="s">
        <v>1</v>
      </c>
      <c r="F846" s="154" t="s">
        <v>1178</v>
      </c>
      <c r="H846" s="155">
        <v>560</v>
      </c>
      <c r="I846" s="156"/>
      <c r="L846" s="151"/>
      <c r="M846" s="157"/>
      <c r="T846" s="158"/>
      <c r="AT846" s="153" t="s">
        <v>241</v>
      </c>
      <c r="AU846" s="153" t="s">
        <v>95</v>
      </c>
      <c r="AV846" s="12" t="s">
        <v>95</v>
      </c>
      <c r="AW846" s="12" t="s">
        <v>42</v>
      </c>
      <c r="AX846" s="12" t="s">
        <v>86</v>
      </c>
      <c r="AY846" s="153" t="s">
        <v>232</v>
      </c>
    </row>
    <row r="847" spans="2:65" s="12" customFormat="1">
      <c r="B847" s="151"/>
      <c r="D847" s="152" t="s">
        <v>241</v>
      </c>
      <c r="E847" s="153" t="s">
        <v>1</v>
      </c>
      <c r="F847" s="154" t="s">
        <v>1179</v>
      </c>
      <c r="H847" s="155">
        <v>7</v>
      </c>
      <c r="I847" s="156"/>
      <c r="L847" s="151"/>
      <c r="M847" s="157"/>
      <c r="T847" s="158"/>
      <c r="AT847" s="153" t="s">
        <v>241</v>
      </c>
      <c r="AU847" s="153" t="s">
        <v>95</v>
      </c>
      <c r="AV847" s="12" t="s">
        <v>95</v>
      </c>
      <c r="AW847" s="12" t="s">
        <v>42</v>
      </c>
      <c r="AX847" s="12" t="s">
        <v>86</v>
      </c>
      <c r="AY847" s="153" t="s">
        <v>232</v>
      </c>
    </row>
    <row r="848" spans="2:65" s="12" customFormat="1">
      <c r="B848" s="151"/>
      <c r="D848" s="152" t="s">
        <v>241</v>
      </c>
      <c r="E848" s="153" t="s">
        <v>1</v>
      </c>
      <c r="F848" s="154" t="s">
        <v>1180</v>
      </c>
      <c r="H848" s="155">
        <v>4.4000000000000004</v>
      </c>
      <c r="I848" s="156"/>
      <c r="L848" s="151"/>
      <c r="M848" s="157"/>
      <c r="T848" s="158"/>
      <c r="AT848" s="153" t="s">
        <v>241</v>
      </c>
      <c r="AU848" s="153" t="s">
        <v>95</v>
      </c>
      <c r="AV848" s="12" t="s">
        <v>95</v>
      </c>
      <c r="AW848" s="12" t="s">
        <v>42</v>
      </c>
      <c r="AX848" s="12" t="s">
        <v>86</v>
      </c>
      <c r="AY848" s="153" t="s">
        <v>232</v>
      </c>
    </row>
    <row r="849" spans="2:65" s="12" customFormat="1">
      <c r="B849" s="151"/>
      <c r="D849" s="152" t="s">
        <v>241</v>
      </c>
      <c r="E849" s="153" t="s">
        <v>1</v>
      </c>
      <c r="F849" s="154" t="s">
        <v>1181</v>
      </c>
      <c r="H849" s="155">
        <v>3.4</v>
      </c>
      <c r="I849" s="156"/>
      <c r="L849" s="151"/>
      <c r="M849" s="157"/>
      <c r="T849" s="158"/>
      <c r="AT849" s="153" t="s">
        <v>241</v>
      </c>
      <c r="AU849" s="153" t="s">
        <v>95</v>
      </c>
      <c r="AV849" s="12" t="s">
        <v>95</v>
      </c>
      <c r="AW849" s="12" t="s">
        <v>42</v>
      </c>
      <c r="AX849" s="12" t="s">
        <v>86</v>
      </c>
      <c r="AY849" s="153" t="s">
        <v>232</v>
      </c>
    </row>
    <row r="850" spans="2:65" s="12" customFormat="1">
      <c r="B850" s="151"/>
      <c r="D850" s="152" t="s">
        <v>241</v>
      </c>
      <c r="E850" s="153" t="s">
        <v>1</v>
      </c>
      <c r="F850" s="154" t="s">
        <v>1182</v>
      </c>
      <c r="H850" s="155">
        <v>1031</v>
      </c>
      <c r="I850" s="156"/>
      <c r="L850" s="151"/>
      <c r="M850" s="157"/>
      <c r="T850" s="158"/>
      <c r="AT850" s="153" t="s">
        <v>241</v>
      </c>
      <c r="AU850" s="153" t="s">
        <v>95</v>
      </c>
      <c r="AV850" s="12" t="s">
        <v>95</v>
      </c>
      <c r="AW850" s="12" t="s">
        <v>42</v>
      </c>
      <c r="AX850" s="12" t="s">
        <v>93</v>
      </c>
      <c r="AY850" s="153" t="s">
        <v>232</v>
      </c>
    </row>
    <row r="851" spans="2:65" s="1" customFormat="1" ht="16.5" customHeight="1">
      <c r="B851" s="33"/>
      <c r="C851" s="179" t="s">
        <v>1183</v>
      </c>
      <c r="D851" s="179" t="s">
        <v>304</v>
      </c>
      <c r="E851" s="180" t="s">
        <v>1154</v>
      </c>
      <c r="F851" s="181" t="s">
        <v>1155</v>
      </c>
      <c r="G851" s="182" t="s">
        <v>183</v>
      </c>
      <c r="H851" s="183">
        <v>0.42299999999999999</v>
      </c>
      <c r="I851" s="184"/>
      <c r="J851" s="185">
        <f>ROUND(I851*H851,2)</f>
        <v>0</v>
      </c>
      <c r="K851" s="181" t="s">
        <v>238</v>
      </c>
      <c r="L851" s="186"/>
      <c r="M851" s="187" t="s">
        <v>1</v>
      </c>
      <c r="N851" s="188" t="s">
        <v>51</v>
      </c>
      <c r="P851" s="147">
        <f>O851*H851</f>
        <v>0</v>
      </c>
      <c r="Q851" s="147">
        <v>1</v>
      </c>
      <c r="R851" s="147">
        <f>Q851*H851</f>
        <v>0.42299999999999999</v>
      </c>
      <c r="S851" s="147">
        <v>0</v>
      </c>
      <c r="T851" s="148">
        <f>S851*H851</f>
        <v>0</v>
      </c>
      <c r="AR851" s="149" t="s">
        <v>528</v>
      </c>
      <c r="AT851" s="149" t="s">
        <v>304</v>
      </c>
      <c r="AU851" s="149" t="s">
        <v>95</v>
      </c>
      <c r="AY851" s="17" t="s">
        <v>232</v>
      </c>
      <c r="BE851" s="150">
        <f>IF(N851="základní",J851,0)</f>
        <v>0</v>
      </c>
      <c r="BF851" s="150">
        <f>IF(N851="snížená",J851,0)</f>
        <v>0</v>
      </c>
      <c r="BG851" s="150">
        <f>IF(N851="zákl. přenesená",J851,0)</f>
        <v>0</v>
      </c>
      <c r="BH851" s="150">
        <f>IF(N851="sníž. přenesená",J851,0)</f>
        <v>0</v>
      </c>
      <c r="BI851" s="150">
        <f>IF(N851="nulová",J851,0)</f>
        <v>0</v>
      </c>
      <c r="BJ851" s="17" t="s">
        <v>93</v>
      </c>
      <c r="BK851" s="150">
        <f>ROUND(I851*H851,2)</f>
        <v>0</v>
      </c>
      <c r="BL851" s="17" t="s">
        <v>358</v>
      </c>
      <c r="BM851" s="149" t="s">
        <v>1184</v>
      </c>
    </row>
    <row r="852" spans="2:65" s="12" customFormat="1">
      <c r="B852" s="151"/>
      <c r="D852" s="152" t="s">
        <v>241</v>
      </c>
      <c r="F852" s="154" t="s">
        <v>1185</v>
      </c>
      <c r="H852" s="155">
        <v>0.42299999999999999</v>
      </c>
      <c r="I852" s="156"/>
      <c r="L852" s="151"/>
      <c r="M852" s="157"/>
      <c r="T852" s="158"/>
      <c r="AT852" s="153" t="s">
        <v>241</v>
      </c>
      <c r="AU852" s="153" t="s">
        <v>95</v>
      </c>
      <c r="AV852" s="12" t="s">
        <v>95</v>
      </c>
      <c r="AW852" s="12" t="s">
        <v>4</v>
      </c>
      <c r="AX852" s="12" t="s">
        <v>93</v>
      </c>
      <c r="AY852" s="153" t="s">
        <v>232</v>
      </c>
    </row>
    <row r="853" spans="2:65" s="1" customFormat="1" ht="24.2" customHeight="1">
      <c r="B853" s="33"/>
      <c r="C853" s="138" t="s">
        <v>1186</v>
      </c>
      <c r="D853" s="138" t="s">
        <v>234</v>
      </c>
      <c r="E853" s="139" t="s">
        <v>1187</v>
      </c>
      <c r="F853" s="140" t="s">
        <v>1188</v>
      </c>
      <c r="G853" s="141" t="s">
        <v>153</v>
      </c>
      <c r="H853" s="142">
        <v>2980.72</v>
      </c>
      <c r="I853" s="143"/>
      <c r="J853" s="144">
        <f>ROUND(I853*H853,2)</f>
        <v>0</v>
      </c>
      <c r="K853" s="140" t="s">
        <v>238</v>
      </c>
      <c r="L853" s="33"/>
      <c r="M853" s="145" t="s">
        <v>1</v>
      </c>
      <c r="N853" s="146" t="s">
        <v>51</v>
      </c>
      <c r="P853" s="147">
        <f>O853*H853</f>
        <v>0</v>
      </c>
      <c r="Q853" s="147">
        <v>0</v>
      </c>
      <c r="R853" s="147">
        <f>Q853*H853</f>
        <v>0</v>
      </c>
      <c r="S853" s="147">
        <v>0</v>
      </c>
      <c r="T853" s="148">
        <f>S853*H853</f>
        <v>0</v>
      </c>
      <c r="AR853" s="149" t="s">
        <v>358</v>
      </c>
      <c r="AT853" s="149" t="s">
        <v>234</v>
      </c>
      <c r="AU853" s="149" t="s">
        <v>95</v>
      </c>
      <c r="AY853" s="17" t="s">
        <v>232</v>
      </c>
      <c r="BE853" s="150">
        <f>IF(N853="základní",J853,0)</f>
        <v>0</v>
      </c>
      <c r="BF853" s="150">
        <f>IF(N853="snížená",J853,0)</f>
        <v>0</v>
      </c>
      <c r="BG853" s="150">
        <f>IF(N853="zákl. přenesená",J853,0)</f>
        <v>0</v>
      </c>
      <c r="BH853" s="150">
        <f>IF(N853="sníž. přenesená",J853,0)</f>
        <v>0</v>
      </c>
      <c r="BI853" s="150">
        <f>IF(N853="nulová",J853,0)</f>
        <v>0</v>
      </c>
      <c r="BJ853" s="17" t="s">
        <v>93</v>
      </c>
      <c r="BK853" s="150">
        <f>ROUND(I853*H853,2)</f>
        <v>0</v>
      </c>
      <c r="BL853" s="17" t="s">
        <v>358</v>
      </c>
      <c r="BM853" s="149" t="s">
        <v>1189</v>
      </c>
    </row>
    <row r="854" spans="2:65" s="14" customFormat="1">
      <c r="B854" s="166"/>
      <c r="D854" s="152" t="s">
        <v>241</v>
      </c>
      <c r="E854" s="167" t="s">
        <v>1</v>
      </c>
      <c r="F854" s="168" t="s">
        <v>1190</v>
      </c>
      <c r="H854" s="167" t="s">
        <v>1</v>
      </c>
      <c r="I854" s="169"/>
      <c r="L854" s="166"/>
      <c r="M854" s="170"/>
      <c r="T854" s="171"/>
      <c r="AT854" s="167" t="s">
        <v>241</v>
      </c>
      <c r="AU854" s="167" t="s">
        <v>95</v>
      </c>
      <c r="AV854" s="14" t="s">
        <v>93</v>
      </c>
      <c r="AW854" s="14" t="s">
        <v>42</v>
      </c>
      <c r="AX854" s="14" t="s">
        <v>86</v>
      </c>
      <c r="AY854" s="167" t="s">
        <v>232</v>
      </c>
    </row>
    <row r="855" spans="2:65" s="14" customFormat="1">
      <c r="B855" s="166"/>
      <c r="D855" s="152" t="s">
        <v>241</v>
      </c>
      <c r="E855" s="167" t="s">
        <v>1</v>
      </c>
      <c r="F855" s="168" t="s">
        <v>1191</v>
      </c>
      <c r="H855" s="167" t="s">
        <v>1</v>
      </c>
      <c r="I855" s="169"/>
      <c r="L855" s="166"/>
      <c r="M855" s="170"/>
      <c r="T855" s="171"/>
      <c r="AT855" s="167" t="s">
        <v>241</v>
      </c>
      <c r="AU855" s="167" t="s">
        <v>95</v>
      </c>
      <c r="AV855" s="14" t="s">
        <v>93</v>
      </c>
      <c r="AW855" s="14" t="s">
        <v>42</v>
      </c>
      <c r="AX855" s="14" t="s">
        <v>86</v>
      </c>
      <c r="AY855" s="167" t="s">
        <v>232</v>
      </c>
    </row>
    <row r="856" spans="2:65" s="12" customFormat="1">
      <c r="B856" s="151"/>
      <c r="D856" s="152" t="s">
        <v>241</v>
      </c>
      <c r="E856" s="153" t="s">
        <v>1</v>
      </c>
      <c r="F856" s="154" t="s">
        <v>1192</v>
      </c>
      <c r="H856" s="155">
        <v>2963.92</v>
      </c>
      <c r="I856" s="156"/>
      <c r="L856" s="151"/>
      <c r="M856" s="157"/>
      <c r="T856" s="158"/>
      <c r="AT856" s="153" t="s">
        <v>241</v>
      </c>
      <c r="AU856" s="153" t="s">
        <v>95</v>
      </c>
      <c r="AV856" s="12" t="s">
        <v>95</v>
      </c>
      <c r="AW856" s="12" t="s">
        <v>42</v>
      </c>
      <c r="AX856" s="12" t="s">
        <v>86</v>
      </c>
      <c r="AY856" s="153" t="s">
        <v>232</v>
      </c>
    </row>
    <row r="857" spans="2:65" s="12" customFormat="1">
      <c r="B857" s="151"/>
      <c r="D857" s="152" t="s">
        <v>241</v>
      </c>
      <c r="E857" s="153" t="s">
        <v>1</v>
      </c>
      <c r="F857" s="154" t="s">
        <v>1193</v>
      </c>
      <c r="H857" s="155">
        <v>16.8</v>
      </c>
      <c r="I857" s="156"/>
      <c r="L857" s="151"/>
      <c r="M857" s="157"/>
      <c r="T857" s="158"/>
      <c r="AT857" s="153" t="s">
        <v>241</v>
      </c>
      <c r="AU857" s="153" t="s">
        <v>95</v>
      </c>
      <c r="AV857" s="12" t="s">
        <v>95</v>
      </c>
      <c r="AW857" s="12" t="s">
        <v>42</v>
      </c>
      <c r="AX857" s="12" t="s">
        <v>86</v>
      </c>
      <c r="AY857" s="153" t="s">
        <v>232</v>
      </c>
    </row>
    <row r="858" spans="2:65" s="13" customFormat="1">
      <c r="B858" s="159"/>
      <c r="D858" s="152" t="s">
        <v>241</v>
      </c>
      <c r="E858" s="160" t="s">
        <v>1</v>
      </c>
      <c r="F858" s="161" t="s">
        <v>243</v>
      </c>
      <c r="H858" s="162">
        <v>2980.72</v>
      </c>
      <c r="I858" s="163"/>
      <c r="L858" s="159"/>
      <c r="M858" s="164"/>
      <c r="T858" s="165"/>
      <c r="AT858" s="160" t="s">
        <v>241</v>
      </c>
      <c r="AU858" s="160" t="s">
        <v>95</v>
      </c>
      <c r="AV858" s="13" t="s">
        <v>239</v>
      </c>
      <c r="AW858" s="13" t="s">
        <v>42</v>
      </c>
      <c r="AX858" s="13" t="s">
        <v>93</v>
      </c>
      <c r="AY858" s="160" t="s">
        <v>232</v>
      </c>
    </row>
    <row r="859" spans="2:65" s="1" customFormat="1" ht="37.9" customHeight="1">
      <c r="B859" s="33"/>
      <c r="C859" s="179" t="s">
        <v>1194</v>
      </c>
      <c r="D859" s="179" t="s">
        <v>304</v>
      </c>
      <c r="E859" s="180" t="s">
        <v>1195</v>
      </c>
      <c r="F859" s="181" t="s">
        <v>1196</v>
      </c>
      <c r="G859" s="182" t="s">
        <v>153</v>
      </c>
      <c r="H859" s="183">
        <v>4019.8</v>
      </c>
      <c r="I859" s="184"/>
      <c r="J859" s="185">
        <f>ROUND(I859*H859,2)</f>
        <v>0</v>
      </c>
      <c r="K859" s="181" t="s">
        <v>238</v>
      </c>
      <c r="L859" s="186"/>
      <c r="M859" s="187" t="s">
        <v>1</v>
      </c>
      <c r="N859" s="188" t="s">
        <v>51</v>
      </c>
      <c r="P859" s="147">
        <f>O859*H859</f>
        <v>0</v>
      </c>
      <c r="Q859" s="147">
        <v>5.4000000000000003E-3</v>
      </c>
      <c r="R859" s="147">
        <f>Q859*H859</f>
        <v>21.706920000000004</v>
      </c>
      <c r="S859" s="147">
        <v>0</v>
      </c>
      <c r="T859" s="148">
        <f>S859*H859</f>
        <v>0</v>
      </c>
      <c r="AR859" s="149" t="s">
        <v>528</v>
      </c>
      <c r="AT859" s="149" t="s">
        <v>304</v>
      </c>
      <c r="AU859" s="149" t="s">
        <v>95</v>
      </c>
      <c r="AY859" s="17" t="s">
        <v>232</v>
      </c>
      <c r="BE859" s="150">
        <f>IF(N859="základní",J859,0)</f>
        <v>0</v>
      </c>
      <c r="BF859" s="150">
        <f>IF(N859="snížená",J859,0)</f>
        <v>0</v>
      </c>
      <c r="BG859" s="150">
        <f>IF(N859="zákl. přenesená",J859,0)</f>
        <v>0</v>
      </c>
      <c r="BH859" s="150">
        <f>IF(N859="sníž. přenesená",J859,0)</f>
        <v>0</v>
      </c>
      <c r="BI859" s="150">
        <f>IF(N859="nulová",J859,0)</f>
        <v>0</v>
      </c>
      <c r="BJ859" s="17" t="s">
        <v>93</v>
      </c>
      <c r="BK859" s="150">
        <f>ROUND(I859*H859,2)</f>
        <v>0</v>
      </c>
      <c r="BL859" s="17" t="s">
        <v>358</v>
      </c>
      <c r="BM859" s="149" t="s">
        <v>1197</v>
      </c>
    </row>
    <row r="860" spans="2:65" s="12" customFormat="1">
      <c r="B860" s="151"/>
      <c r="D860" s="152" t="s">
        <v>241</v>
      </c>
      <c r="E860" s="153" t="s">
        <v>1</v>
      </c>
      <c r="F860" s="154" t="s">
        <v>1198</v>
      </c>
      <c r="H860" s="155">
        <v>3980</v>
      </c>
      <c r="I860" s="156"/>
      <c r="L860" s="151"/>
      <c r="M860" s="157"/>
      <c r="T860" s="158"/>
      <c r="AT860" s="153" t="s">
        <v>241</v>
      </c>
      <c r="AU860" s="153" t="s">
        <v>95</v>
      </c>
      <c r="AV860" s="12" t="s">
        <v>95</v>
      </c>
      <c r="AW860" s="12" t="s">
        <v>42</v>
      </c>
      <c r="AX860" s="12" t="s">
        <v>86</v>
      </c>
      <c r="AY860" s="153" t="s">
        <v>232</v>
      </c>
    </row>
    <row r="861" spans="2:65" s="14" customFormat="1">
      <c r="B861" s="166"/>
      <c r="D861" s="152" t="s">
        <v>241</v>
      </c>
      <c r="E861" s="167" t="s">
        <v>1</v>
      </c>
      <c r="F861" s="168" t="s">
        <v>1191</v>
      </c>
      <c r="H861" s="167" t="s">
        <v>1</v>
      </c>
      <c r="I861" s="169"/>
      <c r="L861" s="166"/>
      <c r="M861" s="170"/>
      <c r="T861" s="171"/>
      <c r="AT861" s="167" t="s">
        <v>241</v>
      </c>
      <c r="AU861" s="167" t="s">
        <v>95</v>
      </c>
      <c r="AV861" s="14" t="s">
        <v>93</v>
      </c>
      <c r="AW861" s="14" t="s">
        <v>42</v>
      </c>
      <c r="AX861" s="14" t="s">
        <v>86</v>
      </c>
      <c r="AY861" s="167" t="s">
        <v>232</v>
      </c>
    </row>
    <row r="862" spans="2:65" s="13" customFormat="1">
      <c r="B862" s="159"/>
      <c r="D862" s="152" t="s">
        <v>241</v>
      </c>
      <c r="E862" s="160" t="s">
        <v>1</v>
      </c>
      <c r="F862" s="161" t="s">
        <v>243</v>
      </c>
      <c r="H862" s="162">
        <v>3980</v>
      </c>
      <c r="I862" s="163"/>
      <c r="L862" s="159"/>
      <c r="M862" s="164"/>
      <c r="T862" s="165"/>
      <c r="AT862" s="160" t="s">
        <v>241</v>
      </c>
      <c r="AU862" s="160" t="s">
        <v>95</v>
      </c>
      <c r="AV862" s="13" t="s">
        <v>239</v>
      </c>
      <c r="AW862" s="13" t="s">
        <v>42</v>
      </c>
      <c r="AX862" s="13" t="s">
        <v>93</v>
      </c>
      <c r="AY862" s="160" t="s">
        <v>232</v>
      </c>
    </row>
    <row r="863" spans="2:65" s="12" customFormat="1">
      <c r="B863" s="151"/>
      <c r="D863" s="152" t="s">
        <v>241</v>
      </c>
      <c r="F863" s="154" t="s">
        <v>1199</v>
      </c>
      <c r="H863" s="155">
        <v>4019.8</v>
      </c>
      <c r="I863" s="156"/>
      <c r="L863" s="151"/>
      <c r="M863" s="157"/>
      <c r="T863" s="158"/>
      <c r="AT863" s="153" t="s">
        <v>241</v>
      </c>
      <c r="AU863" s="153" t="s">
        <v>95</v>
      </c>
      <c r="AV863" s="12" t="s">
        <v>95</v>
      </c>
      <c r="AW863" s="12" t="s">
        <v>4</v>
      </c>
      <c r="AX863" s="12" t="s">
        <v>93</v>
      </c>
      <c r="AY863" s="153" t="s">
        <v>232</v>
      </c>
    </row>
    <row r="864" spans="2:65" s="1" customFormat="1" ht="24.2" customHeight="1">
      <c r="B864" s="33"/>
      <c r="C864" s="138" t="s">
        <v>1200</v>
      </c>
      <c r="D864" s="138" t="s">
        <v>234</v>
      </c>
      <c r="E864" s="139" t="s">
        <v>1201</v>
      </c>
      <c r="F864" s="140" t="s">
        <v>1202</v>
      </c>
      <c r="G864" s="141" t="s">
        <v>153</v>
      </c>
      <c r="H864" s="142">
        <v>745.86</v>
      </c>
      <c r="I864" s="143"/>
      <c r="J864" s="144">
        <f>ROUND(I864*H864,2)</f>
        <v>0</v>
      </c>
      <c r="K864" s="140" t="s">
        <v>238</v>
      </c>
      <c r="L864" s="33"/>
      <c r="M864" s="145" t="s">
        <v>1</v>
      </c>
      <c r="N864" s="146" t="s">
        <v>51</v>
      </c>
      <c r="P864" s="147">
        <f>O864*H864</f>
        <v>0</v>
      </c>
      <c r="Q864" s="147">
        <v>4.0000000000000002E-4</v>
      </c>
      <c r="R864" s="147">
        <f>Q864*H864</f>
        <v>0.298344</v>
      </c>
      <c r="S864" s="147">
        <v>0</v>
      </c>
      <c r="T864" s="148">
        <f>S864*H864</f>
        <v>0</v>
      </c>
      <c r="AR864" s="149" t="s">
        <v>358</v>
      </c>
      <c r="AT864" s="149" t="s">
        <v>234</v>
      </c>
      <c r="AU864" s="149" t="s">
        <v>95</v>
      </c>
      <c r="AY864" s="17" t="s">
        <v>232</v>
      </c>
      <c r="BE864" s="150">
        <f>IF(N864="základní",J864,0)</f>
        <v>0</v>
      </c>
      <c r="BF864" s="150">
        <f>IF(N864="snížená",J864,0)</f>
        <v>0</v>
      </c>
      <c r="BG864" s="150">
        <f>IF(N864="zákl. přenesená",J864,0)</f>
        <v>0</v>
      </c>
      <c r="BH864" s="150">
        <f>IF(N864="sníž. přenesená",J864,0)</f>
        <v>0</v>
      </c>
      <c r="BI864" s="150">
        <f>IF(N864="nulová",J864,0)</f>
        <v>0</v>
      </c>
      <c r="BJ864" s="17" t="s">
        <v>93</v>
      </c>
      <c r="BK864" s="150">
        <f>ROUND(I864*H864,2)</f>
        <v>0</v>
      </c>
      <c r="BL864" s="17" t="s">
        <v>358</v>
      </c>
      <c r="BM864" s="149" t="s">
        <v>1203</v>
      </c>
    </row>
    <row r="865" spans="2:65" s="14" customFormat="1">
      <c r="B865" s="166"/>
      <c r="D865" s="152" t="s">
        <v>241</v>
      </c>
      <c r="E865" s="167" t="s">
        <v>1</v>
      </c>
      <c r="F865" s="168" t="s">
        <v>1204</v>
      </c>
      <c r="H865" s="167" t="s">
        <v>1</v>
      </c>
      <c r="I865" s="169"/>
      <c r="L865" s="166"/>
      <c r="M865" s="170"/>
      <c r="T865" s="171"/>
      <c r="AT865" s="167" t="s">
        <v>241</v>
      </c>
      <c r="AU865" s="167" t="s">
        <v>95</v>
      </c>
      <c r="AV865" s="14" t="s">
        <v>93</v>
      </c>
      <c r="AW865" s="14" t="s">
        <v>42</v>
      </c>
      <c r="AX865" s="14" t="s">
        <v>86</v>
      </c>
      <c r="AY865" s="167" t="s">
        <v>232</v>
      </c>
    </row>
    <row r="866" spans="2:65" s="12" customFormat="1">
      <c r="B866" s="151"/>
      <c r="D866" s="152" t="s">
        <v>241</v>
      </c>
      <c r="E866" s="153" t="s">
        <v>1</v>
      </c>
      <c r="F866" s="154" t="s">
        <v>1205</v>
      </c>
      <c r="H866" s="155">
        <v>221.77</v>
      </c>
      <c r="I866" s="156"/>
      <c r="L866" s="151"/>
      <c r="M866" s="157"/>
      <c r="T866" s="158"/>
      <c r="AT866" s="153" t="s">
        <v>241</v>
      </c>
      <c r="AU866" s="153" t="s">
        <v>95</v>
      </c>
      <c r="AV866" s="12" t="s">
        <v>95</v>
      </c>
      <c r="AW866" s="12" t="s">
        <v>42</v>
      </c>
      <c r="AX866" s="12" t="s">
        <v>86</v>
      </c>
      <c r="AY866" s="153" t="s">
        <v>232</v>
      </c>
    </row>
    <row r="867" spans="2:65" s="12" customFormat="1">
      <c r="B867" s="151"/>
      <c r="D867" s="152" t="s">
        <v>241</v>
      </c>
      <c r="E867" s="153" t="s">
        <v>1</v>
      </c>
      <c r="F867" s="154" t="s">
        <v>1206</v>
      </c>
      <c r="H867" s="155">
        <v>106.28</v>
      </c>
      <c r="I867" s="156"/>
      <c r="L867" s="151"/>
      <c r="M867" s="157"/>
      <c r="T867" s="158"/>
      <c r="AT867" s="153" t="s">
        <v>241</v>
      </c>
      <c r="AU867" s="153" t="s">
        <v>95</v>
      </c>
      <c r="AV867" s="12" t="s">
        <v>95</v>
      </c>
      <c r="AW867" s="12" t="s">
        <v>42</v>
      </c>
      <c r="AX867" s="12" t="s">
        <v>86</v>
      </c>
      <c r="AY867" s="153" t="s">
        <v>232</v>
      </c>
    </row>
    <row r="868" spans="2:65" s="12" customFormat="1">
      <c r="B868" s="151"/>
      <c r="D868" s="152" t="s">
        <v>241</v>
      </c>
      <c r="E868" s="153" t="s">
        <v>1</v>
      </c>
      <c r="F868" s="154" t="s">
        <v>1207</v>
      </c>
      <c r="H868" s="155">
        <v>22.44</v>
      </c>
      <c r="I868" s="156"/>
      <c r="L868" s="151"/>
      <c r="M868" s="157"/>
      <c r="T868" s="158"/>
      <c r="AT868" s="153" t="s">
        <v>241</v>
      </c>
      <c r="AU868" s="153" t="s">
        <v>95</v>
      </c>
      <c r="AV868" s="12" t="s">
        <v>95</v>
      </c>
      <c r="AW868" s="12" t="s">
        <v>42</v>
      </c>
      <c r="AX868" s="12" t="s">
        <v>86</v>
      </c>
      <c r="AY868" s="153" t="s">
        <v>232</v>
      </c>
    </row>
    <row r="869" spans="2:65" s="12" customFormat="1">
      <c r="B869" s="151"/>
      <c r="D869" s="152" t="s">
        <v>241</v>
      </c>
      <c r="E869" s="153" t="s">
        <v>1</v>
      </c>
      <c r="F869" s="154" t="s">
        <v>1207</v>
      </c>
      <c r="H869" s="155">
        <v>22.44</v>
      </c>
      <c r="I869" s="156"/>
      <c r="L869" s="151"/>
      <c r="M869" s="157"/>
      <c r="T869" s="158"/>
      <c r="AT869" s="153" t="s">
        <v>241</v>
      </c>
      <c r="AU869" s="153" t="s">
        <v>95</v>
      </c>
      <c r="AV869" s="12" t="s">
        <v>95</v>
      </c>
      <c r="AW869" s="12" t="s">
        <v>42</v>
      </c>
      <c r="AX869" s="12" t="s">
        <v>86</v>
      </c>
      <c r="AY869" s="153" t="s">
        <v>232</v>
      </c>
    </row>
    <row r="870" spans="2:65" s="15" customFormat="1">
      <c r="B870" s="172"/>
      <c r="D870" s="152" t="s">
        <v>241</v>
      </c>
      <c r="E870" s="173" t="s">
        <v>1208</v>
      </c>
      <c r="F870" s="174" t="s">
        <v>283</v>
      </c>
      <c r="H870" s="175">
        <v>372.93</v>
      </c>
      <c r="I870" s="176"/>
      <c r="L870" s="172"/>
      <c r="M870" s="177"/>
      <c r="T870" s="178"/>
      <c r="AT870" s="173" t="s">
        <v>241</v>
      </c>
      <c r="AU870" s="173" t="s">
        <v>95</v>
      </c>
      <c r="AV870" s="15" t="s">
        <v>256</v>
      </c>
      <c r="AW870" s="15" t="s">
        <v>42</v>
      </c>
      <c r="AX870" s="15" t="s">
        <v>86</v>
      </c>
      <c r="AY870" s="173" t="s">
        <v>232</v>
      </c>
    </row>
    <row r="871" spans="2:65" s="12" customFormat="1">
      <c r="B871" s="151"/>
      <c r="D871" s="152" t="s">
        <v>241</v>
      </c>
      <c r="E871" s="153" t="s">
        <v>1</v>
      </c>
      <c r="F871" s="154" t="s">
        <v>1209</v>
      </c>
      <c r="H871" s="155">
        <v>372.93</v>
      </c>
      <c r="I871" s="156"/>
      <c r="L871" s="151"/>
      <c r="M871" s="157"/>
      <c r="T871" s="158"/>
      <c r="AT871" s="153" t="s">
        <v>241</v>
      </c>
      <c r="AU871" s="153" t="s">
        <v>95</v>
      </c>
      <c r="AV871" s="12" t="s">
        <v>95</v>
      </c>
      <c r="AW871" s="12" t="s">
        <v>42</v>
      </c>
      <c r="AX871" s="12" t="s">
        <v>86</v>
      </c>
      <c r="AY871" s="153" t="s">
        <v>232</v>
      </c>
    </row>
    <row r="872" spans="2:65" s="13" customFormat="1">
      <c r="B872" s="159"/>
      <c r="D872" s="152" t="s">
        <v>241</v>
      </c>
      <c r="E872" s="160" t="s">
        <v>1</v>
      </c>
      <c r="F872" s="161" t="s">
        <v>243</v>
      </c>
      <c r="H872" s="162">
        <v>745.86</v>
      </c>
      <c r="I872" s="163"/>
      <c r="L872" s="159"/>
      <c r="M872" s="164"/>
      <c r="T872" s="165"/>
      <c r="AT872" s="160" t="s">
        <v>241</v>
      </c>
      <c r="AU872" s="160" t="s">
        <v>95</v>
      </c>
      <c r="AV872" s="13" t="s">
        <v>239</v>
      </c>
      <c r="AW872" s="13" t="s">
        <v>42</v>
      </c>
      <c r="AX872" s="13" t="s">
        <v>93</v>
      </c>
      <c r="AY872" s="160" t="s">
        <v>232</v>
      </c>
    </row>
    <row r="873" spans="2:65" s="1" customFormat="1" ht="37.9" customHeight="1">
      <c r="B873" s="33"/>
      <c r="C873" s="179" t="s">
        <v>1210</v>
      </c>
      <c r="D873" s="179" t="s">
        <v>304</v>
      </c>
      <c r="E873" s="180" t="s">
        <v>1195</v>
      </c>
      <c r="F873" s="181" t="s">
        <v>1196</v>
      </c>
      <c r="G873" s="182" t="s">
        <v>153</v>
      </c>
      <c r="H873" s="183">
        <v>869.3</v>
      </c>
      <c r="I873" s="184"/>
      <c r="J873" s="185">
        <f>ROUND(I873*H873,2)</f>
        <v>0</v>
      </c>
      <c r="K873" s="181" t="s">
        <v>238</v>
      </c>
      <c r="L873" s="186"/>
      <c r="M873" s="187" t="s">
        <v>1</v>
      </c>
      <c r="N873" s="188" t="s">
        <v>51</v>
      </c>
      <c r="P873" s="147">
        <f>O873*H873</f>
        <v>0</v>
      </c>
      <c r="Q873" s="147">
        <v>5.4000000000000003E-3</v>
      </c>
      <c r="R873" s="147">
        <f>Q873*H873</f>
        <v>4.6942199999999996</v>
      </c>
      <c r="S873" s="147">
        <v>0</v>
      </c>
      <c r="T873" s="148">
        <f>S873*H873</f>
        <v>0</v>
      </c>
      <c r="AR873" s="149" t="s">
        <v>528</v>
      </c>
      <c r="AT873" s="149" t="s">
        <v>304</v>
      </c>
      <c r="AU873" s="149" t="s">
        <v>95</v>
      </c>
      <c r="AY873" s="17" t="s">
        <v>232</v>
      </c>
      <c r="BE873" s="150">
        <f>IF(N873="základní",J873,0)</f>
        <v>0</v>
      </c>
      <c r="BF873" s="150">
        <f>IF(N873="snížená",J873,0)</f>
        <v>0</v>
      </c>
      <c r="BG873" s="150">
        <f>IF(N873="zákl. přenesená",J873,0)</f>
        <v>0</v>
      </c>
      <c r="BH873" s="150">
        <f>IF(N873="sníž. přenesená",J873,0)</f>
        <v>0</v>
      </c>
      <c r="BI873" s="150">
        <f>IF(N873="nulová",J873,0)</f>
        <v>0</v>
      </c>
      <c r="BJ873" s="17" t="s">
        <v>93</v>
      </c>
      <c r="BK873" s="150">
        <f>ROUND(I873*H873,2)</f>
        <v>0</v>
      </c>
      <c r="BL873" s="17" t="s">
        <v>358</v>
      </c>
      <c r="BM873" s="149" t="s">
        <v>1211</v>
      </c>
    </row>
    <row r="874" spans="2:65" s="12" customFormat="1">
      <c r="B874" s="151"/>
      <c r="D874" s="152" t="s">
        <v>241</v>
      </c>
      <c r="F874" s="154" t="s">
        <v>1212</v>
      </c>
      <c r="H874" s="155">
        <v>869.3</v>
      </c>
      <c r="I874" s="156"/>
      <c r="L874" s="151"/>
      <c r="M874" s="157"/>
      <c r="T874" s="158"/>
      <c r="AT874" s="153" t="s">
        <v>241</v>
      </c>
      <c r="AU874" s="153" t="s">
        <v>95</v>
      </c>
      <c r="AV874" s="12" t="s">
        <v>95</v>
      </c>
      <c r="AW874" s="12" t="s">
        <v>4</v>
      </c>
      <c r="AX874" s="12" t="s">
        <v>93</v>
      </c>
      <c r="AY874" s="153" t="s">
        <v>232</v>
      </c>
    </row>
    <row r="875" spans="2:65" s="1" customFormat="1" ht="24.2" customHeight="1">
      <c r="B875" s="33"/>
      <c r="C875" s="138" t="s">
        <v>1213</v>
      </c>
      <c r="D875" s="138" t="s">
        <v>234</v>
      </c>
      <c r="E875" s="139" t="s">
        <v>1214</v>
      </c>
      <c r="F875" s="140" t="s">
        <v>1215</v>
      </c>
      <c r="G875" s="141" t="s">
        <v>153</v>
      </c>
      <c r="H875" s="142">
        <v>464.48</v>
      </c>
      <c r="I875" s="143"/>
      <c r="J875" s="144">
        <f>ROUND(I875*H875,2)</f>
        <v>0</v>
      </c>
      <c r="K875" s="140" t="s">
        <v>238</v>
      </c>
      <c r="L875" s="33"/>
      <c r="M875" s="145" t="s">
        <v>1</v>
      </c>
      <c r="N875" s="146" t="s">
        <v>51</v>
      </c>
      <c r="P875" s="147">
        <f>O875*H875</f>
        <v>0</v>
      </c>
      <c r="Q875" s="147">
        <v>4.0000000000000002E-4</v>
      </c>
      <c r="R875" s="147">
        <f>Q875*H875</f>
        <v>0.18579200000000001</v>
      </c>
      <c r="S875" s="147">
        <v>0</v>
      </c>
      <c r="T875" s="148">
        <f>S875*H875</f>
        <v>0</v>
      </c>
      <c r="AR875" s="149" t="s">
        <v>358</v>
      </c>
      <c r="AT875" s="149" t="s">
        <v>234</v>
      </c>
      <c r="AU875" s="149" t="s">
        <v>95</v>
      </c>
      <c r="AY875" s="17" t="s">
        <v>232</v>
      </c>
      <c r="BE875" s="150">
        <f>IF(N875="základní",J875,0)</f>
        <v>0</v>
      </c>
      <c r="BF875" s="150">
        <f>IF(N875="snížená",J875,0)</f>
        <v>0</v>
      </c>
      <c r="BG875" s="150">
        <f>IF(N875="zákl. přenesená",J875,0)</f>
        <v>0</v>
      </c>
      <c r="BH875" s="150">
        <f>IF(N875="sníž. přenesená",J875,0)</f>
        <v>0</v>
      </c>
      <c r="BI875" s="150">
        <f>IF(N875="nulová",J875,0)</f>
        <v>0</v>
      </c>
      <c r="BJ875" s="17" t="s">
        <v>93</v>
      </c>
      <c r="BK875" s="150">
        <f>ROUND(I875*H875,2)</f>
        <v>0</v>
      </c>
      <c r="BL875" s="17" t="s">
        <v>358</v>
      </c>
      <c r="BM875" s="149" t="s">
        <v>1216</v>
      </c>
    </row>
    <row r="876" spans="2:65" s="14" customFormat="1">
      <c r="B876" s="166"/>
      <c r="D876" s="152" t="s">
        <v>241</v>
      </c>
      <c r="E876" s="167" t="s">
        <v>1</v>
      </c>
      <c r="F876" s="168" t="s">
        <v>1217</v>
      </c>
      <c r="H876" s="167" t="s">
        <v>1</v>
      </c>
      <c r="I876" s="169"/>
      <c r="L876" s="166"/>
      <c r="M876" s="170"/>
      <c r="T876" s="171"/>
      <c r="AT876" s="167" t="s">
        <v>241</v>
      </c>
      <c r="AU876" s="167" t="s">
        <v>95</v>
      </c>
      <c r="AV876" s="14" t="s">
        <v>93</v>
      </c>
      <c r="AW876" s="14" t="s">
        <v>42</v>
      </c>
      <c r="AX876" s="14" t="s">
        <v>86</v>
      </c>
      <c r="AY876" s="167" t="s">
        <v>232</v>
      </c>
    </row>
    <row r="877" spans="2:65" s="12" customFormat="1" ht="22.5">
      <c r="B877" s="151"/>
      <c r="D877" s="152" t="s">
        <v>241</v>
      </c>
      <c r="E877" s="153" t="s">
        <v>1</v>
      </c>
      <c r="F877" s="154" t="s">
        <v>1218</v>
      </c>
      <c r="H877" s="155">
        <v>133.96</v>
      </c>
      <c r="I877" s="156"/>
      <c r="L877" s="151"/>
      <c r="M877" s="157"/>
      <c r="T877" s="158"/>
      <c r="AT877" s="153" t="s">
        <v>241</v>
      </c>
      <c r="AU877" s="153" t="s">
        <v>95</v>
      </c>
      <c r="AV877" s="12" t="s">
        <v>95</v>
      </c>
      <c r="AW877" s="12" t="s">
        <v>42</v>
      </c>
      <c r="AX877" s="12" t="s">
        <v>86</v>
      </c>
      <c r="AY877" s="153" t="s">
        <v>232</v>
      </c>
    </row>
    <row r="878" spans="2:65" s="12" customFormat="1">
      <c r="B878" s="151"/>
      <c r="D878" s="152" t="s">
        <v>241</v>
      </c>
      <c r="E878" s="153" t="s">
        <v>1</v>
      </c>
      <c r="F878" s="154" t="s">
        <v>1219</v>
      </c>
      <c r="H878" s="155">
        <v>94</v>
      </c>
      <c r="I878" s="156"/>
      <c r="L878" s="151"/>
      <c r="M878" s="157"/>
      <c r="T878" s="158"/>
      <c r="AT878" s="153" t="s">
        <v>241</v>
      </c>
      <c r="AU878" s="153" t="s">
        <v>95</v>
      </c>
      <c r="AV878" s="12" t="s">
        <v>95</v>
      </c>
      <c r="AW878" s="12" t="s">
        <v>42</v>
      </c>
      <c r="AX878" s="12" t="s">
        <v>86</v>
      </c>
      <c r="AY878" s="153" t="s">
        <v>232</v>
      </c>
    </row>
    <row r="879" spans="2:65" s="12" customFormat="1">
      <c r="B879" s="151"/>
      <c r="D879" s="152" t="s">
        <v>241</v>
      </c>
      <c r="E879" s="153" t="s">
        <v>1</v>
      </c>
      <c r="F879" s="154" t="s">
        <v>1220</v>
      </c>
      <c r="H879" s="155">
        <v>114.92</v>
      </c>
      <c r="I879" s="156"/>
      <c r="L879" s="151"/>
      <c r="M879" s="157"/>
      <c r="T879" s="158"/>
      <c r="AT879" s="153" t="s">
        <v>241</v>
      </c>
      <c r="AU879" s="153" t="s">
        <v>95</v>
      </c>
      <c r="AV879" s="12" t="s">
        <v>95</v>
      </c>
      <c r="AW879" s="12" t="s">
        <v>42</v>
      </c>
      <c r="AX879" s="12" t="s">
        <v>86</v>
      </c>
      <c r="AY879" s="153" t="s">
        <v>232</v>
      </c>
    </row>
    <row r="880" spans="2:65" s="12" customFormat="1">
      <c r="B880" s="151"/>
      <c r="D880" s="152" t="s">
        <v>241</v>
      </c>
      <c r="E880" s="153" t="s">
        <v>1</v>
      </c>
      <c r="F880" s="154" t="s">
        <v>1221</v>
      </c>
      <c r="H880" s="155">
        <v>31.6</v>
      </c>
      <c r="I880" s="156"/>
      <c r="L880" s="151"/>
      <c r="M880" s="157"/>
      <c r="T880" s="158"/>
      <c r="AT880" s="153" t="s">
        <v>241</v>
      </c>
      <c r="AU880" s="153" t="s">
        <v>95</v>
      </c>
      <c r="AV880" s="12" t="s">
        <v>95</v>
      </c>
      <c r="AW880" s="12" t="s">
        <v>42</v>
      </c>
      <c r="AX880" s="12" t="s">
        <v>86</v>
      </c>
      <c r="AY880" s="153" t="s">
        <v>232</v>
      </c>
    </row>
    <row r="881" spans="2:65" s="12" customFormat="1">
      <c r="B881" s="151"/>
      <c r="D881" s="152" t="s">
        <v>241</v>
      </c>
      <c r="E881" s="153" t="s">
        <v>1</v>
      </c>
      <c r="F881" s="154" t="s">
        <v>1222</v>
      </c>
      <c r="H881" s="155">
        <v>45</v>
      </c>
      <c r="I881" s="156"/>
      <c r="L881" s="151"/>
      <c r="M881" s="157"/>
      <c r="T881" s="158"/>
      <c r="AT881" s="153" t="s">
        <v>241</v>
      </c>
      <c r="AU881" s="153" t="s">
        <v>95</v>
      </c>
      <c r="AV881" s="12" t="s">
        <v>95</v>
      </c>
      <c r="AW881" s="12" t="s">
        <v>42</v>
      </c>
      <c r="AX881" s="12" t="s">
        <v>86</v>
      </c>
      <c r="AY881" s="153" t="s">
        <v>232</v>
      </c>
    </row>
    <row r="882" spans="2:65" s="12" customFormat="1">
      <c r="B882" s="151"/>
      <c r="D882" s="152" t="s">
        <v>241</v>
      </c>
      <c r="E882" s="153" t="s">
        <v>1</v>
      </c>
      <c r="F882" s="154" t="s">
        <v>1222</v>
      </c>
      <c r="H882" s="155">
        <v>45</v>
      </c>
      <c r="I882" s="156"/>
      <c r="L882" s="151"/>
      <c r="M882" s="157"/>
      <c r="T882" s="158"/>
      <c r="AT882" s="153" t="s">
        <v>241</v>
      </c>
      <c r="AU882" s="153" t="s">
        <v>95</v>
      </c>
      <c r="AV882" s="12" t="s">
        <v>95</v>
      </c>
      <c r="AW882" s="12" t="s">
        <v>42</v>
      </c>
      <c r="AX882" s="12" t="s">
        <v>86</v>
      </c>
      <c r="AY882" s="153" t="s">
        <v>232</v>
      </c>
    </row>
    <row r="883" spans="2:65" s="13" customFormat="1">
      <c r="B883" s="159"/>
      <c r="D883" s="152" t="s">
        <v>241</v>
      </c>
      <c r="E883" s="160" t="s">
        <v>151</v>
      </c>
      <c r="F883" s="161" t="s">
        <v>243</v>
      </c>
      <c r="H883" s="162">
        <v>464.48</v>
      </c>
      <c r="I883" s="163"/>
      <c r="L883" s="159"/>
      <c r="M883" s="164"/>
      <c r="T883" s="165"/>
      <c r="AT883" s="160" t="s">
        <v>241</v>
      </c>
      <c r="AU883" s="160" t="s">
        <v>95</v>
      </c>
      <c r="AV883" s="13" t="s">
        <v>239</v>
      </c>
      <c r="AW883" s="13" t="s">
        <v>42</v>
      </c>
      <c r="AX883" s="13" t="s">
        <v>93</v>
      </c>
      <c r="AY883" s="160" t="s">
        <v>232</v>
      </c>
    </row>
    <row r="884" spans="2:65" s="1" customFormat="1" ht="37.9" customHeight="1">
      <c r="B884" s="33"/>
      <c r="C884" s="179" t="s">
        <v>1223</v>
      </c>
      <c r="D884" s="179" t="s">
        <v>304</v>
      </c>
      <c r="E884" s="180" t="s">
        <v>1195</v>
      </c>
      <c r="F884" s="181" t="s">
        <v>1196</v>
      </c>
      <c r="G884" s="182" t="s">
        <v>153</v>
      </c>
      <c r="H884" s="183">
        <v>567.13</v>
      </c>
      <c r="I884" s="184"/>
      <c r="J884" s="185">
        <f>ROUND(I884*H884,2)</f>
        <v>0</v>
      </c>
      <c r="K884" s="181" t="s">
        <v>238</v>
      </c>
      <c r="L884" s="186"/>
      <c r="M884" s="187" t="s">
        <v>1</v>
      </c>
      <c r="N884" s="188" t="s">
        <v>51</v>
      </c>
      <c r="P884" s="147">
        <f>O884*H884</f>
        <v>0</v>
      </c>
      <c r="Q884" s="147">
        <v>5.4000000000000003E-3</v>
      </c>
      <c r="R884" s="147">
        <f>Q884*H884</f>
        <v>3.0625020000000003</v>
      </c>
      <c r="S884" s="147">
        <v>0</v>
      </c>
      <c r="T884" s="148">
        <f>S884*H884</f>
        <v>0</v>
      </c>
      <c r="AR884" s="149" t="s">
        <v>528</v>
      </c>
      <c r="AT884" s="149" t="s">
        <v>304</v>
      </c>
      <c r="AU884" s="149" t="s">
        <v>95</v>
      </c>
      <c r="AY884" s="17" t="s">
        <v>232</v>
      </c>
      <c r="BE884" s="150">
        <f>IF(N884="základní",J884,0)</f>
        <v>0</v>
      </c>
      <c r="BF884" s="150">
        <f>IF(N884="snížená",J884,0)</f>
        <v>0</v>
      </c>
      <c r="BG884" s="150">
        <f>IF(N884="zákl. přenesená",J884,0)</f>
        <v>0</v>
      </c>
      <c r="BH884" s="150">
        <f>IF(N884="sníž. přenesená",J884,0)</f>
        <v>0</v>
      </c>
      <c r="BI884" s="150">
        <f>IF(N884="nulová",J884,0)</f>
        <v>0</v>
      </c>
      <c r="BJ884" s="17" t="s">
        <v>93</v>
      </c>
      <c r="BK884" s="150">
        <f>ROUND(I884*H884,2)</f>
        <v>0</v>
      </c>
      <c r="BL884" s="17" t="s">
        <v>358</v>
      </c>
      <c r="BM884" s="149" t="s">
        <v>1224</v>
      </c>
    </row>
    <row r="885" spans="2:65" s="12" customFormat="1">
      <c r="B885" s="151"/>
      <c r="D885" s="152" t="s">
        <v>241</v>
      </c>
      <c r="F885" s="154" t="s">
        <v>1225</v>
      </c>
      <c r="H885" s="155">
        <v>567.13</v>
      </c>
      <c r="I885" s="156"/>
      <c r="L885" s="151"/>
      <c r="M885" s="157"/>
      <c r="T885" s="158"/>
      <c r="AT885" s="153" t="s">
        <v>241</v>
      </c>
      <c r="AU885" s="153" t="s">
        <v>95</v>
      </c>
      <c r="AV885" s="12" t="s">
        <v>95</v>
      </c>
      <c r="AW885" s="12" t="s">
        <v>4</v>
      </c>
      <c r="AX885" s="12" t="s">
        <v>93</v>
      </c>
      <c r="AY885" s="153" t="s">
        <v>232</v>
      </c>
    </row>
    <row r="886" spans="2:65" s="1" customFormat="1" ht="37.9" customHeight="1">
      <c r="B886" s="33"/>
      <c r="C886" s="138" t="s">
        <v>1226</v>
      </c>
      <c r="D886" s="138" t="s">
        <v>234</v>
      </c>
      <c r="E886" s="139" t="s">
        <v>1227</v>
      </c>
      <c r="F886" s="140" t="s">
        <v>1228</v>
      </c>
      <c r="G886" s="141" t="s">
        <v>153</v>
      </c>
      <c r="H886" s="142">
        <v>44.829000000000001</v>
      </c>
      <c r="I886" s="143"/>
      <c r="J886" s="144">
        <f>ROUND(I886*H886,2)</f>
        <v>0</v>
      </c>
      <c r="K886" s="140" t="s">
        <v>238</v>
      </c>
      <c r="L886" s="33"/>
      <c r="M886" s="145" t="s">
        <v>1</v>
      </c>
      <c r="N886" s="146" t="s">
        <v>51</v>
      </c>
      <c r="P886" s="147">
        <f>O886*H886</f>
        <v>0</v>
      </c>
      <c r="Q886" s="147">
        <v>0</v>
      </c>
      <c r="R886" s="147">
        <f>Q886*H886</f>
        <v>0</v>
      </c>
      <c r="S886" s="147">
        <v>0</v>
      </c>
      <c r="T886" s="148">
        <f>S886*H886</f>
        <v>0</v>
      </c>
      <c r="AR886" s="149" t="s">
        <v>358</v>
      </c>
      <c r="AT886" s="149" t="s">
        <v>234</v>
      </c>
      <c r="AU886" s="149" t="s">
        <v>95</v>
      </c>
      <c r="AY886" s="17" t="s">
        <v>232</v>
      </c>
      <c r="BE886" s="150">
        <f>IF(N886="základní",J886,0)</f>
        <v>0</v>
      </c>
      <c r="BF886" s="150">
        <f>IF(N886="snížená",J886,0)</f>
        <v>0</v>
      </c>
      <c r="BG886" s="150">
        <f>IF(N886="zákl. přenesená",J886,0)</f>
        <v>0</v>
      </c>
      <c r="BH886" s="150">
        <f>IF(N886="sníž. přenesená",J886,0)</f>
        <v>0</v>
      </c>
      <c r="BI886" s="150">
        <f>IF(N886="nulová",J886,0)</f>
        <v>0</v>
      </c>
      <c r="BJ886" s="17" t="s">
        <v>93</v>
      </c>
      <c r="BK886" s="150">
        <f>ROUND(I886*H886,2)</f>
        <v>0</v>
      </c>
      <c r="BL886" s="17" t="s">
        <v>358</v>
      </c>
      <c r="BM886" s="149" t="s">
        <v>1229</v>
      </c>
    </row>
    <row r="887" spans="2:65" s="12" customFormat="1">
      <c r="B887" s="151"/>
      <c r="D887" s="152" t="s">
        <v>241</v>
      </c>
      <c r="E887" s="153" t="s">
        <v>1</v>
      </c>
      <c r="F887" s="154" t="s">
        <v>1230</v>
      </c>
      <c r="H887" s="155">
        <v>11.34</v>
      </c>
      <c r="I887" s="156"/>
      <c r="L887" s="151"/>
      <c r="M887" s="157"/>
      <c r="T887" s="158"/>
      <c r="AT887" s="153" t="s">
        <v>241</v>
      </c>
      <c r="AU887" s="153" t="s">
        <v>95</v>
      </c>
      <c r="AV887" s="12" t="s">
        <v>95</v>
      </c>
      <c r="AW887" s="12" t="s">
        <v>42</v>
      </c>
      <c r="AX887" s="12" t="s">
        <v>86</v>
      </c>
      <c r="AY887" s="153" t="s">
        <v>232</v>
      </c>
    </row>
    <row r="888" spans="2:65" s="12" customFormat="1">
      <c r="B888" s="151"/>
      <c r="D888" s="152" t="s">
        <v>241</v>
      </c>
      <c r="E888" s="153" t="s">
        <v>1</v>
      </c>
      <c r="F888" s="154" t="s">
        <v>1231</v>
      </c>
      <c r="H888" s="155">
        <v>17.152999999999999</v>
      </c>
      <c r="I888" s="156"/>
      <c r="L888" s="151"/>
      <c r="M888" s="157"/>
      <c r="T888" s="158"/>
      <c r="AT888" s="153" t="s">
        <v>241</v>
      </c>
      <c r="AU888" s="153" t="s">
        <v>95</v>
      </c>
      <c r="AV888" s="12" t="s">
        <v>95</v>
      </c>
      <c r="AW888" s="12" t="s">
        <v>42</v>
      </c>
      <c r="AX888" s="12" t="s">
        <v>86</v>
      </c>
      <c r="AY888" s="153" t="s">
        <v>232</v>
      </c>
    </row>
    <row r="889" spans="2:65" s="12" customFormat="1">
      <c r="B889" s="151"/>
      <c r="D889" s="152" t="s">
        <v>241</v>
      </c>
      <c r="E889" s="153" t="s">
        <v>1</v>
      </c>
      <c r="F889" s="154" t="s">
        <v>1232</v>
      </c>
      <c r="H889" s="155">
        <v>16.335999999999999</v>
      </c>
      <c r="I889" s="156"/>
      <c r="L889" s="151"/>
      <c r="M889" s="157"/>
      <c r="T889" s="158"/>
      <c r="AT889" s="153" t="s">
        <v>241</v>
      </c>
      <c r="AU889" s="153" t="s">
        <v>95</v>
      </c>
      <c r="AV889" s="12" t="s">
        <v>95</v>
      </c>
      <c r="AW889" s="12" t="s">
        <v>42</v>
      </c>
      <c r="AX889" s="12" t="s">
        <v>86</v>
      </c>
      <c r="AY889" s="153" t="s">
        <v>232</v>
      </c>
    </row>
    <row r="890" spans="2:65" s="13" customFormat="1">
      <c r="B890" s="159"/>
      <c r="D890" s="152" t="s">
        <v>241</v>
      </c>
      <c r="E890" s="160" t="s">
        <v>1</v>
      </c>
      <c r="F890" s="161" t="s">
        <v>243</v>
      </c>
      <c r="H890" s="162">
        <v>44.829000000000001</v>
      </c>
      <c r="I890" s="163"/>
      <c r="L890" s="159"/>
      <c r="M890" s="164"/>
      <c r="T890" s="165"/>
      <c r="AT890" s="160" t="s">
        <v>241</v>
      </c>
      <c r="AU890" s="160" t="s">
        <v>95</v>
      </c>
      <c r="AV890" s="13" t="s">
        <v>239</v>
      </c>
      <c r="AW890" s="13" t="s">
        <v>42</v>
      </c>
      <c r="AX890" s="13" t="s">
        <v>93</v>
      </c>
      <c r="AY890" s="160" t="s">
        <v>232</v>
      </c>
    </row>
    <row r="891" spans="2:65" s="1" customFormat="1" ht="16.5" customHeight="1">
      <c r="B891" s="33"/>
      <c r="C891" s="179" t="s">
        <v>1233</v>
      </c>
      <c r="D891" s="179" t="s">
        <v>304</v>
      </c>
      <c r="E891" s="180" t="s">
        <v>1137</v>
      </c>
      <c r="F891" s="181" t="s">
        <v>1138</v>
      </c>
      <c r="G891" s="182" t="s">
        <v>183</v>
      </c>
      <c r="H891" s="183">
        <v>1.4999999999999999E-2</v>
      </c>
      <c r="I891" s="184"/>
      <c r="J891" s="185">
        <f>ROUND(I891*H891,2)</f>
        <v>0</v>
      </c>
      <c r="K891" s="181" t="s">
        <v>238</v>
      </c>
      <c r="L891" s="186"/>
      <c r="M891" s="187" t="s">
        <v>1</v>
      </c>
      <c r="N891" s="188" t="s">
        <v>51</v>
      </c>
      <c r="P891" s="147">
        <f>O891*H891</f>
        <v>0</v>
      </c>
      <c r="Q891" s="147">
        <v>1</v>
      </c>
      <c r="R891" s="147">
        <f>Q891*H891</f>
        <v>1.4999999999999999E-2</v>
      </c>
      <c r="S891" s="147">
        <v>0</v>
      </c>
      <c r="T891" s="148">
        <f>S891*H891</f>
        <v>0</v>
      </c>
      <c r="AR891" s="149" t="s">
        <v>528</v>
      </c>
      <c r="AT891" s="149" t="s">
        <v>304</v>
      </c>
      <c r="AU891" s="149" t="s">
        <v>95</v>
      </c>
      <c r="AY891" s="17" t="s">
        <v>232</v>
      </c>
      <c r="BE891" s="150">
        <f>IF(N891="základní",J891,0)</f>
        <v>0</v>
      </c>
      <c r="BF891" s="150">
        <f>IF(N891="snížená",J891,0)</f>
        <v>0</v>
      </c>
      <c r="BG891" s="150">
        <f>IF(N891="zákl. přenesená",J891,0)</f>
        <v>0</v>
      </c>
      <c r="BH891" s="150">
        <f>IF(N891="sníž. přenesená",J891,0)</f>
        <v>0</v>
      </c>
      <c r="BI891" s="150">
        <f>IF(N891="nulová",J891,0)</f>
        <v>0</v>
      </c>
      <c r="BJ891" s="17" t="s">
        <v>93</v>
      </c>
      <c r="BK891" s="150">
        <f>ROUND(I891*H891,2)</f>
        <v>0</v>
      </c>
      <c r="BL891" s="17" t="s">
        <v>358</v>
      </c>
      <c r="BM891" s="149" t="s">
        <v>1234</v>
      </c>
    </row>
    <row r="892" spans="2:65" s="12" customFormat="1">
      <c r="B892" s="151"/>
      <c r="D892" s="152" t="s">
        <v>241</v>
      </c>
      <c r="F892" s="154" t="s">
        <v>1235</v>
      </c>
      <c r="H892" s="155">
        <v>1.4999999999999999E-2</v>
      </c>
      <c r="I892" s="156"/>
      <c r="L892" s="151"/>
      <c r="M892" s="157"/>
      <c r="T892" s="158"/>
      <c r="AT892" s="153" t="s">
        <v>241</v>
      </c>
      <c r="AU892" s="153" t="s">
        <v>95</v>
      </c>
      <c r="AV892" s="12" t="s">
        <v>95</v>
      </c>
      <c r="AW892" s="12" t="s">
        <v>4</v>
      </c>
      <c r="AX892" s="12" t="s">
        <v>93</v>
      </c>
      <c r="AY892" s="153" t="s">
        <v>232</v>
      </c>
    </row>
    <row r="893" spans="2:65" s="1" customFormat="1" ht="37.9" customHeight="1">
      <c r="B893" s="33"/>
      <c r="C893" s="138" t="s">
        <v>1236</v>
      </c>
      <c r="D893" s="138" t="s">
        <v>234</v>
      </c>
      <c r="E893" s="139" t="s">
        <v>1237</v>
      </c>
      <c r="F893" s="140" t="s">
        <v>1238</v>
      </c>
      <c r="G893" s="141" t="s">
        <v>153</v>
      </c>
      <c r="H893" s="142">
        <v>88.819000000000003</v>
      </c>
      <c r="I893" s="143"/>
      <c r="J893" s="144">
        <f>ROUND(I893*H893,2)</f>
        <v>0</v>
      </c>
      <c r="K893" s="140" t="s">
        <v>238</v>
      </c>
      <c r="L893" s="33"/>
      <c r="M893" s="145" t="s">
        <v>1</v>
      </c>
      <c r="N893" s="146" t="s">
        <v>51</v>
      </c>
      <c r="P893" s="147">
        <f>O893*H893</f>
        <v>0</v>
      </c>
      <c r="Q893" s="147">
        <v>0</v>
      </c>
      <c r="R893" s="147">
        <f>Q893*H893</f>
        <v>0</v>
      </c>
      <c r="S893" s="147">
        <v>0</v>
      </c>
      <c r="T893" s="148">
        <f>S893*H893</f>
        <v>0</v>
      </c>
      <c r="AR893" s="149" t="s">
        <v>358</v>
      </c>
      <c r="AT893" s="149" t="s">
        <v>234</v>
      </c>
      <c r="AU893" s="149" t="s">
        <v>95</v>
      </c>
      <c r="AY893" s="17" t="s">
        <v>232</v>
      </c>
      <c r="BE893" s="150">
        <f>IF(N893="základní",J893,0)</f>
        <v>0</v>
      </c>
      <c r="BF893" s="150">
        <f>IF(N893="snížená",J893,0)</f>
        <v>0</v>
      </c>
      <c r="BG893" s="150">
        <f>IF(N893="zákl. přenesená",J893,0)</f>
        <v>0</v>
      </c>
      <c r="BH893" s="150">
        <f>IF(N893="sníž. přenesená",J893,0)</f>
        <v>0</v>
      </c>
      <c r="BI893" s="150">
        <f>IF(N893="nulová",J893,0)</f>
        <v>0</v>
      </c>
      <c r="BJ893" s="17" t="s">
        <v>93</v>
      </c>
      <c r="BK893" s="150">
        <f>ROUND(I893*H893,2)</f>
        <v>0</v>
      </c>
      <c r="BL893" s="17" t="s">
        <v>358</v>
      </c>
      <c r="BM893" s="149" t="s">
        <v>1239</v>
      </c>
    </row>
    <row r="894" spans="2:65" s="14" customFormat="1">
      <c r="B894" s="166"/>
      <c r="D894" s="152" t="s">
        <v>241</v>
      </c>
      <c r="E894" s="167" t="s">
        <v>1</v>
      </c>
      <c r="F894" s="168" t="s">
        <v>1240</v>
      </c>
      <c r="H894" s="167" t="s">
        <v>1</v>
      </c>
      <c r="I894" s="169"/>
      <c r="L894" s="166"/>
      <c r="M894" s="170"/>
      <c r="T894" s="171"/>
      <c r="AT894" s="167" t="s">
        <v>241</v>
      </c>
      <c r="AU894" s="167" t="s">
        <v>95</v>
      </c>
      <c r="AV894" s="14" t="s">
        <v>93</v>
      </c>
      <c r="AW894" s="14" t="s">
        <v>42</v>
      </c>
      <c r="AX894" s="14" t="s">
        <v>86</v>
      </c>
      <c r="AY894" s="167" t="s">
        <v>232</v>
      </c>
    </row>
    <row r="895" spans="2:65" s="12" customFormat="1">
      <c r="B895" s="151"/>
      <c r="D895" s="152" t="s">
        <v>241</v>
      </c>
      <c r="E895" s="153" t="s">
        <v>1</v>
      </c>
      <c r="F895" s="154" t="s">
        <v>1241</v>
      </c>
      <c r="H895" s="155">
        <v>21.84</v>
      </c>
      <c r="I895" s="156"/>
      <c r="L895" s="151"/>
      <c r="M895" s="157"/>
      <c r="T895" s="158"/>
      <c r="AT895" s="153" t="s">
        <v>241</v>
      </c>
      <c r="AU895" s="153" t="s">
        <v>95</v>
      </c>
      <c r="AV895" s="12" t="s">
        <v>95</v>
      </c>
      <c r="AW895" s="12" t="s">
        <v>42</v>
      </c>
      <c r="AX895" s="12" t="s">
        <v>86</v>
      </c>
      <c r="AY895" s="153" t="s">
        <v>232</v>
      </c>
    </row>
    <row r="896" spans="2:65" s="12" customFormat="1">
      <c r="B896" s="151"/>
      <c r="D896" s="152" t="s">
        <v>241</v>
      </c>
      <c r="E896" s="153" t="s">
        <v>1</v>
      </c>
      <c r="F896" s="154" t="s">
        <v>1242</v>
      </c>
      <c r="H896" s="155">
        <v>34.305999999999997</v>
      </c>
      <c r="I896" s="156"/>
      <c r="L896" s="151"/>
      <c r="M896" s="157"/>
      <c r="T896" s="158"/>
      <c r="AT896" s="153" t="s">
        <v>241</v>
      </c>
      <c r="AU896" s="153" t="s">
        <v>95</v>
      </c>
      <c r="AV896" s="12" t="s">
        <v>95</v>
      </c>
      <c r="AW896" s="12" t="s">
        <v>42</v>
      </c>
      <c r="AX896" s="12" t="s">
        <v>86</v>
      </c>
      <c r="AY896" s="153" t="s">
        <v>232</v>
      </c>
    </row>
    <row r="897" spans="2:65" s="12" customFormat="1">
      <c r="B897" s="151"/>
      <c r="D897" s="152" t="s">
        <v>241</v>
      </c>
      <c r="E897" s="153" t="s">
        <v>1</v>
      </c>
      <c r="F897" s="154" t="s">
        <v>1243</v>
      </c>
      <c r="H897" s="155">
        <v>32.673000000000002</v>
      </c>
      <c r="I897" s="156"/>
      <c r="L897" s="151"/>
      <c r="M897" s="157"/>
      <c r="T897" s="158"/>
      <c r="AT897" s="153" t="s">
        <v>241</v>
      </c>
      <c r="AU897" s="153" t="s">
        <v>95</v>
      </c>
      <c r="AV897" s="12" t="s">
        <v>95</v>
      </c>
      <c r="AW897" s="12" t="s">
        <v>42</v>
      </c>
      <c r="AX897" s="12" t="s">
        <v>86</v>
      </c>
      <c r="AY897" s="153" t="s">
        <v>232</v>
      </c>
    </row>
    <row r="898" spans="2:65" s="13" customFormat="1">
      <c r="B898" s="159"/>
      <c r="D898" s="152" t="s">
        <v>241</v>
      </c>
      <c r="E898" s="160" t="s">
        <v>1</v>
      </c>
      <c r="F898" s="161" t="s">
        <v>243</v>
      </c>
      <c r="H898" s="162">
        <v>88.819000000000003</v>
      </c>
      <c r="I898" s="163"/>
      <c r="L898" s="159"/>
      <c r="M898" s="164"/>
      <c r="T898" s="165"/>
      <c r="AT898" s="160" t="s">
        <v>241</v>
      </c>
      <c r="AU898" s="160" t="s">
        <v>95</v>
      </c>
      <c r="AV898" s="13" t="s">
        <v>239</v>
      </c>
      <c r="AW898" s="13" t="s">
        <v>42</v>
      </c>
      <c r="AX898" s="13" t="s">
        <v>93</v>
      </c>
      <c r="AY898" s="160" t="s">
        <v>232</v>
      </c>
    </row>
    <row r="899" spans="2:65" s="1" customFormat="1" ht="16.5" customHeight="1">
      <c r="B899" s="33"/>
      <c r="C899" s="179" t="s">
        <v>1244</v>
      </c>
      <c r="D899" s="179" t="s">
        <v>304</v>
      </c>
      <c r="E899" s="180" t="s">
        <v>1154</v>
      </c>
      <c r="F899" s="181" t="s">
        <v>1155</v>
      </c>
      <c r="G899" s="182" t="s">
        <v>183</v>
      </c>
      <c r="H899" s="183">
        <v>3.5999999999999997E-2</v>
      </c>
      <c r="I899" s="184"/>
      <c r="J899" s="185">
        <f>ROUND(I899*H899,2)</f>
        <v>0</v>
      </c>
      <c r="K899" s="181" t="s">
        <v>238</v>
      </c>
      <c r="L899" s="186"/>
      <c r="M899" s="187" t="s">
        <v>1</v>
      </c>
      <c r="N899" s="188" t="s">
        <v>51</v>
      </c>
      <c r="P899" s="147">
        <f>O899*H899</f>
        <v>0</v>
      </c>
      <c r="Q899" s="147">
        <v>1</v>
      </c>
      <c r="R899" s="147">
        <f>Q899*H899</f>
        <v>3.5999999999999997E-2</v>
      </c>
      <c r="S899" s="147">
        <v>0</v>
      </c>
      <c r="T899" s="148">
        <f>S899*H899</f>
        <v>0</v>
      </c>
      <c r="AR899" s="149" t="s">
        <v>528</v>
      </c>
      <c r="AT899" s="149" t="s">
        <v>304</v>
      </c>
      <c r="AU899" s="149" t="s">
        <v>95</v>
      </c>
      <c r="AY899" s="17" t="s">
        <v>232</v>
      </c>
      <c r="BE899" s="150">
        <f>IF(N899="základní",J899,0)</f>
        <v>0</v>
      </c>
      <c r="BF899" s="150">
        <f>IF(N899="snížená",J899,0)</f>
        <v>0</v>
      </c>
      <c r="BG899" s="150">
        <f>IF(N899="zákl. přenesená",J899,0)</f>
        <v>0</v>
      </c>
      <c r="BH899" s="150">
        <f>IF(N899="sníž. přenesená",J899,0)</f>
        <v>0</v>
      </c>
      <c r="BI899" s="150">
        <f>IF(N899="nulová",J899,0)</f>
        <v>0</v>
      </c>
      <c r="BJ899" s="17" t="s">
        <v>93</v>
      </c>
      <c r="BK899" s="150">
        <f>ROUND(I899*H899,2)</f>
        <v>0</v>
      </c>
      <c r="BL899" s="17" t="s">
        <v>358</v>
      </c>
      <c r="BM899" s="149" t="s">
        <v>1245</v>
      </c>
    </row>
    <row r="900" spans="2:65" s="12" customFormat="1">
      <c r="B900" s="151"/>
      <c r="D900" s="152" t="s">
        <v>241</v>
      </c>
      <c r="F900" s="154" t="s">
        <v>1246</v>
      </c>
      <c r="H900" s="155">
        <v>3.5999999999999997E-2</v>
      </c>
      <c r="I900" s="156"/>
      <c r="L900" s="151"/>
      <c r="M900" s="157"/>
      <c r="T900" s="158"/>
      <c r="AT900" s="153" t="s">
        <v>241</v>
      </c>
      <c r="AU900" s="153" t="s">
        <v>95</v>
      </c>
      <c r="AV900" s="12" t="s">
        <v>95</v>
      </c>
      <c r="AW900" s="12" t="s">
        <v>4</v>
      </c>
      <c r="AX900" s="12" t="s">
        <v>93</v>
      </c>
      <c r="AY900" s="153" t="s">
        <v>232</v>
      </c>
    </row>
    <row r="901" spans="2:65" s="1" customFormat="1" ht="16.5" customHeight="1">
      <c r="B901" s="33"/>
      <c r="C901" s="138" t="s">
        <v>1247</v>
      </c>
      <c r="D901" s="138" t="s">
        <v>234</v>
      </c>
      <c r="E901" s="139" t="s">
        <v>1248</v>
      </c>
      <c r="F901" s="140" t="s">
        <v>1249</v>
      </c>
      <c r="G901" s="141" t="s">
        <v>237</v>
      </c>
      <c r="H901" s="142">
        <v>10.4</v>
      </c>
      <c r="I901" s="143"/>
      <c r="J901" s="144">
        <f>ROUND(I901*H901,2)</f>
        <v>0</v>
      </c>
      <c r="K901" s="140" t="s">
        <v>376</v>
      </c>
      <c r="L901" s="33"/>
      <c r="M901" s="145" t="s">
        <v>1</v>
      </c>
      <c r="N901" s="146" t="s">
        <v>51</v>
      </c>
      <c r="P901" s="147">
        <f>O901*H901</f>
        <v>0</v>
      </c>
      <c r="Q901" s="147">
        <v>4.0000000000000002E-4</v>
      </c>
      <c r="R901" s="147">
        <f>Q901*H901</f>
        <v>4.1600000000000005E-3</v>
      </c>
      <c r="S901" s="147">
        <v>0</v>
      </c>
      <c r="T901" s="148">
        <f>S901*H901</f>
        <v>0</v>
      </c>
      <c r="AR901" s="149" t="s">
        <v>358</v>
      </c>
      <c r="AT901" s="149" t="s">
        <v>234</v>
      </c>
      <c r="AU901" s="149" t="s">
        <v>95</v>
      </c>
      <c r="AY901" s="17" t="s">
        <v>232</v>
      </c>
      <c r="BE901" s="150">
        <f>IF(N901="základní",J901,0)</f>
        <v>0</v>
      </c>
      <c r="BF901" s="150">
        <f>IF(N901="snížená",J901,0)</f>
        <v>0</v>
      </c>
      <c r="BG901" s="150">
        <f>IF(N901="zákl. přenesená",J901,0)</f>
        <v>0</v>
      </c>
      <c r="BH901" s="150">
        <f>IF(N901="sníž. přenesená",J901,0)</f>
        <v>0</v>
      </c>
      <c r="BI901" s="150">
        <f>IF(N901="nulová",J901,0)</f>
        <v>0</v>
      </c>
      <c r="BJ901" s="17" t="s">
        <v>93</v>
      </c>
      <c r="BK901" s="150">
        <f>ROUND(I901*H901,2)</f>
        <v>0</v>
      </c>
      <c r="BL901" s="17" t="s">
        <v>358</v>
      </c>
      <c r="BM901" s="149" t="s">
        <v>1250</v>
      </c>
    </row>
    <row r="902" spans="2:65" s="14" customFormat="1" ht="22.5">
      <c r="B902" s="166"/>
      <c r="D902" s="152" t="s">
        <v>241</v>
      </c>
      <c r="E902" s="167" t="s">
        <v>1</v>
      </c>
      <c r="F902" s="168" t="s">
        <v>1251</v>
      </c>
      <c r="H902" s="167" t="s">
        <v>1</v>
      </c>
      <c r="I902" s="169"/>
      <c r="L902" s="166"/>
      <c r="M902" s="170"/>
      <c r="T902" s="171"/>
      <c r="AT902" s="167" t="s">
        <v>241</v>
      </c>
      <c r="AU902" s="167" t="s">
        <v>95</v>
      </c>
      <c r="AV902" s="14" t="s">
        <v>93</v>
      </c>
      <c r="AW902" s="14" t="s">
        <v>42</v>
      </c>
      <c r="AX902" s="14" t="s">
        <v>86</v>
      </c>
      <c r="AY902" s="167" t="s">
        <v>232</v>
      </c>
    </row>
    <row r="903" spans="2:65" s="14" customFormat="1">
      <c r="B903" s="166"/>
      <c r="D903" s="152" t="s">
        <v>241</v>
      </c>
      <c r="E903" s="167" t="s">
        <v>1</v>
      </c>
      <c r="F903" s="168" t="s">
        <v>1252</v>
      </c>
      <c r="H903" s="167" t="s">
        <v>1</v>
      </c>
      <c r="I903" s="169"/>
      <c r="L903" s="166"/>
      <c r="M903" s="170"/>
      <c r="T903" s="171"/>
      <c r="AT903" s="167" t="s">
        <v>241</v>
      </c>
      <c r="AU903" s="167" t="s">
        <v>95</v>
      </c>
      <c r="AV903" s="14" t="s">
        <v>93</v>
      </c>
      <c r="AW903" s="14" t="s">
        <v>42</v>
      </c>
      <c r="AX903" s="14" t="s">
        <v>86</v>
      </c>
      <c r="AY903" s="167" t="s">
        <v>232</v>
      </c>
    </row>
    <row r="904" spans="2:65" s="14" customFormat="1">
      <c r="B904" s="166"/>
      <c r="D904" s="152" t="s">
        <v>241</v>
      </c>
      <c r="E904" s="167" t="s">
        <v>1</v>
      </c>
      <c r="F904" s="168" t="s">
        <v>1253</v>
      </c>
      <c r="H904" s="167" t="s">
        <v>1</v>
      </c>
      <c r="I904" s="169"/>
      <c r="L904" s="166"/>
      <c r="M904" s="170"/>
      <c r="T904" s="171"/>
      <c r="AT904" s="167" t="s">
        <v>241</v>
      </c>
      <c r="AU904" s="167" t="s">
        <v>95</v>
      </c>
      <c r="AV904" s="14" t="s">
        <v>93</v>
      </c>
      <c r="AW904" s="14" t="s">
        <v>42</v>
      </c>
      <c r="AX904" s="14" t="s">
        <v>86</v>
      </c>
      <c r="AY904" s="167" t="s">
        <v>232</v>
      </c>
    </row>
    <row r="905" spans="2:65" s="12" customFormat="1">
      <c r="B905" s="151"/>
      <c r="D905" s="152" t="s">
        <v>241</v>
      </c>
      <c r="E905" s="153" t="s">
        <v>1</v>
      </c>
      <c r="F905" s="154" t="s">
        <v>1254</v>
      </c>
      <c r="H905" s="155">
        <v>10.4</v>
      </c>
      <c r="I905" s="156"/>
      <c r="L905" s="151"/>
      <c r="M905" s="157"/>
      <c r="T905" s="158"/>
      <c r="AT905" s="153" t="s">
        <v>241</v>
      </c>
      <c r="AU905" s="153" t="s">
        <v>95</v>
      </c>
      <c r="AV905" s="12" t="s">
        <v>95</v>
      </c>
      <c r="AW905" s="12" t="s">
        <v>42</v>
      </c>
      <c r="AX905" s="12" t="s">
        <v>86</v>
      </c>
      <c r="AY905" s="153" t="s">
        <v>232</v>
      </c>
    </row>
    <row r="906" spans="2:65" s="13" customFormat="1">
      <c r="B906" s="159"/>
      <c r="D906" s="152" t="s">
        <v>241</v>
      </c>
      <c r="E906" s="160" t="s">
        <v>1</v>
      </c>
      <c r="F906" s="161" t="s">
        <v>243</v>
      </c>
      <c r="H906" s="162">
        <v>10.4</v>
      </c>
      <c r="I906" s="163"/>
      <c r="L906" s="159"/>
      <c r="M906" s="164"/>
      <c r="T906" s="165"/>
      <c r="AT906" s="160" t="s">
        <v>241</v>
      </c>
      <c r="AU906" s="160" t="s">
        <v>95</v>
      </c>
      <c r="AV906" s="13" t="s">
        <v>239</v>
      </c>
      <c r="AW906" s="13" t="s">
        <v>42</v>
      </c>
      <c r="AX906" s="13" t="s">
        <v>93</v>
      </c>
      <c r="AY906" s="160" t="s">
        <v>232</v>
      </c>
    </row>
    <row r="907" spans="2:65" s="1" customFormat="1" ht="24.2" customHeight="1">
      <c r="B907" s="33"/>
      <c r="C907" s="138" t="s">
        <v>1255</v>
      </c>
      <c r="D907" s="138" t="s">
        <v>234</v>
      </c>
      <c r="E907" s="139" t="s">
        <v>1256</v>
      </c>
      <c r="F907" s="140" t="s">
        <v>1257</v>
      </c>
      <c r="G907" s="141" t="s">
        <v>237</v>
      </c>
      <c r="H907" s="142">
        <v>23.882999999999999</v>
      </c>
      <c r="I907" s="143"/>
      <c r="J907" s="144">
        <f>ROUND(I907*H907,2)</f>
        <v>0</v>
      </c>
      <c r="K907" s="140" t="s">
        <v>376</v>
      </c>
      <c r="L907" s="33"/>
      <c r="M907" s="145" t="s">
        <v>1</v>
      </c>
      <c r="N907" s="146" t="s">
        <v>51</v>
      </c>
      <c r="P907" s="147">
        <f>O907*H907</f>
        <v>0</v>
      </c>
      <c r="Q907" s="147">
        <v>4.0000000000000002E-4</v>
      </c>
      <c r="R907" s="147">
        <f>Q907*H907</f>
        <v>9.5531999999999995E-3</v>
      </c>
      <c r="S907" s="147">
        <v>0</v>
      </c>
      <c r="T907" s="148">
        <f>S907*H907</f>
        <v>0</v>
      </c>
      <c r="AR907" s="149" t="s">
        <v>358</v>
      </c>
      <c r="AT907" s="149" t="s">
        <v>234</v>
      </c>
      <c r="AU907" s="149" t="s">
        <v>95</v>
      </c>
      <c r="AY907" s="17" t="s">
        <v>232</v>
      </c>
      <c r="BE907" s="150">
        <f>IF(N907="základní",J907,0)</f>
        <v>0</v>
      </c>
      <c r="BF907" s="150">
        <f>IF(N907="snížená",J907,0)</f>
        <v>0</v>
      </c>
      <c r="BG907" s="150">
        <f>IF(N907="zákl. přenesená",J907,0)</f>
        <v>0</v>
      </c>
      <c r="BH907" s="150">
        <f>IF(N907="sníž. přenesená",J907,0)</f>
        <v>0</v>
      </c>
      <c r="BI907" s="150">
        <f>IF(N907="nulová",J907,0)</f>
        <v>0</v>
      </c>
      <c r="BJ907" s="17" t="s">
        <v>93</v>
      </c>
      <c r="BK907" s="150">
        <f>ROUND(I907*H907,2)</f>
        <v>0</v>
      </c>
      <c r="BL907" s="17" t="s">
        <v>358</v>
      </c>
      <c r="BM907" s="149" t="s">
        <v>1258</v>
      </c>
    </row>
    <row r="908" spans="2:65" s="14" customFormat="1">
      <c r="B908" s="166"/>
      <c r="D908" s="152" t="s">
        <v>241</v>
      </c>
      <c r="E908" s="167" t="s">
        <v>1</v>
      </c>
      <c r="F908" s="168" t="s">
        <v>1257</v>
      </c>
      <c r="H908" s="167" t="s">
        <v>1</v>
      </c>
      <c r="I908" s="169"/>
      <c r="L908" s="166"/>
      <c r="M908" s="170"/>
      <c r="T908" s="171"/>
      <c r="AT908" s="167" t="s">
        <v>241</v>
      </c>
      <c r="AU908" s="167" t="s">
        <v>95</v>
      </c>
      <c r="AV908" s="14" t="s">
        <v>93</v>
      </c>
      <c r="AW908" s="14" t="s">
        <v>42</v>
      </c>
      <c r="AX908" s="14" t="s">
        <v>86</v>
      </c>
      <c r="AY908" s="167" t="s">
        <v>232</v>
      </c>
    </row>
    <row r="909" spans="2:65" s="14" customFormat="1">
      <c r="B909" s="166"/>
      <c r="D909" s="152" t="s">
        <v>241</v>
      </c>
      <c r="E909" s="167" t="s">
        <v>1</v>
      </c>
      <c r="F909" s="168" t="s">
        <v>1252</v>
      </c>
      <c r="H909" s="167" t="s">
        <v>1</v>
      </c>
      <c r="I909" s="169"/>
      <c r="L909" s="166"/>
      <c r="M909" s="170"/>
      <c r="T909" s="171"/>
      <c r="AT909" s="167" t="s">
        <v>241</v>
      </c>
      <c r="AU909" s="167" t="s">
        <v>95</v>
      </c>
      <c r="AV909" s="14" t="s">
        <v>93</v>
      </c>
      <c r="AW909" s="14" t="s">
        <v>42</v>
      </c>
      <c r="AX909" s="14" t="s">
        <v>86</v>
      </c>
      <c r="AY909" s="167" t="s">
        <v>232</v>
      </c>
    </row>
    <row r="910" spans="2:65" s="14" customFormat="1">
      <c r="B910" s="166"/>
      <c r="D910" s="152" t="s">
        <v>241</v>
      </c>
      <c r="E910" s="167" t="s">
        <v>1</v>
      </c>
      <c r="F910" s="168" t="s">
        <v>1253</v>
      </c>
      <c r="H910" s="167" t="s">
        <v>1</v>
      </c>
      <c r="I910" s="169"/>
      <c r="L910" s="166"/>
      <c r="M910" s="170"/>
      <c r="T910" s="171"/>
      <c r="AT910" s="167" t="s">
        <v>241</v>
      </c>
      <c r="AU910" s="167" t="s">
        <v>95</v>
      </c>
      <c r="AV910" s="14" t="s">
        <v>93</v>
      </c>
      <c r="AW910" s="14" t="s">
        <v>42</v>
      </c>
      <c r="AX910" s="14" t="s">
        <v>86</v>
      </c>
      <c r="AY910" s="167" t="s">
        <v>232</v>
      </c>
    </row>
    <row r="911" spans="2:65" s="12" customFormat="1">
      <c r="B911" s="151"/>
      <c r="D911" s="152" t="s">
        <v>241</v>
      </c>
      <c r="E911" s="153" t="s">
        <v>1</v>
      </c>
      <c r="F911" s="154" t="s">
        <v>1259</v>
      </c>
      <c r="H911" s="155">
        <v>17.600000000000001</v>
      </c>
      <c r="I911" s="156"/>
      <c r="L911" s="151"/>
      <c r="M911" s="157"/>
      <c r="T911" s="158"/>
      <c r="AT911" s="153" t="s">
        <v>241</v>
      </c>
      <c r="AU911" s="153" t="s">
        <v>95</v>
      </c>
      <c r="AV911" s="12" t="s">
        <v>95</v>
      </c>
      <c r="AW911" s="12" t="s">
        <v>42</v>
      </c>
      <c r="AX911" s="12" t="s">
        <v>86</v>
      </c>
      <c r="AY911" s="153" t="s">
        <v>232</v>
      </c>
    </row>
    <row r="912" spans="2:65" s="12" customFormat="1">
      <c r="B912" s="151"/>
      <c r="D912" s="152" t="s">
        <v>241</v>
      </c>
      <c r="E912" s="153" t="s">
        <v>1</v>
      </c>
      <c r="F912" s="154" t="s">
        <v>1260</v>
      </c>
      <c r="H912" s="155">
        <v>6.2830000000000004</v>
      </c>
      <c r="I912" s="156"/>
      <c r="L912" s="151"/>
      <c r="M912" s="157"/>
      <c r="T912" s="158"/>
      <c r="AT912" s="153" t="s">
        <v>241</v>
      </c>
      <c r="AU912" s="153" t="s">
        <v>95</v>
      </c>
      <c r="AV912" s="12" t="s">
        <v>95</v>
      </c>
      <c r="AW912" s="12" t="s">
        <v>42</v>
      </c>
      <c r="AX912" s="12" t="s">
        <v>86</v>
      </c>
      <c r="AY912" s="153" t="s">
        <v>232</v>
      </c>
    </row>
    <row r="913" spans="2:65" s="13" customFormat="1">
      <c r="B913" s="159"/>
      <c r="D913" s="152" t="s">
        <v>241</v>
      </c>
      <c r="E913" s="160" t="s">
        <v>1</v>
      </c>
      <c r="F913" s="161" t="s">
        <v>243</v>
      </c>
      <c r="H913" s="162">
        <v>23.882999999999999</v>
      </c>
      <c r="I913" s="163"/>
      <c r="L913" s="159"/>
      <c r="M913" s="164"/>
      <c r="T913" s="165"/>
      <c r="AT913" s="160" t="s">
        <v>241</v>
      </c>
      <c r="AU913" s="160" t="s">
        <v>95</v>
      </c>
      <c r="AV913" s="13" t="s">
        <v>239</v>
      </c>
      <c r="AW913" s="13" t="s">
        <v>42</v>
      </c>
      <c r="AX913" s="13" t="s">
        <v>93</v>
      </c>
      <c r="AY913" s="160" t="s">
        <v>232</v>
      </c>
    </row>
    <row r="914" spans="2:65" s="1" customFormat="1" ht="49.15" customHeight="1">
      <c r="B914" s="33"/>
      <c r="C914" s="138" t="s">
        <v>1261</v>
      </c>
      <c r="D914" s="138" t="s">
        <v>234</v>
      </c>
      <c r="E914" s="139" t="s">
        <v>1262</v>
      </c>
      <c r="F914" s="140" t="s">
        <v>1263</v>
      </c>
      <c r="G914" s="141" t="s">
        <v>183</v>
      </c>
      <c r="H914" s="142">
        <v>32.058999999999997</v>
      </c>
      <c r="I914" s="143"/>
      <c r="J914" s="144">
        <f>ROUND(I914*H914,2)</f>
        <v>0</v>
      </c>
      <c r="K914" s="140" t="s">
        <v>238</v>
      </c>
      <c r="L914" s="33"/>
      <c r="M914" s="145" t="s">
        <v>1</v>
      </c>
      <c r="N914" s="146" t="s">
        <v>51</v>
      </c>
      <c r="P914" s="147">
        <f>O914*H914</f>
        <v>0</v>
      </c>
      <c r="Q914" s="147">
        <v>0</v>
      </c>
      <c r="R914" s="147">
        <f>Q914*H914</f>
        <v>0</v>
      </c>
      <c r="S914" s="147">
        <v>0</v>
      </c>
      <c r="T914" s="148">
        <f>S914*H914</f>
        <v>0</v>
      </c>
      <c r="AR914" s="149" t="s">
        <v>358</v>
      </c>
      <c r="AT914" s="149" t="s">
        <v>234</v>
      </c>
      <c r="AU914" s="149" t="s">
        <v>95</v>
      </c>
      <c r="AY914" s="17" t="s">
        <v>232</v>
      </c>
      <c r="BE914" s="150">
        <f>IF(N914="základní",J914,0)</f>
        <v>0</v>
      </c>
      <c r="BF914" s="150">
        <f>IF(N914="snížená",J914,0)</f>
        <v>0</v>
      </c>
      <c r="BG914" s="150">
        <f>IF(N914="zákl. přenesená",J914,0)</f>
        <v>0</v>
      </c>
      <c r="BH914" s="150">
        <f>IF(N914="sníž. přenesená",J914,0)</f>
        <v>0</v>
      </c>
      <c r="BI914" s="150">
        <f>IF(N914="nulová",J914,0)</f>
        <v>0</v>
      </c>
      <c r="BJ914" s="17" t="s">
        <v>93</v>
      </c>
      <c r="BK914" s="150">
        <f>ROUND(I914*H914,2)</f>
        <v>0</v>
      </c>
      <c r="BL914" s="17" t="s">
        <v>358</v>
      </c>
      <c r="BM914" s="149" t="s">
        <v>1264</v>
      </c>
    </row>
    <row r="915" spans="2:65" s="11" customFormat="1" ht="22.9" customHeight="1">
      <c r="B915" s="126"/>
      <c r="D915" s="127" t="s">
        <v>85</v>
      </c>
      <c r="E915" s="136" t="s">
        <v>1265</v>
      </c>
      <c r="F915" s="136" t="s">
        <v>1266</v>
      </c>
      <c r="I915" s="129"/>
      <c r="J915" s="137">
        <f>BK915</f>
        <v>0</v>
      </c>
      <c r="L915" s="126"/>
      <c r="M915" s="131"/>
      <c r="P915" s="132">
        <f>SUM(P916:P965)</f>
        <v>0</v>
      </c>
      <c r="R915" s="132">
        <f>SUM(R916:R965)</f>
        <v>0.94313279999999988</v>
      </c>
      <c r="T915" s="133">
        <f>SUM(T916:T965)</f>
        <v>0</v>
      </c>
      <c r="AR915" s="127" t="s">
        <v>95</v>
      </c>
      <c r="AT915" s="134" t="s">
        <v>85</v>
      </c>
      <c r="AU915" s="134" t="s">
        <v>93</v>
      </c>
      <c r="AY915" s="127" t="s">
        <v>232</v>
      </c>
      <c r="BK915" s="135">
        <f>SUM(BK916:BK965)</f>
        <v>0</v>
      </c>
    </row>
    <row r="916" spans="2:65" s="1" customFormat="1" ht="49.15" customHeight="1">
      <c r="B916" s="33"/>
      <c r="C916" s="138" t="s">
        <v>1267</v>
      </c>
      <c r="D916" s="138" t="s">
        <v>234</v>
      </c>
      <c r="E916" s="139" t="s">
        <v>1268</v>
      </c>
      <c r="F916" s="140" t="s">
        <v>1269</v>
      </c>
      <c r="G916" s="141" t="s">
        <v>153</v>
      </c>
      <c r="H916" s="142">
        <v>10.8</v>
      </c>
      <c r="I916" s="143"/>
      <c r="J916" s="144">
        <f>ROUND(I916*H916,2)</f>
        <v>0</v>
      </c>
      <c r="K916" s="140" t="s">
        <v>238</v>
      </c>
      <c r="L916" s="33"/>
      <c r="M916" s="145" t="s">
        <v>1</v>
      </c>
      <c r="N916" s="146" t="s">
        <v>51</v>
      </c>
      <c r="P916" s="147">
        <f>O916*H916</f>
        <v>0</v>
      </c>
      <c r="Q916" s="147">
        <v>5.0000000000000002E-5</v>
      </c>
      <c r="R916" s="147">
        <f>Q916*H916</f>
        <v>5.4000000000000012E-4</v>
      </c>
      <c r="S916" s="147">
        <v>0</v>
      </c>
      <c r="T916" s="148">
        <f>S916*H916</f>
        <v>0</v>
      </c>
      <c r="AR916" s="149" t="s">
        <v>358</v>
      </c>
      <c r="AT916" s="149" t="s">
        <v>234</v>
      </c>
      <c r="AU916" s="149" t="s">
        <v>95</v>
      </c>
      <c r="AY916" s="17" t="s">
        <v>232</v>
      </c>
      <c r="BE916" s="150">
        <f>IF(N916="základní",J916,0)</f>
        <v>0</v>
      </c>
      <c r="BF916" s="150">
        <f>IF(N916="snížená",J916,0)</f>
        <v>0</v>
      </c>
      <c r="BG916" s="150">
        <f>IF(N916="zákl. přenesená",J916,0)</f>
        <v>0</v>
      </c>
      <c r="BH916" s="150">
        <f>IF(N916="sníž. přenesená",J916,0)</f>
        <v>0</v>
      </c>
      <c r="BI916" s="150">
        <f>IF(N916="nulová",J916,0)</f>
        <v>0</v>
      </c>
      <c r="BJ916" s="17" t="s">
        <v>93</v>
      </c>
      <c r="BK916" s="150">
        <f>ROUND(I916*H916,2)</f>
        <v>0</v>
      </c>
      <c r="BL916" s="17" t="s">
        <v>358</v>
      </c>
      <c r="BM916" s="149" t="s">
        <v>1270</v>
      </c>
    </row>
    <row r="917" spans="2:65" s="12" customFormat="1">
      <c r="B917" s="151"/>
      <c r="D917" s="152" t="s">
        <v>241</v>
      </c>
      <c r="E917" s="153" t="s">
        <v>1</v>
      </c>
      <c r="F917" s="154" t="s">
        <v>1271</v>
      </c>
      <c r="H917" s="155">
        <v>10.8</v>
      </c>
      <c r="I917" s="156"/>
      <c r="L917" s="151"/>
      <c r="M917" s="157"/>
      <c r="T917" s="158"/>
      <c r="AT917" s="153" t="s">
        <v>241</v>
      </c>
      <c r="AU917" s="153" t="s">
        <v>95</v>
      </c>
      <c r="AV917" s="12" t="s">
        <v>95</v>
      </c>
      <c r="AW917" s="12" t="s">
        <v>42</v>
      </c>
      <c r="AX917" s="12" t="s">
        <v>86</v>
      </c>
      <c r="AY917" s="153" t="s">
        <v>232</v>
      </c>
    </row>
    <row r="918" spans="2:65" s="13" customFormat="1">
      <c r="B918" s="159"/>
      <c r="D918" s="152" t="s">
        <v>241</v>
      </c>
      <c r="E918" s="160" t="s">
        <v>1</v>
      </c>
      <c r="F918" s="161" t="s">
        <v>243</v>
      </c>
      <c r="H918" s="162">
        <v>10.8</v>
      </c>
      <c r="I918" s="163"/>
      <c r="L918" s="159"/>
      <c r="M918" s="164"/>
      <c r="T918" s="165"/>
      <c r="AT918" s="160" t="s">
        <v>241</v>
      </c>
      <c r="AU918" s="160" t="s">
        <v>95</v>
      </c>
      <c r="AV918" s="13" t="s">
        <v>239</v>
      </c>
      <c r="AW918" s="13" t="s">
        <v>42</v>
      </c>
      <c r="AX918" s="13" t="s">
        <v>93</v>
      </c>
      <c r="AY918" s="160" t="s">
        <v>232</v>
      </c>
    </row>
    <row r="919" spans="2:65" s="1" customFormat="1" ht="24.2" customHeight="1">
      <c r="B919" s="33"/>
      <c r="C919" s="179" t="s">
        <v>1272</v>
      </c>
      <c r="D919" s="179" t="s">
        <v>304</v>
      </c>
      <c r="E919" s="180" t="s">
        <v>1273</v>
      </c>
      <c r="F919" s="181" t="s">
        <v>1274</v>
      </c>
      <c r="G919" s="182" t="s">
        <v>153</v>
      </c>
      <c r="H919" s="183">
        <v>11.664</v>
      </c>
      <c r="I919" s="184"/>
      <c r="J919" s="185">
        <f>ROUND(I919*H919,2)</f>
        <v>0</v>
      </c>
      <c r="K919" s="181" t="s">
        <v>238</v>
      </c>
      <c r="L919" s="186"/>
      <c r="M919" s="187" t="s">
        <v>1</v>
      </c>
      <c r="N919" s="188" t="s">
        <v>51</v>
      </c>
      <c r="P919" s="147">
        <f>O919*H919</f>
        <v>0</v>
      </c>
      <c r="Q919" s="147">
        <v>3.0000000000000001E-3</v>
      </c>
      <c r="R919" s="147">
        <f>Q919*H919</f>
        <v>3.4992000000000002E-2</v>
      </c>
      <c r="S919" s="147">
        <v>0</v>
      </c>
      <c r="T919" s="148">
        <f>S919*H919</f>
        <v>0</v>
      </c>
      <c r="AR919" s="149" t="s">
        <v>528</v>
      </c>
      <c r="AT919" s="149" t="s">
        <v>304</v>
      </c>
      <c r="AU919" s="149" t="s">
        <v>95</v>
      </c>
      <c r="AY919" s="17" t="s">
        <v>232</v>
      </c>
      <c r="BE919" s="150">
        <f>IF(N919="základní",J919,0)</f>
        <v>0</v>
      </c>
      <c r="BF919" s="150">
        <f>IF(N919="snížená",J919,0)</f>
        <v>0</v>
      </c>
      <c r="BG919" s="150">
        <f>IF(N919="zákl. přenesená",J919,0)</f>
        <v>0</v>
      </c>
      <c r="BH919" s="150">
        <f>IF(N919="sníž. přenesená",J919,0)</f>
        <v>0</v>
      </c>
      <c r="BI919" s="150">
        <f>IF(N919="nulová",J919,0)</f>
        <v>0</v>
      </c>
      <c r="BJ919" s="17" t="s">
        <v>93</v>
      </c>
      <c r="BK919" s="150">
        <f>ROUND(I919*H919,2)</f>
        <v>0</v>
      </c>
      <c r="BL919" s="17" t="s">
        <v>358</v>
      </c>
      <c r="BM919" s="149" t="s">
        <v>1275</v>
      </c>
    </row>
    <row r="920" spans="2:65" s="12" customFormat="1">
      <c r="B920" s="151"/>
      <c r="D920" s="152" t="s">
        <v>241</v>
      </c>
      <c r="E920" s="153" t="s">
        <v>1</v>
      </c>
      <c r="F920" s="154" t="s">
        <v>1271</v>
      </c>
      <c r="H920" s="155">
        <v>10.8</v>
      </c>
      <c r="I920" s="156"/>
      <c r="L920" s="151"/>
      <c r="M920" s="157"/>
      <c r="T920" s="158"/>
      <c r="AT920" s="153" t="s">
        <v>241</v>
      </c>
      <c r="AU920" s="153" t="s">
        <v>95</v>
      </c>
      <c r="AV920" s="12" t="s">
        <v>95</v>
      </c>
      <c r="AW920" s="12" t="s">
        <v>42</v>
      </c>
      <c r="AX920" s="12" t="s">
        <v>86</v>
      </c>
      <c r="AY920" s="153" t="s">
        <v>232</v>
      </c>
    </row>
    <row r="921" spans="2:65" s="13" customFormat="1">
      <c r="B921" s="159"/>
      <c r="D921" s="152" t="s">
        <v>241</v>
      </c>
      <c r="E921" s="160" t="s">
        <v>1</v>
      </c>
      <c r="F921" s="161" t="s">
        <v>243</v>
      </c>
      <c r="H921" s="162">
        <v>10.8</v>
      </c>
      <c r="I921" s="163"/>
      <c r="L921" s="159"/>
      <c r="M921" s="164"/>
      <c r="T921" s="165"/>
      <c r="AT921" s="160" t="s">
        <v>241</v>
      </c>
      <c r="AU921" s="160" t="s">
        <v>95</v>
      </c>
      <c r="AV921" s="13" t="s">
        <v>239</v>
      </c>
      <c r="AW921" s="13" t="s">
        <v>42</v>
      </c>
      <c r="AX921" s="13" t="s">
        <v>93</v>
      </c>
      <c r="AY921" s="160" t="s">
        <v>232</v>
      </c>
    </row>
    <row r="922" spans="2:65" s="12" customFormat="1">
      <c r="B922" s="151"/>
      <c r="D922" s="152" t="s">
        <v>241</v>
      </c>
      <c r="F922" s="154" t="s">
        <v>1276</v>
      </c>
      <c r="H922" s="155">
        <v>11.664</v>
      </c>
      <c r="I922" s="156"/>
      <c r="L922" s="151"/>
      <c r="M922" s="157"/>
      <c r="T922" s="158"/>
      <c r="AT922" s="153" t="s">
        <v>241</v>
      </c>
      <c r="AU922" s="153" t="s">
        <v>95</v>
      </c>
      <c r="AV922" s="12" t="s">
        <v>95</v>
      </c>
      <c r="AW922" s="12" t="s">
        <v>4</v>
      </c>
      <c r="AX922" s="12" t="s">
        <v>93</v>
      </c>
      <c r="AY922" s="153" t="s">
        <v>232</v>
      </c>
    </row>
    <row r="923" spans="2:65" s="1" customFormat="1" ht="44.25" customHeight="1">
      <c r="B923" s="33"/>
      <c r="C923" s="138" t="s">
        <v>1277</v>
      </c>
      <c r="D923" s="138" t="s">
        <v>234</v>
      </c>
      <c r="E923" s="139" t="s">
        <v>1278</v>
      </c>
      <c r="F923" s="140" t="s">
        <v>1279</v>
      </c>
      <c r="G923" s="141" t="s">
        <v>153</v>
      </c>
      <c r="H923" s="142">
        <v>55.76</v>
      </c>
      <c r="I923" s="143"/>
      <c r="J923" s="144">
        <f>ROUND(I923*H923,2)</f>
        <v>0</v>
      </c>
      <c r="K923" s="140" t="s">
        <v>238</v>
      </c>
      <c r="L923" s="33"/>
      <c r="M923" s="145" t="s">
        <v>1</v>
      </c>
      <c r="N923" s="146" t="s">
        <v>51</v>
      </c>
      <c r="P923" s="147">
        <f>O923*H923</f>
        <v>0</v>
      </c>
      <c r="Q923" s="147">
        <v>6.0000000000000001E-3</v>
      </c>
      <c r="R923" s="147">
        <f>Q923*H923</f>
        <v>0.33455999999999997</v>
      </c>
      <c r="S923" s="147">
        <v>0</v>
      </c>
      <c r="T923" s="148">
        <f>S923*H923</f>
        <v>0</v>
      </c>
      <c r="AR923" s="149" t="s">
        <v>358</v>
      </c>
      <c r="AT923" s="149" t="s">
        <v>234</v>
      </c>
      <c r="AU923" s="149" t="s">
        <v>95</v>
      </c>
      <c r="AY923" s="17" t="s">
        <v>232</v>
      </c>
      <c r="BE923" s="150">
        <f>IF(N923="základní",J923,0)</f>
        <v>0</v>
      </c>
      <c r="BF923" s="150">
        <f>IF(N923="snížená",J923,0)</f>
        <v>0</v>
      </c>
      <c r="BG923" s="150">
        <f>IF(N923="zákl. přenesená",J923,0)</f>
        <v>0</v>
      </c>
      <c r="BH923" s="150">
        <f>IF(N923="sníž. přenesená",J923,0)</f>
        <v>0</v>
      </c>
      <c r="BI923" s="150">
        <f>IF(N923="nulová",J923,0)</f>
        <v>0</v>
      </c>
      <c r="BJ923" s="17" t="s">
        <v>93</v>
      </c>
      <c r="BK923" s="150">
        <f>ROUND(I923*H923,2)</f>
        <v>0</v>
      </c>
      <c r="BL923" s="17" t="s">
        <v>358</v>
      </c>
      <c r="BM923" s="149" t="s">
        <v>1280</v>
      </c>
    </row>
    <row r="924" spans="2:65" s="14" customFormat="1">
      <c r="B924" s="166"/>
      <c r="D924" s="152" t="s">
        <v>241</v>
      </c>
      <c r="E924" s="167" t="s">
        <v>1</v>
      </c>
      <c r="F924" s="168" t="s">
        <v>1281</v>
      </c>
      <c r="H924" s="167" t="s">
        <v>1</v>
      </c>
      <c r="I924" s="169"/>
      <c r="L924" s="166"/>
      <c r="M924" s="170"/>
      <c r="T924" s="171"/>
      <c r="AT924" s="167" t="s">
        <v>241</v>
      </c>
      <c r="AU924" s="167" t="s">
        <v>95</v>
      </c>
      <c r="AV924" s="14" t="s">
        <v>93</v>
      </c>
      <c r="AW924" s="14" t="s">
        <v>42</v>
      </c>
      <c r="AX924" s="14" t="s">
        <v>86</v>
      </c>
      <c r="AY924" s="167" t="s">
        <v>232</v>
      </c>
    </row>
    <row r="925" spans="2:65" s="12" customFormat="1">
      <c r="B925" s="151"/>
      <c r="D925" s="152" t="s">
        <v>241</v>
      </c>
      <c r="E925" s="153" t="s">
        <v>1</v>
      </c>
      <c r="F925" s="154" t="s">
        <v>1282</v>
      </c>
      <c r="H925" s="155">
        <v>27.88</v>
      </c>
      <c r="I925" s="156"/>
      <c r="L925" s="151"/>
      <c r="M925" s="157"/>
      <c r="T925" s="158"/>
      <c r="AT925" s="153" t="s">
        <v>241</v>
      </c>
      <c r="AU925" s="153" t="s">
        <v>95</v>
      </c>
      <c r="AV925" s="12" t="s">
        <v>95</v>
      </c>
      <c r="AW925" s="12" t="s">
        <v>42</v>
      </c>
      <c r="AX925" s="12" t="s">
        <v>86</v>
      </c>
      <c r="AY925" s="153" t="s">
        <v>232</v>
      </c>
    </row>
    <row r="926" spans="2:65" s="12" customFormat="1">
      <c r="B926" s="151"/>
      <c r="D926" s="152" t="s">
        <v>241</v>
      </c>
      <c r="E926" s="153" t="s">
        <v>1</v>
      </c>
      <c r="F926" s="154" t="s">
        <v>1283</v>
      </c>
      <c r="H926" s="155">
        <v>27.88</v>
      </c>
      <c r="I926" s="156"/>
      <c r="L926" s="151"/>
      <c r="M926" s="157"/>
      <c r="T926" s="158"/>
      <c r="AT926" s="153" t="s">
        <v>241</v>
      </c>
      <c r="AU926" s="153" t="s">
        <v>95</v>
      </c>
      <c r="AV926" s="12" t="s">
        <v>95</v>
      </c>
      <c r="AW926" s="12" t="s">
        <v>42</v>
      </c>
      <c r="AX926" s="12" t="s">
        <v>86</v>
      </c>
      <c r="AY926" s="153" t="s">
        <v>232</v>
      </c>
    </row>
    <row r="927" spans="2:65" s="13" customFormat="1">
      <c r="B927" s="159"/>
      <c r="D927" s="152" t="s">
        <v>241</v>
      </c>
      <c r="E927" s="160" t="s">
        <v>1</v>
      </c>
      <c r="F927" s="161" t="s">
        <v>243</v>
      </c>
      <c r="H927" s="162">
        <v>55.76</v>
      </c>
      <c r="I927" s="163"/>
      <c r="L927" s="159"/>
      <c r="M927" s="164"/>
      <c r="T927" s="165"/>
      <c r="AT927" s="160" t="s">
        <v>241</v>
      </c>
      <c r="AU927" s="160" t="s">
        <v>95</v>
      </c>
      <c r="AV927" s="13" t="s">
        <v>239</v>
      </c>
      <c r="AW927" s="13" t="s">
        <v>42</v>
      </c>
      <c r="AX927" s="13" t="s">
        <v>93</v>
      </c>
      <c r="AY927" s="160" t="s">
        <v>232</v>
      </c>
    </row>
    <row r="928" spans="2:65" s="1" customFormat="1" ht="24.2" customHeight="1">
      <c r="B928" s="33"/>
      <c r="C928" s="179" t="s">
        <v>1284</v>
      </c>
      <c r="D928" s="179" t="s">
        <v>304</v>
      </c>
      <c r="E928" s="180" t="s">
        <v>1273</v>
      </c>
      <c r="F928" s="181" t="s">
        <v>1274</v>
      </c>
      <c r="G928" s="182" t="s">
        <v>153</v>
      </c>
      <c r="H928" s="183">
        <v>30.11</v>
      </c>
      <c r="I928" s="184"/>
      <c r="J928" s="185">
        <f>ROUND(I928*H928,2)</f>
        <v>0</v>
      </c>
      <c r="K928" s="181" t="s">
        <v>238</v>
      </c>
      <c r="L928" s="186"/>
      <c r="M928" s="187" t="s">
        <v>1</v>
      </c>
      <c r="N928" s="188" t="s">
        <v>51</v>
      </c>
      <c r="P928" s="147">
        <f>O928*H928</f>
        <v>0</v>
      </c>
      <c r="Q928" s="147">
        <v>3.0000000000000001E-3</v>
      </c>
      <c r="R928" s="147">
        <f>Q928*H928</f>
        <v>9.0329999999999994E-2</v>
      </c>
      <c r="S928" s="147">
        <v>0</v>
      </c>
      <c r="T928" s="148">
        <f>S928*H928</f>
        <v>0</v>
      </c>
      <c r="AR928" s="149" t="s">
        <v>528</v>
      </c>
      <c r="AT928" s="149" t="s">
        <v>304</v>
      </c>
      <c r="AU928" s="149" t="s">
        <v>95</v>
      </c>
      <c r="AY928" s="17" t="s">
        <v>232</v>
      </c>
      <c r="BE928" s="150">
        <f>IF(N928="základní",J928,0)</f>
        <v>0</v>
      </c>
      <c r="BF928" s="150">
        <f>IF(N928="snížená",J928,0)</f>
        <v>0</v>
      </c>
      <c r="BG928" s="150">
        <f>IF(N928="zákl. přenesená",J928,0)</f>
        <v>0</v>
      </c>
      <c r="BH928" s="150">
        <f>IF(N928="sníž. přenesená",J928,0)</f>
        <v>0</v>
      </c>
      <c r="BI928" s="150">
        <f>IF(N928="nulová",J928,0)</f>
        <v>0</v>
      </c>
      <c r="BJ928" s="17" t="s">
        <v>93</v>
      </c>
      <c r="BK928" s="150">
        <f>ROUND(I928*H928,2)</f>
        <v>0</v>
      </c>
      <c r="BL928" s="17" t="s">
        <v>358</v>
      </c>
      <c r="BM928" s="149" t="s">
        <v>1285</v>
      </c>
    </row>
    <row r="929" spans="2:65" s="12" customFormat="1">
      <c r="B929" s="151"/>
      <c r="D929" s="152" t="s">
        <v>241</v>
      </c>
      <c r="E929" s="153" t="s">
        <v>1</v>
      </c>
      <c r="F929" s="154" t="s">
        <v>1282</v>
      </c>
      <c r="H929" s="155">
        <v>27.88</v>
      </c>
      <c r="I929" s="156"/>
      <c r="L929" s="151"/>
      <c r="M929" s="157"/>
      <c r="T929" s="158"/>
      <c r="AT929" s="153" t="s">
        <v>241</v>
      </c>
      <c r="AU929" s="153" t="s">
        <v>95</v>
      </c>
      <c r="AV929" s="12" t="s">
        <v>95</v>
      </c>
      <c r="AW929" s="12" t="s">
        <v>42</v>
      </c>
      <c r="AX929" s="12" t="s">
        <v>86</v>
      </c>
      <c r="AY929" s="153" t="s">
        <v>232</v>
      </c>
    </row>
    <row r="930" spans="2:65" s="13" customFormat="1">
      <c r="B930" s="159"/>
      <c r="D930" s="152" t="s">
        <v>241</v>
      </c>
      <c r="E930" s="160" t="s">
        <v>1</v>
      </c>
      <c r="F930" s="161" t="s">
        <v>243</v>
      </c>
      <c r="H930" s="162">
        <v>27.88</v>
      </c>
      <c r="I930" s="163"/>
      <c r="L930" s="159"/>
      <c r="M930" s="164"/>
      <c r="T930" s="165"/>
      <c r="AT930" s="160" t="s">
        <v>241</v>
      </c>
      <c r="AU930" s="160" t="s">
        <v>95</v>
      </c>
      <c r="AV930" s="13" t="s">
        <v>239</v>
      </c>
      <c r="AW930" s="13" t="s">
        <v>42</v>
      </c>
      <c r="AX930" s="13" t="s">
        <v>93</v>
      </c>
      <c r="AY930" s="160" t="s">
        <v>232</v>
      </c>
    </row>
    <row r="931" spans="2:65" s="12" customFormat="1">
      <c r="B931" s="151"/>
      <c r="D931" s="152" t="s">
        <v>241</v>
      </c>
      <c r="F931" s="154" t="s">
        <v>1286</v>
      </c>
      <c r="H931" s="155">
        <v>30.11</v>
      </c>
      <c r="I931" s="156"/>
      <c r="L931" s="151"/>
      <c r="M931" s="157"/>
      <c r="T931" s="158"/>
      <c r="AT931" s="153" t="s">
        <v>241</v>
      </c>
      <c r="AU931" s="153" t="s">
        <v>95</v>
      </c>
      <c r="AV931" s="12" t="s">
        <v>95</v>
      </c>
      <c r="AW931" s="12" t="s">
        <v>4</v>
      </c>
      <c r="AX931" s="12" t="s">
        <v>93</v>
      </c>
      <c r="AY931" s="153" t="s">
        <v>232</v>
      </c>
    </row>
    <row r="932" spans="2:65" s="1" customFormat="1" ht="24.2" customHeight="1">
      <c r="B932" s="33"/>
      <c r="C932" s="179" t="s">
        <v>1287</v>
      </c>
      <c r="D932" s="179" t="s">
        <v>304</v>
      </c>
      <c r="E932" s="180" t="s">
        <v>1288</v>
      </c>
      <c r="F932" s="181" t="s">
        <v>1289</v>
      </c>
      <c r="G932" s="182" t="s">
        <v>153</v>
      </c>
      <c r="H932" s="183">
        <v>30.11</v>
      </c>
      <c r="I932" s="184"/>
      <c r="J932" s="185">
        <f>ROUND(I932*H932,2)</f>
        <v>0</v>
      </c>
      <c r="K932" s="181" t="s">
        <v>238</v>
      </c>
      <c r="L932" s="186"/>
      <c r="M932" s="187" t="s">
        <v>1</v>
      </c>
      <c r="N932" s="188" t="s">
        <v>51</v>
      </c>
      <c r="P932" s="147">
        <f>O932*H932</f>
        <v>0</v>
      </c>
      <c r="Q932" s="147">
        <v>4.4999999999999997E-3</v>
      </c>
      <c r="R932" s="147">
        <f>Q932*H932</f>
        <v>0.13549499999999998</v>
      </c>
      <c r="S932" s="147">
        <v>0</v>
      </c>
      <c r="T932" s="148">
        <f>S932*H932</f>
        <v>0</v>
      </c>
      <c r="AR932" s="149" t="s">
        <v>528</v>
      </c>
      <c r="AT932" s="149" t="s">
        <v>304</v>
      </c>
      <c r="AU932" s="149" t="s">
        <v>95</v>
      </c>
      <c r="AY932" s="17" t="s">
        <v>232</v>
      </c>
      <c r="BE932" s="150">
        <f>IF(N932="základní",J932,0)</f>
        <v>0</v>
      </c>
      <c r="BF932" s="150">
        <f>IF(N932="snížená",J932,0)</f>
        <v>0</v>
      </c>
      <c r="BG932" s="150">
        <f>IF(N932="zákl. přenesená",J932,0)</f>
        <v>0</v>
      </c>
      <c r="BH932" s="150">
        <f>IF(N932="sníž. přenesená",J932,0)</f>
        <v>0</v>
      </c>
      <c r="BI932" s="150">
        <f>IF(N932="nulová",J932,0)</f>
        <v>0</v>
      </c>
      <c r="BJ932" s="17" t="s">
        <v>93</v>
      </c>
      <c r="BK932" s="150">
        <f>ROUND(I932*H932,2)</f>
        <v>0</v>
      </c>
      <c r="BL932" s="17" t="s">
        <v>358</v>
      </c>
      <c r="BM932" s="149" t="s">
        <v>1290</v>
      </c>
    </row>
    <row r="933" spans="2:65" s="12" customFormat="1">
      <c r="B933" s="151"/>
      <c r="D933" s="152" t="s">
        <v>241</v>
      </c>
      <c r="E933" s="153" t="s">
        <v>1</v>
      </c>
      <c r="F933" s="154" t="s">
        <v>1283</v>
      </c>
      <c r="H933" s="155">
        <v>27.88</v>
      </c>
      <c r="I933" s="156"/>
      <c r="L933" s="151"/>
      <c r="M933" s="157"/>
      <c r="T933" s="158"/>
      <c r="AT933" s="153" t="s">
        <v>241</v>
      </c>
      <c r="AU933" s="153" t="s">
        <v>95</v>
      </c>
      <c r="AV933" s="12" t="s">
        <v>95</v>
      </c>
      <c r="AW933" s="12" t="s">
        <v>42</v>
      </c>
      <c r="AX933" s="12" t="s">
        <v>86</v>
      </c>
      <c r="AY933" s="153" t="s">
        <v>232</v>
      </c>
    </row>
    <row r="934" spans="2:65" s="13" customFormat="1">
      <c r="B934" s="159"/>
      <c r="D934" s="152" t="s">
        <v>241</v>
      </c>
      <c r="E934" s="160" t="s">
        <v>1</v>
      </c>
      <c r="F934" s="161" t="s">
        <v>243</v>
      </c>
      <c r="H934" s="162">
        <v>27.88</v>
      </c>
      <c r="I934" s="163"/>
      <c r="L934" s="159"/>
      <c r="M934" s="164"/>
      <c r="T934" s="165"/>
      <c r="AT934" s="160" t="s">
        <v>241</v>
      </c>
      <c r="AU934" s="160" t="s">
        <v>95</v>
      </c>
      <c r="AV934" s="13" t="s">
        <v>239</v>
      </c>
      <c r="AW934" s="13" t="s">
        <v>42</v>
      </c>
      <c r="AX934" s="13" t="s">
        <v>93</v>
      </c>
      <c r="AY934" s="160" t="s">
        <v>232</v>
      </c>
    </row>
    <row r="935" spans="2:65" s="12" customFormat="1">
      <c r="B935" s="151"/>
      <c r="D935" s="152" t="s">
        <v>241</v>
      </c>
      <c r="F935" s="154" t="s">
        <v>1286</v>
      </c>
      <c r="H935" s="155">
        <v>30.11</v>
      </c>
      <c r="I935" s="156"/>
      <c r="L935" s="151"/>
      <c r="M935" s="157"/>
      <c r="T935" s="158"/>
      <c r="AT935" s="153" t="s">
        <v>241</v>
      </c>
      <c r="AU935" s="153" t="s">
        <v>95</v>
      </c>
      <c r="AV935" s="12" t="s">
        <v>95</v>
      </c>
      <c r="AW935" s="12" t="s">
        <v>4</v>
      </c>
      <c r="AX935" s="12" t="s">
        <v>93</v>
      </c>
      <c r="AY935" s="153" t="s">
        <v>232</v>
      </c>
    </row>
    <row r="936" spans="2:65" s="1" customFormat="1" ht="44.25" customHeight="1">
      <c r="B936" s="33"/>
      <c r="C936" s="138" t="s">
        <v>1291</v>
      </c>
      <c r="D936" s="138" t="s">
        <v>234</v>
      </c>
      <c r="E936" s="139" t="s">
        <v>1292</v>
      </c>
      <c r="F936" s="140" t="s">
        <v>1279</v>
      </c>
      <c r="G936" s="141" t="s">
        <v>153</v>
      </c>
      <c r="H936" s="142">
        <v>48.32</v>
      </c>
      <c r="I936" s="143"/>
      <c r="J936" s="144">
        <f>ROUND(I936*H936,2)</f>
        <v>0</v>
      </c>
      <c r="K936" s="140" t="s">
        <v>1</v>
      </c>
      <c r="L936" s="33"/>
      <c r="M936" s="145" t="s">
        <v>1</v>
      </c>
      <c r="N936" s="146" t="s">
        <v>51</v>
      </c>
      <c r="P936" s="147">
        <f>O936*H936</f>
        <v>0</v>
      </c>
      <c r="Q936" s="147">
        <v>6.0000000000000001E-3</v>
      </c>
      <c r="R936" s="147">
        <f>Q936*H936</f>
        <v>0.28992000000000001</v>
      </c>
      <c r="S936" s="147">
        <v>0</v>
      </c>
      <c r="T936" s="148">
        <f>S936*H936</f>
        <v>0</v>
      </c>
      <c r="AR936" s="149" t="s">
        <v>358</v>
      </c>
      <c r="AT936" s="149" t="s">
        <v>234</v>
      </c>
      <c r="AU936" s="149" t="s">
        <v>95</v>
      </c>
      <c r="AY936" s="17" t="s">
        <v>232</v>
      </c>
      <c r="BE936" s="150">
        <f>IF(N936="základní",J936,0)</f>
        <v>0</v>
      </c>
      <c r="BF936" s="150">
        <f>IF(N936="snížená",J936,0)</f>
        <v>0</v>
      </c>
      <c r="BG936" s="150">
        <f>IF(N936="zákl. přenesená",J936,0)</f>
        <v>0</v>
      </c>
      <c r="BH936" s="150">
        <f>IF(N936="sníž. přenesená",J936,0)</f>
        <v>0</v>
      </c>
      <c r="BI936" s="150">
        <f>IF(N936="nulová",J936,0)</f>
        <v>0</v>
      </c>
      <c r="BJ936" s="17" t="s">
        <v>93</v>
      </c>
      <c r="BK936" s="150">
        <f>ROUND(I936*H936,2)</f>
        <v>0</v>
      </c>
      <c r="BL936" s="17" t="s">
        <v>358</v>
      </c>
      <c r="BM936" s="149" t="s">
        <v>1293</v>
      </c>
    </row>
    <row r="937" spans="2:65" s="14" customFormat="1">
      <c r="B937" s="166"/>
      <c r="D937" s="152" t="s">
        <v>241</v>
      </c>
      <c r="E937" s="167" t="s">
        <v>1</v>
      </c>
      <c r="F937" s="168" t="s">
        <v>1294</v>
      </c>
      <c r="H937" s="167" t="s">
        <v>1</v>
      </c>
      <c r="I937" s="169"/>
      <c r="L937" s="166"/>
      <c r="M937" s="170"/>
      <c r="T937" s="171"/>
      <c r="AT937" s="167" t="s">
        <v>241</v>
      </c>
      <c r="AU937" s="167" t="s">
        <v>95</v>
      </c>
      <c r="AV937" s="14" t="s">
        <v>93</v>
      </c>
      <c r="AW937" s="14" t="s">
        <v>42</v>
      </c>
      <c r="AX937" s="14" t="s">
        <v>86</v>
      </c>
      <c r="AY937" s="167" t="s">
        <v>232</v>
      </c>
    </row>
    <row r="938" spans="2:65" s="12" customFormat="1">
      <c r="B938" s="151"/>
      <c r="D938" s="152" t="s">
        <v>241</v>
      </c>
      <c r="E938" s="153" t="s">
        <v>1</v>
      </c>
      <c r="F938" s="154" t="s">
        <v>1295</v>
      </c>
      <c r="H938" s="155">
        <v>4.8</v>
      </c>
      <c r="I938" s="156"/>
      <c r="L938" s="151"/>
      <c r="M938" s="157"/>
      <c r="T938" s="158"/>
      <c r="AT938" s="153" t="s">
        <v>241</v>
      </c>
      <c r="AU938" s="153" t="s">
        <v>95</v>
      </c>
      <c r="AV938" s="12" t="s">
        <v>95</v>
      </c>
      <c r="AW938" s="12" t="s">
        <v>42</v>
      </c>
      <c r="AX938" s="12" t="s">
        <v>86</v>
      </c>
      <c r="AY938" s="153" t="s">
        <v>232</v>
      </c>
    </row>
    <row r="939" spans="2:65" s="12" customFormat="1">
      <c r="B939" s="151"/>
      <c r="D939" s="152" t="s">
        <v>241</v>
      </c>
      <c r="E939" s="153" t="s">
        <v>1</v>
      </c>
      <c r="F939" s="154" t="s">
        <v>1296</v>
      </c>
      <c r="H939" s="155">
        <v>21.12</v>
      </c>
      <c r="I939" s="156"/>
      <c r="L939" s="151"/>
      <c r="M939" s="157"/>
      <c r="T939" s="158"/>
      <c r="AT939" s="153" t="s">
        <v>241</v>
      </c>
      <c r="AU939" s="153" t="s">
        <v>95</v>
      </c>
      <c r="AV939" s="12" t="s">
        <v>95</v>
      </c>
      <c r="AW939" s="12" t="s">
        <v>42</v>
      </c>
      <c r="AX939" s="12" t="s">
        <v>86</v>
      </c>
      <c r="AY939" s="153" t="s">
        <v>232</v>
      </c>
    </row>
    <row r="940" spans="2:65" s="12" customFormat="1">
      <c r="B940" s="151"/>
      <c r="D940" s="152" t="s">
        <v>241</v>
      </c>
      <c r="E940" s="153" t="s">
        <v>1</v>
      </c>
      <c r="F940" s="154" t="s">
        <v>1297</v>
      </c>
      <c r="H940" s="155">
        <v>10.35</v>
      </c>
      <c r="I940" s="156"/>
      <c r="L940" s="151"/>
      <c r="M940" s="157"/>
      <c r="T940" s="158"/>
      <c r="AT940" s="153" t="s">
        <v>241</v>
      </c>
      <c r="AU940" s="153" t="s">
        <v>95</v>
      </c>
      <c r="AV940" s="12" t="s">
        <v>95</v>
      </c>
      <c r="AW940" s="12" t="s">
        <v>42</v>
      </c>
      <c r="AX940" s="12" t="s">
        <v>86</v>
      </c>
      <c r="AY940" s="153" t="s">
        <v>232</v>
      </c>
    </row>
    <row r="941" spans="2:65" s="12" customFormat="1">
      <c r="B941" s="151"/>
      <c r="D941" s="152" t="s">
        <v>241</v>
      </c>
      <c r="E941" s="153" t="s">
        <v>1</v>
      </c>
      <c r="F941" s="154" t="s">
        <v>1298</v>
      </c>
      <c r="H941" s="155">
        <v>2.85</v>
      </c>
      <c r="I941" s="156"/>
      <c r="L941" s="151"/>
      <c r="M941" s="157"/>
      <c r="T941" s="158"/>
      <c r="AT941" s="153" t="s">
        <v>241</v>
      </c>
      <c r="AU941" s="153" t="s">
        <v>95</v>
      </c>
      <c r="AV941" s="12" t="s">
        <v>95</v>
      </c>
      <c r="AW941" s="12" t="s">
        <v>42</v>
      </c>
      <c r="AX941" s="12" t="s">
        <v>86</v>
      </c>
      <c r="AY941" s="153" t="s">
        <v>232</v>
      </c>
    </row>
    <row r="942" spans="2:65" s="12" customFormat="1">
      <c r="B942" s="151"/>
      <c r="D942" s="152" t="s">
        <v>241</v>
      </c>
      <c r="E942" s="153" t="s">
        <v>1</v>
      </c>
      <c r="F942" s="154" t="s">
        <v>1299</v>
      </c>
      <c r="H942" s="155">
        <v>6.2</v>
      </c>
      <c r="I942" s="156"/>
      <c r="L942" s="151"/>
      <c r="M942" s="157"/>
      <c r="T942" s="158"/>
      <c r="AT942" s="153" t="s">
        <v>241</v>
      </c>
      <c r="AU942" s="153" t="s">
        <v>95</v>
      </c>
      <c r="AV942" s="12" t="s">
        <v>95</v>
      </c>
      <c r="AW942" s="12" t="s">
        <v>42</v>
      </c>
      <c r="AX942" s="12" t="s">
        <v>86</v>
      </c>
      <c r="AY942" s="153" t="s">
        <v>232</v>
      </c>
    </row>
    <row r="943" spans="2:65" s="12" customFormat="1">
      <c r="B943" s="151"/>
      <c r="D943" s="152" t="s">
        <v>241</v>
      </c>
      <c r="E943" s="153" t="s">
        <v>1</v>
      </c>
      <c r="F943" s="154" t="s">
        <v>1300</v>
      </c>
      <c r="H943" s="155">
        <v>3</v>
      </c>
      <c r="I943" s="156"/>
      <c r="L943" s="151"/>
      <c r="M943" s="157"/>
      <c r="T943" s="158"/>
      <c r="AT943" s="153" t="s">
        <v>241</v>
      </c>
      <c r="AU943" s="153" t="s">
        <v>95</v>
      </c>
      <c r="AV943" s="12" t="s">
        <v>95</v>
      </c>
      <c r="AW943" s="12" t="s">
        <v>42</v>
      </c>
      <c r="AX943" s="12" t="s">
        <v>86</v>
      </c>
      <c r="AY943" s="153" t="s">
        <v>232</v>
      </c>
    </row>
    <row r="944" spans="2:65" s="13" customFormat="1">
      <c r="B944" s="159"/>
      <c r="D944" s="152" t="s">
        <v>241</v>
      </c>
      <c r="E944" s="160" t="s">
        <v>1</v>
      </c>
      <c r="F944" s="161" t="s">
        <v>243</v>
      </c>
      <c r="H944" s="162">
        <v>48.32</v>
      </c>
      <c r="I944" s="163"/>
      <c r="L944" s="159"/>
      <c r="M944" s="164"/>
      <c r="T944" s="165"/>
      <c r="AT944" s="160" t="s">
        <v>241</v>
      </c>
      <c r="AU944" s="160" t="s">
        <v>95</v>
      </c>
      <c r="AV944" s="13" t="s">
        <v>239</v>
      </c>
      <c r="AW944" s="13" t="s">
        <v>42</v>
      </c>
      <c r="AX944" s="13" t="s">
        <v>93</v>
      </c>
      <c r="AY944" s="160" t="s">
        <v>232</v>
      </c>
    </row>
    <row r="945" spans="2:65" s="1" customFormat="1" ht="24.2" customHeight="1">
      <c r="B945" s="33"/>
      <c r="C945" s="179" t="s">
        <v>1301</v>
      </c>
      <c r="D945" s="179" t="s">
        <v>304</v>
      </c>
      <c r="E945" s="180" t="s">
        <v>1302</v>
      </c>
      <c r="F945" s="181" t="s">
        <v>1303</v>
      </c>
      <c r="G945" s="182" t="s">
        <v>153</v>
      </c>
      <c r="H945" s="183">
        <v>39.171999999999997</v>
      </c>
      <c r="I945" s="184"/>
      <c r="J945" s="185">
        <f>ROUND(I945*H945,2)</f>
        <v>0</v>
      </c>
      <c r="K945" s="181" t="s">
        <v>361</v>
      </c>
      <c r="L945" s="186"/>
      <c r="M945" s="187" t="s">
        <v>1</v>
      </c>
      <c r="N945" s="188" t="s">
        <v>51</v>
      </c>
      <c r="P945" s="147">
        <f>O945*H945</f>
        <v>0</v>
      </c>
      <c r="Q945" s="147">
        <v>5.9999999999999995E-4</v>
      </c>
      <c r="R945" s="147">
        <f>Q945*H945</f>
        <v>2.3503199999999995E-2</v>
      </c>
      <c r="S945" s="147">
        <v>0</v>
      </c>
      <c r="T945" s="148">
        <f>S945*H945</f>
        <v>0</v>
      </c>
      <c r="AR945" s="149" t="s">
        <v>528</v>
      </c>
      <c r="AT945" s="149" t="s">
        <v>304</v>
      </c>
      <c r="AU945" s="149" t="s">
        <v>95</v>
      </c>
      <c r="AY945" s="17" t="s">
        <v>232</v>
      </c>
      <c r="BE945" s="150">
        <f>IF(N945="základní",J945,0)</f>
        <v>0</v>
      </c>
      <c r="BF945" s="150">
        <f>IF(N945="snížená",J945,0)</f>
        <v>0</v>
      </c>
      <c r="BG945" s="150">
        <f>IF(N945="zákl. přenesená",J945,0)</f>
        <v>0</v>
      </c>
      <c r="BH945" s="150">
        <f>IF(N945="sníž. přenesená",J945,0)</f>
        <v>0</v>
      </c>
      <c r="BI945" s="150">
        <f>IF(N945="nulová",J945,0)</f>
        <v>0</v>
      </c>
      <c r="BJ945" s="17" t="s">
        <v>93</v>
      </c>
      <c r="BK945" s="150">
        <f>ROUND(I945*H945,2)</f>
        <v>0</v>
      </c>
      <c r="BL945" s="17" t="s">
        <v>358</v>
      </c>
      <c r="BM945" s="149" t="s">
        <v>1304</v>
      </c>
    </row>
    <row r="946" spans="2:65" s="12" customFormat="1">
      <c r="B946" s="151"/>
      <c r="D946" s="152" t="s">
        <v>241</v>
      </c>
      <c r="E946" s="153" t="s">
        <v>1</v>
      </c>
      <c r="F946" s="154" t="s">
        <v>1295</v>
      </c>
      <c r="H946" s="155">
        <v>4.8</v>
      </c>
      <c r="I946" s="156"/>
      <c r="L946" s="151"/>
      <c r="M946" s="157"/>
      <c r="T946" s="158"/>
      <c r="AT946" s="153" t="s">
        <v>241</v>
      </c>
      <c r="AU946" s="153" t="s">
        <v>95</v>
      </c>
      <c r="AV946" s="12" t="s">
        <v>95</v>
      </c>
      <c r="AW946" s="12" t="s">
        <v>42</v>
      </c>
      <c r="AX946" s="12" t="s">
        <v>86</v>
      </c>
      <c r="AY946" s="153" t="s">
        <v>232</v>
      </c>
    </row>
    <row r="947" spans="2:65" s="12" customFormat="1">
      <c r="B947" s="151"/>
      <c r="D947" s="152" t="s">
        <v>241</v>
      </c>
      <c r="E947" s="153" t="s">
        <v>1</v>
      </c>
      <c r="F947" s="154" t="s">
        <v>1296</v>
      </c>
      <c r="H947" s="155">
        <v>21.12</v>
      </c>
      <c r="I947" s="156"/>
      <c r="L947" s="151"/>
      <c r="M947" s="157"/>
      <c r="T947" s="158"/>
      <c r="AT947" s="153" t="s">
        <v>241</v>
      </c>
      <c r="AU947" s="153" t="s">
        <v>95</v>
      </c>
      <c r="AV947" s="12" t="s">
        <v>95</v>
      </c>
      <c r="AW947" s="12" t="s">
        <v>42</v>
      </c>
      <c r="AX947" s="12" t="s">
        <v>86</v>
      </c>
      <c r="AY947" s="153" t="s">
        <v>232</v>
      </c>
    </row>
    <row r="948" spans="2:65" s="12" customFormat="1">
      <c r="B948" s="151"/>
      <c r="D948" s="152" t="s">
        <v>241</v>
      </c>
      <c r="E948" s="153" t="s">
        <v>1</v>
      </c>
      <c r="F948" s="154" t="s">
        <v>1297</v>
      </c>
      <c r="H948" s="155">
        <v>10.35</v>
      </c>
      <c r="I948" s="156"/>
      <c r="L948" s="151"/>
      <c r="M948" s="157"/>
      <c r="T948" s="158"/>
      <c r="AT948" s="153" t="s">
        <v>241</v>
      </c>
      <c r="AU948" s="153" t="s">
        <v>95</v>
      </c>
      <c r="AV948" s="12" t="s">
        <v>95</v>
      </c>
      <c r="AW948" s="12" t="s">
        <v>42</v>
      </c>
      <c r="AX948" s="12" t="s">
        <v>86</v>
      </c>
      <c r="AY948" s="153" t="s">
        <v>232</v>
      </c>
    </row>
    <row r="949" spans="2:65" s="13" customFormat="1">
      <c r="B949" s="159"/>
      <c r="D949" s="152" t="s">
        <v>241</v>
      </c>
      <c r="E949" s="160" t="s">
        <v>1</v>
      </c>
      <c r="F949" s="161" t="s">
        <v>243</v>
      </c>
      <c r="H949" s="162">
        <v>36.270000000000003</v>
      </c>
      <c r="I949" s="163"/>
      <c r="L949" s="159"/>
      <c r="M949" s="164"/>
      <c r="T949" s="165"/>
      <c r="AT949" s="160" t="s">
        <v>241</v>
      </c>
      <c r="AU949" s="160" t="s">
        <v>95</v>
      </c>
      <c r="AV949" s="13" t="s">
        <v>239</v>
      </c>
      <c r="AW949" s="13" t="s">
        <v>42</v>
      </c>
      <c r="AX949" s="13" t="s">
        <v>93</v>
      </c>
      <c r="AY949" s="160" t="s">
        <v>232</v>
      </c>
    </row>
    <row r="950" spans="2:65" s="12" customFormat="1">
      <c r="B950" s="151"/>
      <c r="D950" s="152" t="s">
        <v>241</v>
      </c>
      <c r="F950" s="154" t="s">
        <v>1305</v>
      </c>
      <c r="H950" s="155">
        <v>39.171999999999997</v>
      </c>
      <c r="I950" s="156"/>
      <c r="L950" s="151"/>
      <c r="M950" s="157"/>
      <c r="T950" s="158"/>
      <c r="AT950" s="153" t="s">
        <v>241</v>
      </c>
      <c r="AU950" s="153" t="s">
        <v>95</v>
      </c>
      <c r="AV950" s="12" t="s">
        <v>95</v>
      </c>
      <c r="AW950" s="12" t="s">
        <v>4</v>
      </c>
      <c r="AX950" s="12" t="s">
        <v>93</v>
      </c>
      <c r="AY950" s="153" t="s">
        <v>232</v>
      </c>
    </row>
    <row r="951" spans="2:65" s="1" customFormat="1" ht="24.2" customHeight="1">
      <c r="B951" s="33"/>
      <c r="C951" s="179" t="s">
        <v>1306</v>
      </c>
      <c r="D951" s="179" t="s">
        <v>304</v>
      </c>
      <c r="E951" s="180" t="s">
        <v>1307</v>
      </c>
      <c r="F951" s="181" t="s">
        <v>1308</v>
      </c>
      <c r="G951" s="182" t="s">
        <v>153</v>
      </c>
      <c r="H951" s="183">
        <v>13.013999999999999</v>
      </c>
      <c r="I951" s="184"/>
      <c r="J951" s="185">
        <f>ROUND(I951*H951,2)</f>
        <v>0</v>
      </c>
      <c r="K951" s="181" t="s">
        <v>238</v>
      </c>
      <c r="L951" s="186"/>
      <c r="M951" s="187" t="s">
        <v>1</v>
      </c>
      <c r="N951" s="188" t="s">
        <v>51</v>
      </c>
      <c r="P951" s="147">
        <f>O951*H951</f>
        <v>0</v>
      </c>
      <c r="Q951" s="147">
        <v>8.9999999999999998E-4</v>
      </c>
      <c r="R951" s="147">
        <f>Q951*H951</f>
        <v>1.1712599999999998E-2</v>
      </c>
      <c r="S951" s="147">
        <v>0</v>
      </c>
      <c r="T951" s="148">
        <f>S951*H951</f>
        <v>0</v>
      </c>
      <c r="AR951" s="149" t="s">
        <v>528</v>
      </c>
      <c r="AT951" s="149" t="s">
        <v>304</v>
      </c>
      <c r="AU951" s="149" t="s">
        <v>95</v>
      </c>
      <c r="AY951" s="17" t="s">
        <v>232</v>
      </c>
      <c r="BE951" s="150">
        <f>IF(N951="základní",J951,0)</f>
        <v>0</v>
      </c>
      <c r="BF951" s="150">
        <f>IF(N951="snížená",J951,0)</f>
        <v>0</v>
      </c>
      <c r="BG951" s="150">
        <f>IF(N951="zákl. přenesená",J951,0)</f>
        <v>0</v>
      </c>
      <c r="BH951" s="150">
        <f>IF(N951="sníž. přenesená",J951,0)</f>
        <v>0</v>
      </c>
      <c r="BI951" s="150">
        <f>IF(N951="nulová",J951,0)</f>
        <v>0</v>
      </c>
      <c r="BJ951" s="17" t="s">
        <v>93</v>
      </c>
      <c r="BK951" s="150">
        <f>ROUND(I951*H951,2)</f>
        <v>0</v>
      </c>
      <c r="BL951" s="17" t="s">
        <v>358</v>
      </c>
      <c r="BM951" s="149" t="s">
        <v>1309</v>
      </c>
    </row>
    <row r="952" spans="2:65" s="12" customFormat="1">
      <c r="B952" s="151"/>
      <c r="D952" s="152" t="s">
        <v>241</v>
      </c>
      <c r="E952" s="153" t="s">
        <v>1</v>
      </c>
      <c r="F952" s="154" t="s">
        <v>1298</v>
      </c>
      <c r="H952" s="155">
        <v>2.85</v>
      </c>
      <c r="I952" s="156"/>
      <c r="L952" s="151"/>
      <c r="M952" s="157"/>
      <c r="T952" s="158"/>
      <c r="AT952" s="153" t="s">
        <v>241</v>
      </c>
      <c r="AU952" s="153" t="s">
        <v>95</v>
      </c>
      <c r="AV952" s="12" t="s">
        <v>95</v>
      </c>
      <c r="AW952" s="12" t="s">
        <v>42</v>
      </c>
      <c r="AX952" s="12" t="s">
        <v>86</v>
      </c>
      <c r="AY952" s="153" t="s">
        <v>232</v>
      </c>
    </row>
    <row r="953" spans="2:65" s="12" customFormat="1">
      <c r="B953" s="151"/>
      <c r="D953" s="152" t="s">
        <v>241</v>
      </c>
      <c r="E953" s="153" t="s">
        <v>1</v>
      </c>
      <c r="F953" s="154" t="s">
        <v>1299</v>
      </c>
      <c r="H953" s="155">
        <v>6.2</v>
      </c>
      <c r="I953" s="156"/>
      <c r="L953" s="151"/>
      <c r="M953" s="157"/>
      <c r="T953" s="158"/>
      <c r="AT953" s="153" t="s">
        <v>241</v>
      </c>
      <c r="AU953" s="153" t="s">
        <v>95</v>
      </c>
      <c r="AV953" s="12" t="s">
        <v>95</v>
      </c>
      <c r="AW953" s="12" t="s">
        <v>42</v>
      </c>
      <c r="AX953" s="12" t="s">
        <v>86</v>
      </c>
      <c r="AY953" s="153" t="s">
        <v>232</v>
      </c>
    </row>
    <row r="954" spans="2:65" s="12" customFormat="1">
      <c r="B954" s="151"/>
      <c r="D954" s="152" t="s">
        <v>241</v>
      </c>
      <c r="E954" s="153" t="s">
        <v>1</v>
      </c>
      <c r="F954" s="154" t="s">
        <v>1300</v>
      </c>
      <c r="H954" s="155">
        <v>3</v>
      </c>
      <c r="I954" s="156"/>
      <c r="L954" s="151"/>
      <c r="M954" s="157"/>
      <c r="T954" s="158"/>
      <c r="AT954" s="153" t="s">
        <v>241</v>
      </c>
      <c r="AU954" s="153" t="s">
        <v>95</v>
      </c>
      <c r="AV954" s="12" t="s">
        <v>95</v>
      </c>
      <c r="AW954" s="12" t="s">
        <v>42</v>
      </c>
      <c r="AX954" s="12" t="s">
        <v>86</v>
      </c>
      <c r="AY954" s="153" t="s">
        <v>232</v>
      </c>
    </row>
    <row r="955" spans="2:65" s="13" customFormat="1">
      <c r="B955" s="159"/>
      <c r="D955" s="152" t="s">
        <v>241</v>
      </c>
      <c r="E955" s="160" t="s">
        <v>1</v>
      </c>
      <c r="F955" s="161" t="s">
        <v>243</v>
      </c>
      <c r="H955" s="162">
        <v>12.05</v>
      </c>
      <c r="I955" s="163"/>
      <c r="L955" s="159"/>
      <c r="M955" s="164"/>
      <c r="T955" s="165"/>
      <c r="AT955" s="160" t="s">
        <v>241</v>
      </c>
      <c r="AU955" s="160" t="s">
        <v>95</v>
      </c>
      <c r="AV955" s="13" t="s">
        <v>239</v>
      </c>
      <c r="AW955" s="13" t="s">
        <v>42</v>
      </c>
      <c r="AX955" s="13" t="s">
        <v>93</v>
      </c>
      <c r="AY955" s="160" t="s">
        <v>232</v>
      </c>
    </row>
    <row r="956" spans="2:65" s="12" customFormat="1">
      <c r="B956" s="151"/>
      <c r="D956" s="152" t="s">
        <v>241</v>
      </c>
      <c r="F956" s="154" t="s">
        <v>1310</v>
      </c>
      <c r="H956" s="155">
        <v>13.013999999999999</v>
      </c>
      <c r="I956" s="156"/>
      <c r="L956" s="151"/>
      <c r="M956" s="157"/>
      <c r="T956" s="158"/>
      <c r="AT956" s="153" t="s">
        <v>241</v>
      </c>
      <c r="AU956" s="153" t="s">
        <v>95</v>
      </c>
      <c r="AV956" s="12" t="s">
        <v>95</v>
      </c>
      <c r="AW956" s="12" t="s">
        <v>4</v>
      </c>
      <c r="AX956" s="12" t="s">
        <v>93</v>
      </c>
      <c r="AY956" s="153" t="s">
        <v>232</v>
      </c>
    </row>
    <row r="957" spans="2:65" s="1" customFormat="1" ht="24.2" customHeight="1">
      <c r="B957" s="33"/>
      <c r="C957" s="138" t="s">
        <v>1311</v>
      </c>
      <c r="D957" s="138" t="s">
        <v>234</v>
      </c>
      <c r="E957" s="139" t="s">
        <v>1312</v>
      </c>
      <c r="F957" s="140" t="s">
        <v>1313</v>
      </c>
      <c r="G957" s="141" t="s">
        <v>237</v>
      </c>
      <c r="H957" s="142">
        <v>36.799999999999997</v>
      </c>
      <c r="I957" s="143"/>
      <c r="J957" s="144">
        <f>ROUND(I957*H957,2)</f>
        <v>0</v>
      </c>
      <c r="K957" s="140" t="s">
        <v>376</v>
      </c>
      <c r="L957" s="33"/>
      <c r="M957" s="145" t="s">
        <v>1</v>
      </c>
      <c r="N957" s="146" t="s">
        <v>51</v>
      </c>
      <c r="P957" s="147">
        <f>O957*H957</f>
        <v>0</v>
      </c>
      <c r="Q957" s="147">
        <v>5.9999999999999995E-4</v>
      </c>
      <c r="R957" s="147">
        <f>Q957*H957</f>
        <v>2.2079999999999995E-2</v>
      </c>
      <c r="S957" s="147">
        <v>0</v>
      </c>
      <c r="T957" s="148">
        <f>S957*H957</f>
        <v>0</v>
      </c>
      <c r="AR957" s="149" t="s">
        <v>358</v>
      </c>
      <c r="AT957" s="149" t="s">
        <v>234</v>
      </c>
      <c r="AU957" s="149" t="s">
        <v>95</v>
      </c>
      <c r="AY957" s="17" t="s">
        <v>232</v>
      </c>
      <c r="BE957" s="150">
        <f>IF(N957="základní",J957,0)</f>
        <v>0</v>
      </c>
      <c r="BF957" s="150">
        <f>IF(N957="snížená",J957,0)</f>
        <v>0</v>
      </c>
      <c r="BG957" s="150">
        <f>IF(N957="zákl. přenesená",J957,0)</f>
        <v>0</v>
      </c>
      <c r="BH957" s="150">
        <f>IF(N957="sníž. přenesená",J957,0)</f>
        <v>0</v>
      </c>
      <c r="BI957" s="150">
        <f>IF(N957="nulová",J957,0)</f>
        <v>0</v>
      </c>
      <c r="BJ957" s="17" t="s">
        <v>93</v>
      </c>
      <c r="BK957" s="150">
        <f>ROUND(I957*H957,2)</f>
        <v>0</v>
      </c>
      <c r="BL957" s="17" t="s">
        <v>358</v>
      </c>
      <c r="BM957" s="149" t="s">
        <v>1314</v>
      </c>
    </row>
    <row r="958" spans="2:65" s="14" customFormat="1">
      <c r="B958" s="166"/>
      <c r="D958" s="152" t="s">
        <v>241</v>
      </c>
      <c r="E958" s="167" t="s">
        <v>1</v>
      </c>
      <c r="F958" s="168" t="s">
        <v>1315</v>
      </c>
      <c r="H958" s="167" t="s">
        <v>1</v>
      </c>
      <c r="I958" s="169"/>
      <c r="L958" s="166"/>
      <c r="M958" s="170"/>
      <c r="T958" s="171"/>
      <c r="AT958" s="167" t="s">
        <v>241</v>
      </c>
      <c r="AU958" s="167" t="s">
        <v>95</v>
      </c>
      <c r="AV958" s="14" t="s">
        <v>93</v>
      </c>
      <c r="AW958" s="14" t="s">
        <v>42</v>
      </c>
      <c r="AX958" s="14" t="s">
        <v>86</v>
      </c>
      <c r="AY958" s="167" t="s">
        <v>232</v>
      </c>
    </row>
    <row r="959" spans="2:65" s="14" customFormat="1">
      <c r="B959" s="166"/>
      <c r="D959" s="152" t="s">
        <v>241</v>
      </c>
      <c r="E959" s="167" t="s">
        <v>1</v>
      </c>
      <c r="F959" s="168" t="s">
        <v>1316</v>
      </c>
      <c r="H959" s="167" t="s">
        <v>1</v>
      </c>
      <c r="I959" s="169"/>
      <c r="L959" s="166"/>
      <c r="M959" s="170"/>
      <c r="T959" s="171"/>
      <c r="AT959" s="167" t="s">
        <v>241</v>
      </c>
      <c r="AU959" s="167" t="s">
        <v>95</v>
      </c>
      <c r="AV959" s="14" t="s">
        <v>93</v>
      </c>
      <c r="AW959" s="14" t="s">
        <v>42</v>
      </c>
      <c r="AX959" s="14" t="s">
        <v>86</v>
      </c>
      <c r="AY959" s="167" t="s">
        <v>232</v>
      </c>
    </row>
    <row r="960" spans="2:65" s="14" customFormat="1">
      <c r="B960" s="166"/>
      <c r="D960" s="152" t="s">
        <v>241</v>
      </c>
      <c r="E960" s="167" t="s">
        <v>1</v>
      </c>
      <c r="F960" s="168" t="s">
        <v>1317</v>
      </c>
      <c r="H960" s="167" t="s">
        <v>1</v>
      </c>
      <c r="I960" s="169"/>
      <c r="L960" s="166"/>
      <c r="M960" s="170"/>
      <c r="T960" s="171"/>
      <c r="AT960" s="167" t="s">
        <v>241</v>
      </c>
      <c r="AU960" s="167" t="s">
        <v>95</v>
      </c>
      <c r="AV960" s="14" t="s">
        <v>93</v>
      </c>
      <c r="AW960" s="14" t="s">
        <v>42</v>
      </c>
      <c r="AX960" s="14" t="s">
        <v>86</v>
      </c>
      <c r="AY960" s="167" t="s">
        <v>232</v>
      </c>
    </row>
    <row r="961" spans="2:65" s="14" customFormat="1">
      <c r="B961" s="166"/>
      <c r="D961" s="152" t="s">
        <v>241</v>
      </c>
      <c r="E961" s="167" t="s">
        <v>1</v>
      </c>
      <c r="F961" s="168" t="s">
        <v>1318</v>
      </c>
      <c r="H961" s="167" t="s">
        <v>1</v>
      </c>
      <c r="I961" s="169"/>
      <c r="L961" s="166"/>
      <c r="M961" s="170"/>
      <c r="T961" s="171"/>
      <c r="AT961" s="167" t="s">
        <v>241</v>
      </c>
      <c r="AU961" s="167" t="s">
        <v>95</v>
      </c>
      <c r="AV961" s="14" t="s">
        <v>93</v>
      </c>
      <c r="AW961" s="14" t="s">
        <v>42</v>
      </c>
      <c r="AX961" s="14" t="s">
        <v>86</v>
      </c>
      <c r="AY961" s="167" t="s">
        <v>232</v>
      </c>
    </row>
    <row r="962" spans="2:65" s="12" customFormat="1">
      <c r="B962" s="151"/>
      <c r="D962" s="152" t="s">
        <v>241</v>
      </c>
      <c r="E962" s="153" t="s">
        <v>1</v>
      </c>
      <c r="F962" s="154" t="s">
        <v>1319</v>
      </c>
      <c r="H962" s="155">
        <v>12</v>
      </c>
      <c r="I962" s="156"/>
      <c r="L962" s="151"/>
      <c r="M962" s="157"/>
      <c r="T962" s="158"/>
      <c r="AT962" s="153" t="s">
        <v>241</v>
      </c>
      <c r="AU962" s="153" t="s">
        <v>95</v>
      </c>
      <c r="AV962" s="12" t="s">
        <v>95</v>
      </c>
      <c r="AW962" s="12" t="s">
        <v>42</v>
      </c>
      <c r="AX962" s="12" t="s">
        <v>86</v>
      </c>
      <c r="AY962" s="153" t="s">
        <v>232</v>
      </c>
    </row>
    <row r="963" spans="2:65" s="12" customFormat="1">
      <c r="B963" s="151"/>
      <c r="D963" s="152" t="s">
        <v>241</v>
      </c>
      <c r="E963" s="153" t="s">
        <v>1</v>
      </c>
      <c r="F963" s="154" t="s">
        <v>1320</v>
      </c>
      <c r="H963" s="155">
        <v>24.8</v>
      </c>
      <c r="I963" s="156"/>
      <c r="L963" s="151"/>
      <c r="M963" s="157"/>
      <c r="T963" s="158"/>
      <c r="AT963" s="153" t="s">
        <v>241</v>
      </c>
      <c r="AU963" s="153" t="s">
        <v>95</v>
      </c>
      <c r="AV963" s="12" t="s">
        <v>95</v>
      </c>
      <c r="AW963" s="12" t="s">
        <v>42</v>
      </c>
      <c r="AX963" s="12" t="s">
        <v>86</v>
      </c>
      <c r="AY963" s="153" t="s">
        <v>232</v>
      </c>
    </row>
    <row r="964" spans="2:65" s="13" customFormat="1">
      <c r="B964" s="159"/>
      <c r="D964" s="152" t="s">
        <v>241</v>
      </c>
      <c r="E964" s="160" t="s">
        <v>1</v>
      </c>
      <c r="F964" s="161" t="s">
        <v>243</v>
      </c>
      <c r="H964" s="162">
        <v>36.799999999999997</v>
      </c>
      <c r="I964" s="163"/>
      <c r="L964" s="159"/>
      <c r="M964" s="164"/>
      <c r="T964" s="165"/>
      <c r="AT964" s="160" t="s">
        <v>241</v>
      </c>
      <c r="AU964" s="160" t="s">
        <v>95</v>
      </c>
      <c r="AV964" s="13" t="s">
        <v>239</v>
      </c>
      <c r="AW964" s="13" t="s">
        <v>42</v>
      </c>
      <c r="AX964" s="13" t="s">
        <v>93</v>
      </c>
      <c r="AY964" s="160" t="s">
        <v>232</v>
      </c>
    </row>
    <row r="965" spans="2:65" s="1" customFormat="1" ht="55.5" customHeight="1">
      <c r="B965" s="33"/>
      <c r="C965" s="138" t="s">
        <v>1321</v>
      </c>
      <c r="D965" s="138" t="s">
        <v>234</v>
      </c>
      <c r="E965" s="139" t="s">
        <v>1322</v>
      </c>
      <c r="F965" s="140" t="s">
        <v>1323</v>
      </c>
      <c r="G965" s="141" t="s">
        <v>183</v>
      </c>
      <c r="H965" s="142">
        <v>0.94299999999999995</v>
      </c>
      <c r="I965" s="143"/>
      <c r="J965" s="144">
        <f>ROUND(I965*H965,2)</f>
        <v>0</v>
      </c>
      <c r="K965" s="140" t="s">
        <v>238</v>
      </c>
      <c r="L965" s="33"/>
      <c r="M965" s="145" t="s">
        <v>1</v>
      </c>
      <c r="N965" s="146" t="s">
        <v>51</v>
      </c>
      <c r="P965" s="147">
        <f>O965*H965</f>
        <v>0</v>
      </c>
      <c r="Q965" s="147">
        <v>0</v>
      </c>
      <c r="R965" s="147">
        <f>Q965*H965</f>
        <v>0</v>
      </c>
      <c r="S965" s="147">
        <v>0</v>
      </c>
      <c r="T965" s="148">
        <f>S965*H965</f>
        <v>0</v>
      </c>
      <c r="AR965" s="149" t="s">
        <v>358</v>
      </c>
      <c r="AT965" s="149" t="s">
        <v>234</v>
      </c>
      <c r="AU965" s="149" t="s">
        <v>95</v>
      </c>
      <c r="AY965" s="17" t="s">
        <v>232</v>
      </c>
      <c r="BE965" s="150">
        <f>IF(N965="základní",J965,0)</f>
        <v>0</v>
      </c>
      <c r="BF965" s="150">
        <f>IF(N965="snížená",J965,0)</f>
        <v>0</v>
      </c>
      <c r="BG965" s="150">
        <f>IF(N965="zákl. přenesená",J965,0)</f>
        <v>0</v>
      </c>
      <c r="BH965" s="150">
        <f>IF(N965="sníž. přenesená",J965,0)</f>
        <v>0</v>
      </c>
      <c r="BI965" s="150">
        <f>IF(N965="nulová",J965,0)</f>
        <v>0</v>
      </c>
      <c r="BJ965" s="17" t="s">
        <v>93</v>
      </c>
      <c r="BK965" s="150">
        <f>ROUND(I965*H965,2)</f>
        <v>0</v>
      </c>
      <c r="BL965" s="17" t="s">
        <v>358</v>
      </c>
      <c r="BM965" s="149" t="s">
        <v>1324</v>
      </c>
    </row>
    <row r="966" spans="2:65" s="11" customFormat="1" ht="22.9" customHeight="1">
      <c r="B966" s="126"/>
      <c r="D966" s="127" t="s">
        <v>85</v>
      </c>
      <c r="E966" s="136" t="s">
        <v>1325</v>
      </c>
      <c r="F966" s="136" t="s">
        <v>1326</v>
      </c>
      <c r="I966" s="129"/>
      <c r="J966" s="137">
        <f>BK966</f>
        <v>0</v>
      </c>
      <c r="L966" s="126"/>
      <c r="M966" s="131"/>
      <c r="P966" s="132">
        <f>SUM(P967:P1011)</f>
        <v>0</v>
      </c>
      <c r="R966" s="132">
        <f>SUM(R967:R1011)</f>
        <v>67.302022620000002</v>
      </c>
      <c r="T966" s="133">
        <f>SUM(T967:T1011)</f>
        <v>0</v>
      </c>
      <c r="AR966" s="127" t="s">
        <v>95</v>
      </c>
      <c r="AT966" s="134" t="s">
        <v>85</v>
      </c>
      <c r="AU966" s="134" t="s">
        <v>93</v>
      </c>
      <c r="AY966" s="127" t="s">
        <v>232</v>
      </c>
      <c r="BK966" s="135">
        <f>SUM(BK967:BK1011)</f>
        <v>0</v>
      </c>
    </row>
    <row r="967" spans="2:65" s="1" customFormat="1" ht="49.15" customHeight="1">
      <c r="B967" s="33"/>
      <c r="C967" s="138" t="s">
        <v>1327</v>
      </c>
      <c r="D967" s="138" t="s">
        <v>234</v>
      </c>
      <c r="E967" s="139" t="s">
        <v>1328</v>
      </c>
      <c r="F967" s="140" t="s">
        <v>1329</v>
      </c>
      <c r="G967" s="141" t="s">
        <v>153</v>
      </c>
      <c r="H967" s="142">
        <v>91.935000000000002</v>
      </c>
      <c r="I967" s="143"/>
      <c r="J967" s="144">
        <f>ROUND(I967*H967,2)</f>
        <v>0</v>
      </c>
      <c r="K967" s="140" t="s">
        <v>238</v>
      </c>
      <c r="L967" s="33"/>
      <c r="M967" s="145" t="s">
        <v>1</v>
      </c>
      <c r="N967" s="146" t="s">
        <v>51</v>
      </c>
      <c r="P967" s="147">
        <f>O967*H967</f>
        <v>0</v>
      </c>
      <c r="Q967" s="147">
        <v>6.4000000000000005E-4</v>
      </c>
      <c r="R967" s="147">
        <f>Q967*H967</f>
        <v>5.8838400000000006E-2</v>
      </c>
      <c r="S967" s="147">
        <v>0</v>
      </c>
      <c r="T967" s="148">
        <f>S967*H967</f>
        <v>0</v>
      </c>
      <c r="AR967" s="149" t="s">
        <v>358</v>
      </c>
      <c r="AT967" s="149" t="s">
        <v>234</v>
      </c>
      <c r="AU967" s="149" t="s">
        <v>95</v>
      </c>
      <c r="AY967" s="17" t="s">
        <v>232</v>
      </c>
      <c r="BE967" s="150">
        <f>IF(N967="základní",J967,0)</f>
        <v>0</v>
      </c>
      <c r="BF967" s="150">
        <f>IF(N967="snížená",J967,0)</f>
        <v>0</v>
      </c>
      <c r="BG967" s="150">
        <f>IF(N967="zákl. přenesená",J967,0)</f>
        <v>0</v>
      </c>
      <c r="BH967" s="150">
        <f>IF(N967="sníž. přenesená",J967,0)</f>
        <v>0</v>
      </c>
      <c r="BI967" s="150">
        <f>IF(N967="nulová",J967,0)</f>
        <v>0</v>
      </c>
      <c r="BJ967" s="17" t="s">
        <v>93</v>
      </c>
      <c r="BK967" s="150">
        <f>ROUND(I967*H967,2)</f>
        <v>0</v>
      </c>
      <c r="BL967" s="17" t="s">
        <v>358</v>
      </c>
      <c r="BM967" s="149" t="s">
        <v>1330</v>
      </c>
    </row>
    <row r="968" spans="2:65" s="14" customFormat="1">
      <c r="B968" s="166"/>
      <c r="D968" s="152" t="s">
        <v>241</v>
      </c>
      <c r="E968" s="167" t="s">
        <v>1</v>
      </c>
      <c r="F968" s="168" t="s">
        <v>1331</v>
      </c>
      <c r="H968" s="167" t="s">
        <v>1</v>
      </c>
      <c r="I968" s="169"/>
      <c r="L968" s="166"/>
      <c r="M968" s="170"/>
      <c r="T968" s="171"/>
      <c r="AT968" s="167" t="s">
        <v>241</v>
      </c>
      <c r="AU968" s="167" t="s">
        <v>95</v>
      </c>
      <c r="AV968" s="14" t="s">
        <v>93</v>
      </c>
      <c r="AW968" s="14" t="s">
        <v>42</v>
      </c>
      <c r="AX968" s="14" t="s">
        <v>86</v>
      </c>
      <c r="AY968" s="167" t="s">
        <v>232</v>
      </c>
    </row>
    <row r="969" spans="2:65" s="14" customFormat="1">
      <c r="B969" s="166"/>
      <c r="D969" s="152" t="s">
        <v>241</v>
      </c>
      <c r="E969" s="167" t="s">
        <v>1</v>
      </c>
      <c r="F969" s="168" t="s">
        <v>1332</v>
      </c>
      <c r="H969" s="167" t="s">
        <v>1</v>
      </c>
      <c r="I969" s="169"/>
      <c r="L969" s="166"/>
      <c r="M969" s="170"/>
      <c r="T969" s="171"/>
      <c r="AT969" s="167" t="s">
        <v>241</v>
      </c>
      <c r="AU969" s="167" t="s">
        <v>95</v>
      </c>
      <c r="AV969" s="14" t="s">
        <v>93</v>
      </c>
      <c r="AW969" s="14" t="s">
        <v>42</v>
      </c>
      <c r="AX969" s="14" t="s">
        <v>86</v>
      </c>
      <c r="AY969" s="167" t="s">
        <v>232</v>
      </c>
    </row>
    <row r="970" spans="2:65" s="12" customFormat="1">
      <c r="B970" s="151"/>
      <c r="D970" s="152" t="s">
        <v>241</v>
      </c>
      <c r="E970" s="153" t="s">
        <v>1</v>
      </c>
      <c r="F970" s="154" t="s">
        <v>1333</v>
      </c>
      <c r="H970" s="155">
        <v>56.695</v>
      </c>
      <c r="I970" s="156"/>
      <c r="L970" s="151"/>
      <c r="M970" s="157"/>
      <c r="T970" s="158"/>
      <c r="AT970" s="153" t="s">
        <v>241</v>
      </c>
      <c r="AU970" s="153" t="s">
        <v>95</v>
      </c>
      <c r="AV970" s="12" t="s">
        <v>95</v>
      </c>
      <c r="AW970" s="12" t="s">
        <v>42</v>
      </c>
      <c r="AX970" s="12" t="s">
        <v>86</v>
      </c>
      <c r="AY970" s="153" t="s">
        <v>232</v>
      </c>
    </row>
    <row r="971" spans="2:65" s="14" customFormat="1">
      <c r="B971" s="166"/>
      <c r="D971" s="152" t="s">
        <v>241</v>
      </c>
      <c r="E971" s="167" t="s">
        <v>1</v>
      </c>
      <c r="F971" s="168" t="s">
        <v>1334</v>
      </c>
      <c r="H971" s="167" t="s">
        <v>1</v>
      </c>
      <c r="I971" s="169"/>
      <c r="L971" s="166"/>
      <c r="M971" s="170"/>
      <c r="T971" s="171"/>
      <c r="AT971" s="167" t="s">
        <v>241</v>
      </c>
      <c r="AU971" s="167" t="s">
        <v>95</v>
      </c>
      <c r="AV971" s="14" t="s">
        <v>93</v>
      </c>
      <c r="AW971" s="14" t="s">
        <v>42</v>
      </c>
      <c r="AX971" s="14" t="s">
        <v>86</v>
      </c>
      <c r="AY971" s="167" t="s">
        <v>232</v>
      </c>
    </row>
    <row r="972" spans="2:65" s="12" customFormat="1">
      <c r="B972" s="151"/>
      <c r="D972" s="152" t="s">
        <v>241</v>
      </c>
      <c r="E972" s="153" t="s">
        <v>1</v>
      </c>
      <c r="F972" s="154" t="s">
        <v>1335</v>
      </c>
      <c r="H972" s="155">
        <v>22.91</v>
      </c>
      <c r="I972" s="156"/>
      <c r="L972" s="151"/>
      <c r="M972" s="157"/>
      <c r="T972" s="158"/>
      <c r="AT972" s="153" t="s">
        <v>241</v>
      </c>
      <c r="AU972" s="153" t="s">
        <v>95</v>
      </c>
      <c r="AV972" s="12" t="s">
        <v>95</v>
      </c>
      <c r="AW972" s="12" t="s">
        <v>42</v>
      </c>
      <c r="AX972" s="12" t="s">
        <v>86</v>
      </c>
      <c r="AY972" s="153" t="s">
        <v>232</v>
      </c>
    </row>
    <row r="973" spans="2:65" s="12" customFormat="1">
      <c r="B973" s="151"/>
      <c r="D973" s="152" t="s">
        <v>241</v>
      </c>
      <c r="E973" s="153" t="s">
        <v>1</v>
      </c>
      <c r="F973" s="154" t="s">
        <v>1336</v>
      </c>
      <c r="H973" s="155">
        <v>11.66</v>
      </c>
      <c r="I973" s="156"/>
      <c r="L973" s="151"/>
      <c r="M973" s="157"/>
      <c r="T973" s="158"/>
      <c r="AT973" s="153" t="s">
        <v>241</v>
      </c>
      <c r="AU973" s="153" t="s">
        <v>95</v>
      </c>
      <c r="AV973" s="12" t="s">
        <v>95</v>
      </c>
      <c r="AW973" s="12" t="s">
        <v>42</v>
      </c>
      <c r="AX973" s="12" t="s">
        <v>86</v>
      </c>
      <c r="AY973" s="153" t="s">
        <v>232</v>
      </c>
    </row>
    <row r="974" spans="2:65" s="12" customFormat="1" ht="22.5">
      <c r="B974" s="151"/>
      <c r="D974" s="152" t="s">
        <v>241</v>
      </c>
      <c r="E974" s="153" t="s">
        <v>1</v>
      </c>
      <c r="F974" s="154" t="s">
        <v>1337</v>
      </c>
      <c r="H974" s="155">
        <v>10.17</v>
      </c>
      <c r="I974" s="156"/>
      <c r="L974" s="151"/>
      <c r="M974" s="157"/>
      <c r="T974" s="158"/>
      <c r="AT974" s="153" t="s">
        <v>241</v>
      </c>
      <c r="AU974" s="153" t="s">
        <v>95</v>
      </c>
      <c r="AV974" s="12" t="s">
        <v>95</v>
      </c>
      <c r="AW974" s="12" t="s">
        <v>42</v>
      </c>
      <c r="AX974" s="12" t="s">
        <v>86</v>
      </c>
      <c r="AY974" s="153" t="s">
        <v>232</v>
      </c>
    </row>
    <row r="975" spans="2:65" s="12" customFormat="1">
      <c r="B975" s="151"/>
      <c r="D975" s="152" t="s">
        <v>241</v>
      </c>
      <c r="E975" s="153" t="s">
        <v>1</v>
      </c>
      <c r="F975" s="154" t="s">
        <v>1338</v>
      </c>
      <c r="H975" s="155">
        <v>-5.3</v>
      </c>
      <c r="I975" s="156"/>
      <c r="L975" s="151"/>
      <c r="M975" s="157"/>
      <c r="T975" s="158"/>
      <c r="AT975" s="153" t="s">
        <v>241</v>
      </c>
      <c r="AU975" s="153" t="s">
        <v>95</v>
      </c>
      <c r="AV975" s="12" t="s">
        <v>95</v>
      </c>
      <c r="AW975" s="12" t="s">
        <v>42</v>
      </c>
      <c r="AX975" s="12" t="s">
        <v>86</v>
      </c>
      <c r="AY975" s="153" t="s">
        <v>232</v>
      </c>
    </row>
    <row r="976" spans="2:65" s="12" customFormat="1">
      <c r="B976" s="151"/>
      <c r="D976" s="152" t="s">
        <v>241</v>
      </c>
      <c r="E976" s="153" t="s">
        <v>1</v>
      </c>
      <c r="F976" s="154" t="s">
        <v>1339</v>
      </c>
      <c r="H976" s="155">
        <v>-4.2</v>
      </c>
      <c r="I976" s="156"/>
      <c r="L976" s="151"/>
      <c r="M976" s="157"/>
      <c r="T976" s="158"/>
      <c r="AT976" s="153" t="s">
        <v>241</v>
      </c>
      <c r="AU976" s="153" t="s">
        <v>95</v>
      </c>
      <c r="AV976" s="12" t="s">
        <v>95</v>
      </c>
      <c r="AW976" s="12" t="s">
        <v>42</v>
      </c>
      <c r="AX976" s="12" t="s">
        <v>86</v>
      </c>
      <c r="AY976" s="153" t="s">
        <v>232</v>
      </c>
    </row>
    <row r="977" spans="2:65" s="13" customFormat="1">
      <c r="B977" s="159"/>
      <c r="D977" s="152" t="s">
        <v>241</v>
      </c>
      <c r="E977" s="160" t="s">
        <v>1</v>
      </c>
      <c r="F977" s="161" t="s">
        <v>243</v>
      </c>
      <c r="H977" s="162">
        <v>91.935000000000002</v>
      </c>
      <c r="I977" s="163"/>
      <c r="L977" s="159"/>
      <c r="M977" s="164"/>
      <c r="T977" s="165"/>
      <c r="AT977" s="160" t="s">
        <v>241</v>
      </c>
      <c r="AU977" s="160" t="s">
        <v>95</v>
      </c>
      <c r="AV977" s="13" t="s">
        <v>239</v>
      </c>
      <c r="AW977" s="13" t="s">
        <v>42</v>
      </c>
      <c r="AX977" s="13" t="s">
        <v>93</v>
      </c>
      <c r="AY977" s="160" t="s">
        <v>232</v>
      </c>
    </row>
    <row r="978" spans="2:65" s="1" customFormat="1" ht="44.25" customHeight="1">
      <c r="B978" s="33"/>
      <c r="C978" s="138" t="s">
        <v>1340</v>
      </c>
      <c r="D978" s="138" t="s">
        <v>234</v>
      </c>
      <c r="E978" s="139" t="s">
        <v>1341</v>
      </c>
      <c r="F978" s="140" t="s">
        <v>1342</v>
      </c>
      <c r="G978" s="141" t="s">
        <v>153</v>
      </c>
      <c r="H978" s="142">
        <v>120.816</v>
      </c>
      <c r="I978" s="143"/>
      <c r="J978" s="144">
        <f>ROUND(I978*H978,2)</f>
        <v>0</v>
      </c>
      <c r="K978" s="140" t="s">
        <v>238</v>
      </c>
      <c r="L978" s="33"/>
      <c r="M978" s="145" t="s">
        <v>1</v>
      </c>
      <c r="N978" s="146" t="s">
        <v>51</v>
      </c>
      <c r="P978" s="147">
        <f>O978*H978</f>
        <v>0</v>
      </c>
      <c r="Q978" s="147">
        <v>1.8000000000000001E-4</v>
      </c>
      <c r="R978" s="147">
        <f>Q978*H978</f>
        <v>2.1746880000000003E-2</v>
      </c>
      <c r="S978" s="147">
        <v>0</v>
      </c>
      <c r="T978" s="148">
        <f>S978*H978</f>
        <v>0</v>
      </c>
      <c r="AR978" s="149" t="s">
        <v>358</v>
      </c>
      <c r="AT978" s="149" t="s">
        <v>234</v>
      </c>
      <c r="AU978" s="149" t="s">
        <v>95</v>
      </c>
      <c r="AY978" s="17" t="s">
        <v>232</v>
      </c>
      <c r="BE978" s="150">
        <f>IF(N978="základní",J978,0)</f>
        <v>0</v>
      </c>
      <c r="BF978" s="150">
        <f>IF(N978="snížená",J978,0)</f>
        <v>0</v>
      </c>
      <c r="BG978" s="150">
        <f>IF(N978="zákl. přenesená",J978,0)</f>
        <v>0</v>
      </c>
      <c r="BH978" s="150">
        <f>IF(N978="sníž. přenesená",J978,0)</f>
        <v>0</v>
      </c>
      <c r="BI978" s="150">
        <f>IF(N978="nulová",J978,0)</f>
        <v>0</v>
      </c>
      <c r="BJ978" s="17" t="s">
        <v>93</v>
      </c>
      <c r="BK978" s="150">
        <f>ROUND(I978*H978,2)</f>
        <v>0</v>
      </c>
      <c r="BL978" s="17" t="s">
        <v>358</v>
      </c>
      <c r="BM978" s="149" t="s">
        <v>1343</v>
      </c>
    </row>
    <row r="979" spans="2:65" s="14" customFormat="1">
      <c r="B979" s="166"/>
      <c r="D979" s="152" t="s">
        <v>241</v>
      </c>
      <c r="E979" s="167" t="s">
        <v>1</v>
      </c>
      <c r="F979" s="168" t="s">
        <v>1344</v>
      </c>
      <c r="H979" s="167" t="s">
        <v>1</v>
      </c>
      <c r="I979" s="169"/>
      <c r="L979" s="166"/>
      <c r="M979" s="170"/>
      <c r="T979" s="171"/>
      <c r="AT979" s="167" t="s">
        <v>241</v>
      </c>
      <c r="AU979" s="167" t="s">
        <v>95</v>
      </c>
      <c r="AV979" s="14" t="s">
        <v>93</v>
      </c>
      <c r="AW979" s="14" t="s">
        <v>42</v>
      </c>
      <c r="AX979" s="14" t="s">
        <v>86</v>
      </c>
      <c r="AY979" s="167" t="s">
        <v>232</v>
      </c>
    </row>
    <row r="980" spans="2:65" s="12" customFormat="1">
      <c r="B980" s="151"/>
      <c r="D980" s="152" t="s">
        <v>241</v>
      </c>
      <c r="E980" s="153" t="s">
        <v>1</v>
      </c>
      <c r="F980" s="154" t="s">
        <v>1345</v>
      </c>
      <c r="H980" s="155">
        <v>105.746</v>
      </c>
      <c r="I980" s="156"/>
      <c r="L980" s="151"/>
      <c r="M980" s="157"/>
      <c r="T980" s="158"/>
      <c r="AT980" s="153" t="s">
        <v>241</v>
      </c>
      <c r="AU980" s="153" t="s">
        <v>95</v>
      </c>
      <c r="AV980" s="12" t="s">
        <v>95</v>
      </c>
      <c r="AW980" s="12" t="s">
        <v>42</v>
      </c>
      <c r="AX980" s="12" t="s">
        <v>86</v>
      </c>
      <c r="AY980" s="153" t="s">
        <v>232</v>
      </c>
    </row>
    <row r="981" spans="2:65" s="14" customFormat="1">
      <c r="B981" s="166"/>
      <c r="D981" s="152" t="s">
        <v>241</v>
      </c>
      <c r="E981" s="167" t="s">
        <v>1</v>
      </c>
      <c r="F981" s="168" t="s">
        <v>1346</v>
      </c>
      <c r="H981" s="167" t="s">
        <v>1</v>
      </c>
      <c r="I981" s="169"/>
      <c r="L981" s="166"/>
      <c r="M981" s="170"/>
      <c r="T981" s="171"/>
      <c r="AT981" s="167" t="s">
        <v>241</v>
      </c>
      <c r="AU981" s="167" t="s">
        <v>95</v>
      </c>
      <c r="AV981" s="14" t="s">
        <v>93</v>
      </c>
      <c r="AW981" s="14" t="s">
        <v>42</v>
      </c>
      <c r="AX981" s="14" t="s">
        <v>86</v>
      </c>
      <c r="AY981" s="167" t="s">
        <v>232</v>
      </c>
    </row>
    <row r="982" spans="2:65" s="12" customFormat="1">
      <c r="B982" s="151"/>
      <c r="D982" s="152" t="s">
        <v>241</v>
      </c>
      <c r="E982" s="153" t="s">
        <v>1</v>
      </c>
      <c r="F982" s="154" t="s">
        <v>1347</v>
      </c>
      <c r="H982" s="155">
        <v>15.07</v>
      </c>
      <c r="I982" s="156"/>
      <c r="L982" s="151"/>
      <c r="M982" s="157"/>
      <c r="T982" s="158"/>
      <c r="AT982" s="153" t="s">
        <v>241</v>
      </c>
      <c r="AU982" s="153" t="s">
        <v>95</v>
      </c>
      <c r="AV982" s="12" t="s">
        <v>95</v>
      </c>
      <c r="AW982" s="12" t="s">
        <v>42</v>
      </c>
      <c r="AX982" s="12" t="s">
        <v>86</v>
      </c>
      <c r="AY982" s="153" t="s">
        <v>232</v>
      </c>
    </row>
    <row r="983" spans="2:65" s="15" customFormat="1">
      <c r="B983" s="172"/>
      <c r="D983" s="152" t="s">
        <v>241</v>
      </c>
      <c r="E983" s="173" t="s">
        <v>1</v>
      </c>
      <c r="F983" s="174" t="s">
        <v>283</v>
      </c>
      <c r="H983" s="175">
        <v>120.816</v>
      </c>
      <c r="I983" s="176"/>
      <c r="L983" s="172"/>
      <c r="M983" s="177"/>
      <c r="T983" s="178"/>
      <c r="AT983" s="173" t="s">
        <v>241</v>
      </c>
      <c r="AU983" s="173" t="s">
        <v>95</v>
      </c>
      <c r="AV983" s="15" t="s">
        <v>256</v>
      </c>
      <c r="AW983" s="15" t="s">
        <v>42</v>
      </c>
      <c r="AX983" s="15" t="s">
        <v>93</v>
      </c>
      <c r="AY983" s="173" t="s">
        <v>232</v>
      </c>
    </row>
    <row r="984" spans="2:65" s="1" customFormat="1" ht="16.5" customHeight="1">
      <c r="B984" s="33"/>
      <c r="C984" s="179" t="s">
        <v>1348</v>
      </c>
      <c r="D984" s="179" t="s">
        <v>304</v>
      </c>
      <c r="E984" s="180" t="s">
        <v>1349</v>
      </c>
      <c r="F984" s="181" t="s">
        <v>1350</v>
      </c>
      <c r="G984" s="182" t="s">
        <v>370</v>
      </c>
      <c r="H984" s="183">
        <v>12169.357</v>
      </c>
      <c r="I984" s="184"/>
      <c r="J984" s="185">
        <f>ROUND(I984*H984,2)</f>
        <v>0</v>
      </c>
      <c r="K984" s="181" t="s">
        <v>238</v>
      </c>
      <c r="L984" s="186"/>
      <c r="M984" s="187" t="s">
        <v>1</v>
      </c>
      <c r="N984" s="188" t="s">
        <v>51</v>
      </c>
      <c r="P984" s="147">
        <f>O984*H984</f>
        <v>0</v>
      </c>
      <c r="Q984" s="147">
        <v>5.1000000000000004E-3</v>
      </c>
      <c r="R984" s="147">
        <f>Q984*H984</f>
        <v>62.063720700000005</v>
      </c>
      <c r="S984" s="147">
        <v>0</v>
      </c>
      <c r="T984" s="148">
        <f>S984*H984</f>
        <v>0</v>
      </c>
      <c r="AR984" s="149" t="s">
        <v>528</v>
      </c>
      <c r="AT984" s="149" t="s">
        <v>304</v>
      </c>
      <c r="AU984" s="149" t="s">
        <v>95</v>
      </c>
      <c r="AY984" s="17" t="s">
        <v>232</v>
      </c>
      <c r="BE984" s="150">
        <f>IF(N984="základní",J984,0)</f>
        <v>0</v>
      </c>
      <c r="BF984" s="150">
        <f>IF(N984="snížená",J984,0)</f>
        <v>0</v>
      </c>
      <c r="BG984" s="150">
        <f>IF(N984="zákl. přenesená",J984,0)</f>
        <v>0</v>
      </c>
      <c r="BH984" s="150">
        <f>IF(N984="sníž. přenesená",J984,0)</f>
        <v>0</v>
      </c>
      <c r="BI984" s="150">
        <f>IF(N984="nulová",J984,0)</f>
        <v>0</v>
      </c>
      <c r="BJ984" s="17" t="s">
        <v>93</v>
      </c>
      <c r="BK984" s="150">
        <f>ROUND(I984*H984,2)</f>
        <v>0</v>
      </c>
      <c r="BL984" s="17" t="s">
        <v>358</v>
      </c>
      <c r="BM984" s="149" t="s">
        <v>1351</v>
      </c>
    </row>
    <row r="985" spans="2:65" s="14" customFormat="1">
      <c r="B985" s="166"/>
      <c r="D985" s="152" t="s">
        <v>241</v>
      </c>
      <c r="E985" s="167" t="s">
        <v>1</v>
      </c>
      <c r="F985" s="168" t="s">
        <v>1331</v>
      </c>
      <c r="H985" s="167" t="s">
        <v>1</v>
      </c>
      <c r="I985" s="169"/>
      <c r="L985" s="166"/>
      <c r="M985" s="170"/>
      <c r="T985" s="171"/>
      <c r="AT985" s="167" t="s">
        <v>241</v>
      </c>
      <c r="AU985" s="167" t="s">
        <v>95</v>
      </c>
      <c r="AV985" s="14" t="s">
        <v>93</v>
      </c>
      <c r="AW985" s="14" t="s">
        <v>42</v>
      </c>
      <c r="AX985" s="14" t="s">
        <v>86</v>
      </c>
      <c r="AY985" s="167" t="s">
        <v>232</v>
      </c>
    </row>
    <row r="986" spans="2:65" s="12" customFormat="1">
      <c r="B986" s="151"/>
      <c r="D986" s="152" t="s">
        <v>241</v>
      </c>
      <c r="E986" s="153" t="s">
        <v>1</v>
      </c>
      <c r="F986" s="154" t="s">
        <v>1352</v>
      </c>
      <c r="H986" s="155">
        <v>11701.305</v>
      </c>
      <c r="I986" s="156"/>
      <c r="L986" s="151"/>
      <c r="M986" s="157"/>
      <c r="T986" s="158"/>
      <c r="AT986" s="153" t="s">
        <v>241</v>
      </c>
      <c r="AU986" s="153" t="s">
        <v>95</v>
      </c>
      <c r="AV986" s="12" t="s">
        <v>95</v>
      </c>
      <c r="AW986" s="12" t="s">
        <v>42</v>
      </c>
      <c r="AX986" s="12" t="s">
        <v>86</v>
      </c>
      <c r="AY986" s="153" t="s">
        <v>232</v>
      </c>
    </row>
    <row r="987" spans="2:65" s="13" customFormat="1">
      <c r="B987" s="159"/>
      <c r="D987" s="152" t="s">
        <v>241</v>
      </c>
      <c r="E987" s="160" t="s">
        <v>1</v>
      </c>
      <c r="F987" s="161" t="s">
        <v>243</v>
      </c>
      <c r="H987" s="162">
        <v>11701.305</v>
      </c>
      <c r="I987" s="163"/>
      <c r="L987" s="159"/>
      <c r="M987" s="164"/>
      <c r="T987" s="165"/>
      <c r="AT987" s="160" t="s">
        <v>241</v>
      </c>
      <c r="AU987" s="160" t="s">
        <v>95</v>
      </c>
      <c r="AV987" s="13" t="s">
        <v>239</v>
      </c>
      <c r="AW987" s="13" t="s">
        <v>42</v>
      </c>
      <c r="AX987" s="13" t="s">
        <v>93</v>
      </c>
      <c r="AY987" s="160" t="s">
        <v>232</v>
      </c>
    </row>
    <row r="988" spans="2:65" s="12" customFormat="1">
      <c r="B988" s="151"/>
      <c r="D988" s="152" t="s">
        <v>241</v>
      </c>
      <c r="F988" s="154" t="s">
        <v>1353</v>
      </c>
      <c r="H988" s="155">
        <v>12169.357</v>
      </c>
      <c r="I988" s="156"/>
      <c r="L988" s="151"/>
      <c r="M988" s="157"/>
      <c r="T988" s="158"/>
      <c r="AT988" s="153" t="s">
        <v>241</v>
      </c>
      <c r="AU988" s="153" t="s">
        <v>95</v>
      </c>
      <c r="AV988" s="12" t="s">
        <v>95</v>
      </c>
      <c r="AW988" s="12" t="s">
        <v>4</v>
      </c>
      <c r="AX988" s="12" t="s">
        <v>93</v>
      </c>
      <c r="AY988" s="153" t="s">
        <v>232</v>
      </c>
    </row>
    <row r="989" spans="2:65" s="1" customFormat="1" ht="44.25" customHeight="1">
      <c r="B989" s="33"/>
      <c r="C989" s="138" t="s">
        <v>1354</v>
      </c>
      <c r="D989" s="138" t="s">
        <v>234</v>
      </c>
      <c r="E989" s="139" t="s">
        <v>1355</v>
      </c>
      <c r="F989" s="140" t="s">
        <v>1342</v>
      </c>
      <c r="G989" s="141" t="s">
        <v>153</v>
      </c>
      <c r="H989" s="142">
        <v>10.6</v>
      </c>
      <c r="I989" s="143"/>
      <c r="J989" s="144">
        <f>ROUND(I989*H989,2)</f>
        <v>0</v>
      </c>
      <c r="K989" s="140" t="s">
        <v>238</v>
      </c>
      <c r="L989" s="33"/>
      <c r="M989" s="145" t="s">
        <v>1</v>
      </c>
      <c r="N989" s="146" t="s">
        <v>51</v>
      </c>
      <c r="P989" s="147">
        <f>O989*H989</f>
        <v>0</v>
      </c>
      <c r="Q989" s="147">
        <v>1.8000000000000001E-4</v>
      </c>
      <c r="R989" s="147">
        <f>Q989*H989</f>
        <v>1.908E-3</v>
      </c>
      <c r="S989" s="147">
        <v>0</v>
      </c>
      <c r="T989" s="148">
        <f>S989*H989</f>
        <v>0</v>
      </c>
      <c r="AR989" s="149" t="s">
        <v>358</v>
      </c>
      <c r="AT989" s="149" t="s">
        <v>234</v>
      </c>
      <c r="AU989" s="149" t="s">
        <v>95</v>
      </c>
      <c r="AY989" s="17" t="s">
        <v>232</v>
      </c>
      <c r="BE989" s="150">
        <f>IF(N989="základní",J989,0)</f>
        <v>0</v>
      </c>
      <c r="BF989" s="150">
        <f>IF(N989="snížená",J989,0)</f>
        <v>0</v>
      </c>
      <c r="BG989" s="150">
        <f>IF(N989="zákl. přenesená",J989,0)</f>
        <v>0</v>
      </c>
      <c r="BH989" s="150">
        <f>IF(N989="sníž. přenesená",J989,0)</f>
        <v>0</v>
      </c>
      <c r="BI989" s="150">
        <f>IF(N989="nulová",J989,0)</f>
        <v>0</v>
      </c>
      <c r="BJ989" s="17" t="s">
        <v>93</v>
      </c>
      <c r="BK989" s="150">
        <f>ROUND(I989*H989,2)</f>
        <v>0</v>
      </c>
      <c r="BL989" s="17" t="s">
        <v>358</v>
      </c>
      <c r="BM989" s="149" t="s">
        <v>1356</v>
      </c>
    </row>
    <row r="990" spans="2:65" s="14" customFormat="1">
      <c r="B990" s="166"/>
      <c r="D990" s="152" t="s">
        <v>241</v>
      </c>
      <c r="E990" s="167" t="s">
        <v>1</v>
      </c>
      <c r="F990" s="168" t="s">
        <v>1357</v>
      </c>
      <c r="H990" s="167" t="s">
        <v>1</v>
      </c>
      <c r="I990" s="169"/>
      <c r="L990" s="166"/>
      <c r="M990" s="170"/>
      <c r="T990" s="171"/>
      <c r="AT990" s="167" t="s">
        <v>241</v>
      </c>
      <c r="AU990" s="167" t="s">
        <v>95</v>
      </c>
      <c r="AV990" s="14" t="s">
        <v>93</v>
      </c>
      <c r="AW990" s="14" t="s">
        <v>42</v>
      </c>
      <c r="AX990" s="14" t="s">
        <v>86</v>
      </c>
      <c r="AY990" s="167" t="s">
        <v>232</v>
      </c>
    </row>
    <row r="991" spans="2:65" s="12" customFormat="1">
      <c r="B991" s="151"/>
      <c r="D991" s="152" t="s">
        <v>241</v>
      </c>
      <c r="E991" s="153" t="s">
        <v>1</v>
      </c>
      <c r="F991" s="154" t="s">
        <v>1358</v>
      </c>
      <c r="H991" s="155">
        <v>10.6</v>
      </c>
      <c r="I991" s="156"/>
      <c r="L991" s="151"/>
      <c r="M991" s="157"/>
      <c r="T991" s="158"/>
      <c r="AT991" s="153" t="s">
        <v>241</v>
      </c>
      <c r="AU991" s="153" t="s">
        <v>95</v>
      </c>
      <c r="AV991" s="12" t="s">
        <v>95</v>
      </c>
      <c r="AW991" s="12" t="s">
        <v>42</v>
      </c>
      <c r="AX991" s="12" t="s">
        <v>86</v>
      </c>
      <c r="AY991" s="153" t="s">
        <v>232</v>
      </c>
    </row>
    <row r="992" spans="2:65" s="15" customFormat="1">
      <c r="B992" s="172"/>
      <c r="D992" s="152" t="s">
        <v>241</v>
      </c>
      <c r="E992" s="173" t="s">
        <v>1</v>
      </c>
      <c r="F992" s="174" t="s">
        <v>283</v>
      </c>
      <c r="H992" s="175">
        <v>10.6</v>
      </c>
      <c r="I992" s="176"/>
      <c r="L992" s="172"/>
      <c r="M992" s="177"/>
      <c r="T992" s="178"/>
      <c r="AT992" s="173" t="s">
        <v>241</v>
      </c>
      <c r="AU992" s="173" t="s">
        <v>95</v>
      </c>
      <c r="AV992" s="15" t="s">
        <v>256</v>
      </c>
      <c r="AW992" s="15" t="s">
        <v>42</v>
      </c>
      <c r="AX992" s="15" t="s">
        <v>93</v>
      </c>
      <c r="AY992" s="173" t="s">
        <v>232</v>
      </c>
    </row>
    <row r="993" spans="2:65" s="1" customFormat="1" ht="21.75" customHeight="1">
      <c r="B993" s="33"/>
      <c r="C993" s="179" t="s">
        <v>1359</v>
      </c>
      <c r="D993" s="179" t="s">
        <v>304</v>
      </c>
      <c r="E993" s="180" t="s">
        <v>1360</v>
      </c>
      <c r="F993" s="181" t="s">
        <v>1361</v>
      </c>
      <c r="G993" s="182" t="s">
        <v>370</v>
      </c>
      <c r="H993" s="183">
        <v>596</v>
      </c>
      <c r="I993" s="184"/>
      <c r="J993" s="185">
        <f>ROUND(I993*H993,2)</f>
        <v>0</v>
      </c>
      <c r="K993" s="181" t="s">
        <v>238</v>
      </c>
      <c r="L993" s="186"/>
      <c r="M993" s="187" t="s">
        <v>1</v>
      </c>
      <c r="N993" s="188" t="s">
        <v>51</v>
      </c>
      <c r="P993" s="147">
        <f>O993*H993</f>
        <v>0</v>
      </c>
      <c r="Q993" s="147">
        <v>4.8999999999999998E-3</v>
      </c>
      <c r="R993" s="147">
        <f>Q993*H993</f>
        <v>2.9203999999999999</v>
      </c>
      <c r="S993" s="147">
        <v>0</v>
      </c>
      <c r="T993" s="148">
        <f>S993*H993</f>
        <v>0</v>
      </c>
      <c r="AR993" s="149" t="s">
        <v>528</v>
      </c>
      <c r="AT993" s="149" t="s">
        <v>304</v>
      </c>
      <c r="AU993" s="149" t="s">
        <v>95</v>
      </c>
      <c r="AY993" s="17" t="s">
        <v>232</v>
      </c>
      <c r="BE993" s="150">
        <f>IF(N993="základní",J993,0)</f>
        <v>0</v>
      </c>
      <c r="BF993" s="150">
        <f>IF(N993="snížená",J993,0)</f>
        <v>0</v>
      </c>
      <c r="BG993" s="150">
        <f>IF(N993="zákl. přenesená",J993,0)</f>
        <v>0</v>
      </c>
      <c r="BH993" s="150">
        <f>IF(N993="sníž. přenesená",J993,0)</f>
        <v>0</v>
      </c>
      <c r="BI993" s="150">
        <f>IF(N993="nulová",J993,0)</f>
        <v>0</v>
      </c>
      <c r="BJ993" s="17" t="s">
        <v>93</v>
      </c>
      <c r="BK993" s="150">
        <f>ROUND(I993*H993,2)</f>
        <v>0</v>
      </c>
      <c r="BL993" s="17" t="s">
        <v>358</v>
      </c>
      <c r="BM993" s="149" t="s">
        <v>1362</v>
      </c>
    </row>
    <row r="994" spans="2:65" s="14" customFormat="1">
      <c r="B994" s="166"/>
      <c r="D994" s="152" t="s">
        <v>241</v>
      </c>
      <c r="E994" s="167" t="s">
        <v>1</v>
      </c>
      <c r="F994" s="168" t="s">
        <v>1357</v>
      </c>
      <c r="H994" s="167" t="s">
        <v>1</v>
      </c>
      <c r="I994" s="169"/>
      <c r="L994" s="166"/>
      <c r="M994" s="170"/>
      <c r="T994" s="171"/>
      <c r="AT994" s="167" t="s">
        <v>241</v>
      </c>
      <c r="AU994" s="167" t="s">
        <v>95</v>
      </c>
      <c r="AV994" s="14" t="s">
        <v>93</v>
      </c>
      <c r="AW994" s="14" t="s">
        <v>42</v>
      </c>
      <c r="AX994" s="14" t="s">
        <v>86</v>
      </c>
      <c r="AY994" s="167" t="s">
        <v>232</v>
      </c>
    </row>
    <row r="995" spans="2:65" s="12" customFormat="1">
      <c r="B995" s="151"/>
      <c r="D995" s="152" t="s">
        <v>241</v>
      </c>
      <c r="E995" s="153" t="s">
        <v>1</v>
      </c>
      <c r="F995" s="154" t="s">
        <v>1363</v>
      </c>
      <c r="H995" s="155">
        <v>572</v>
      </c>
      <c r="I995" s="156"/>
      <c r="L995" s="151"/>
      <c r="M995" s="157"/>
      <c r="T995" s="158"/>
      <c r="AT995" s="153" t="s">
        <v>241</v>
      </c>
      <c r="AU995" s="153" t="s">
        <v>95</v>
      </c>
      <c r="AV995" s="12" t="s">
        <v>95</v>
      </c>
      <c r="AW995" s="12" t="s">
        <v>42</v>
      </c>
      <c r="AX995" s="12" t="s">
        <v>86</v>
      </c>
      <c r="AY995" s="153" t="s">
        <v>232</v>
      </c>
    </row>
    <row r="996" spans="2:65" s="12" customFormat="1">
      <c r="B996" s="151"/>
      <c r="D996" s="152" t="s">
        <v>241</v>
      </c>
      <c r="E996" s="153" t="s">
        <v>1</v>
      </c>
      <c r="F996" s="154" t="s">
        <v>1364</v>
      </c>
      <c r="H996" s="155">
        <v>24</v>
      </c>
      <c r="I996" s="156"/>
      <c r="L996" s="151"/>
      <c r="M996" s="157"/>
      <c r="T996" s="158"/>
      <c r="AT996" s="153" t="s">
        <v>241</v>
      </c>
      <c r="AU996" s="153" t="s">
        <v>95</v>
      </c>
      <c r="AV996" s="12" t="s">
        <v>95</v>
      </c>
      <c r="AW996" s="12" t="s">
        <v>42</v>
      </c>
      <c r="AX996" s="12" t="s">
        <v>86</v>
      </c>
      <c r="AY996" s="153" t="s">
        <v>232</v>
      </c>
    </row>
    <row r="997" spans="2:65" s="13" customFormat="1">
      <c r="B997" s="159"/>
      <c r="D997" s="152" t="s">
        <v>241</v>
      </c>
      <c r="E997" s="160" t="s">
        <v>1</v>
      </c>
      <c r="F997" s="161" t="s">
        <v>243</v>
      </c>
      <c r="H997" s="162">
        <v>596</v>
      </c>
      <c r="I997" s="163"/>
      <c r="L997" s="159"/>
      <c r="M997" s="164"/>
      <c r="T997" s="165"/>
      <c r="AT997" s="160" t="s">
        <v>241</v>
      </c>
      <c r="AU997" s="160" t="s">
        <v>95</v>
      </c>
      <c r="AV997" s="13" t="s">
        <v>239</v>
      </c>
      <c r="AW997" s="13" t="s">
        <v>42</v>
      </c>
      <c r="AX997" s="13" t="s">
        <v>93</v>
      </c>
      <c r="AY997" s="160" t="s">
        <v>232</v>
      </c>
    </row>
    <row r="998" spans="2:65" s="1" customFormat="1" ht="37.9" customHeight="1">
      <c r="B998" s="33"/>
      <c r="C998" s="138" t="s">
        <v>1365</v>
      </c>
      <c r="D998" s="138" t="s">
        <v>234</v>
      </c>
      <c r="E998" s="139" t="s">
        <v>1366</v>
      </c>
      <c r="F998" s="140" t="s">
        <v>1367</v>
      </c>
      <c r="G998" s="141" t="s">
        <v>153</v>
      </c>
      <c r="H998" s="142">
        <v>26.536000000000001</v>
      </c>
      <c r="I998" s="143"/>
      <c r="J998" s="144">
        <f>ROUND(I998*H998,2)</f>
        <v>0</v>
      </c>
      <c r="K998" s="140" t="s">
        <v>238</v>
      </c>
      <c r="L998" s="33"/>
      <c r="M998" s="145" t="s">
        <v>1</v>
      </c>
      <c r="N998" s="146" t="s">
        <v>51</v>
      </c>
      <c r="P998" s="147">
        <f>O998*H998</f>
        <v>0</v>
      </c>
      <c r="Q998" s="147">
        <v>2.4000000000000001E-4</v>
      </c>
      <c r="R998" s="147">
        <f>Q998*H998</f>
        <v>6.3686400000000001E-3</v>
      </c>
      <c r="S998" s="147">
        <v>0</v>
      </c>
      <c r="T998" s="148">
        <f>S998*H998</f>
        <v>0</v>
      </c>
      <c r="AR998" s="149" t="s">
        <v>358</v>
      </c>
      <c r="AT998" s="149" t="s">
        <v>234</v>
      </c>
      <c r="AU998" s="149" t="s">
        <v>95</v>
      </c>
      <c r="AY998" s="17" t="s">
        <v>232</v>
      </c>
      <c r="BE998" s="150">
        <f>IF(N998="základní",J998,0)</f>
        <v>0</v>
      </c>
      <c r="BF998" s="150">
        <f>IF(N998="snížená",J998,0)</f>
        <v>0</v>
      </c>
      <c r="BG998" s="150">
        <f>IF(N998="zákl. přenesená",J998,0)</f>
        <v>0</v>
      </c>
      <c r="BH998" s="150">
        <f>IF(N998="sníž. přenesená",J998,0)</f>
        <v>0</v>
      </c>
      <c r="BI998" s="150">
        <f>IF(N998="nulová",J998,0)</f>
        <v>0</v>
      </c>
      <c r="BJ998" s="17" t="s">
        <v>93</v>
      </c>
      <c r="BK998" s="150">
        <f>ROUND(I998*H998,2)</f>
        <v>0</v>
      </c>
      <c r="BL998" s="17" t="s">
        <v>358</v>
      </c>
      <c r="BM998" s="149" t="s">
        <v>1368</v>
      </c>
    </row>
    <row r="999" spans="2:65" s="12" customFormat="1">
      <c r="B999" s="151"/>
      <c r="D999" s="152" t="s">
        <v>241</v>
      </c>
      <c r="E999" s="153" t="s">
        <v>1</v>
      </c>
      <c r="F999" s="154" t="s">
        <v>1369</v>
      </c>
      <c r="H999" s="155">
        <v>26.536000000000001</v>
      </c>
      <c r="I999" s="156"/>
      <c r="L999" s="151"/>
      <c r="M999" s="157"/>
      <c r="T999" s="158"/>
      <c r="AT999" s="153" t="s">
        <v>241</v>
      </c>
      <c r="AU999" s="153" t="s">
        <v>95</v>
      </c>
      <c r="AV999" s="12" t="s">
        <v>95</v>
      </c>
      <c r="AW999" s="12" t="s">
        <v>42</v>
      </c>
      <c r="AX999" s="12" t="s">
        <v>86</v>
      </c>
      <c r="AY999" s="153" t="s">
        <v>232</v>
      </c>
    </row>
    <row r="1000" spans="2:65" s="14" customFormat="1">
      <c r="B1000" s="166"/>
      <c r="D1000" s="152" t="s">
        <v>241</v>
      </c>
      <c r="E1000" s="167" t="s">
        <v>1</v>
      </c>
      <c r="F1000" s="168" t="s">
        <v>1370</v>
      </c>
      <c r="H1000" s="167" t="s">
        <v>1</v>
      </c>
      <c r="I1000" s="169"/>
      <c r="L1000" s="166"/>
      <c r="M1000" s="170"/>
      <c r="T1000" s="171"/>
      <c r="AT1000" s="167" t="s">
        <v>241</v>
      </c>
      <c r="AU1000" s="167" t="s">
        <v>95</v>
      </c>
      <c r="AV1000" s="14" t="s">
        <v>93</v>
      </c>
      <c r="AW1000" s="14" t="s">
        <v>42</v>
      </c>
      <c r="AX1000" s="14" t="s">
        <v>86</v>
      </c>
      <c r="AY1000" s="167" t="s">
        <v>232</v>
      </c>
    </row>
    <row r="1001" spans="2:65" s="13" customFormat="1">
      <c r="B1001" s="159"/>
      <c r="D1001" s="152" t="s">
        <v>241</v>
      </c>
      <c r="E1001" s="160" t="s">
        <v>1</v>
      </c>
      <c r="F1001" s="161" t="s">
        <v>243</v>
      </c>
      <c r="H1001" s="162">
        <v>26.536000000000001</v>
      </c>
      <c r="I1001" s="163"/>
      <c r="L1001" s="159"/>
      <c r="M1001" s="164"/>
      <c r="T1001" s="165"/>
      <c r="AT1001" s="160" t="s">
        <v>241</v>
      </c>
      <c r="AU1001" s="160" t="s">
        <v>95</v>
      </c>
      <c r="AV1001" s="13" t="s">
        <v>239</v>
      </c>
      <c r="AW1001" s="13" t="s">
        <v>42</v>
      </c>
      <c r="AX1001" s="13" t="s">
        <v>93</v>
      </c>
      <c r="AY1001" s="160" t="s">
        <v>232</v>
      </c>
    </row>
    <row r="1002" spans="2:65" s="1" customFormat="1" ht="24.2" customHeight="1">
      <c r="B1002" s="33"/>
      <c r="C1002" s="179" t="s">
        <v>1371</v>
      </c>
      <c r="D1002" s="179" t="s">
        <v>304</v>
      </c>
      <c r="E1002" s="180" t="s">
        <v>1372</v>
      </c>
      <c r="F1002" s="181" t="s">
        <v>1373</v>
      </c>
      <c r="G1002" s="182" t="s">
        <v>153</v>
      </c>
      <c r="H1002" s="183">
        <v>27.863</v>
      </c>
      <c r="I1002" s="184"/>
      <c r="J1002" s="185">
        <f>ROUND(I1002*H1002,2)</f>
        <v>0</v>
      </c>
      <c r="K1002" s="181" t="s">
        <v>238</v>
      </c>
      <c r="L1002" s="186"/>
      <c r="M1002" s="187" t="s">
        <v>1</v>
      </c>
      <c r="N1002" s="188" t="s">
        <v>51</v>
      </c>
      <c r="P1002" s="147">
        <f>O1002*H1002</f>
        <v>0</v>
      </c>
      <c r="Q1002" s="147">
        <v>0.08</v>
      </c>
      <c r="R1002" s="147">
        <f>Q1002*H1002</f>
        <v>2.2290399999999999</v>
      </c>
      <c r="S1002" s="147">
        <v>0</v>
      </c>
      <c r="T1002" s="148">
        <f>S1002*H1002</f>
        <v>0</v>
      </c>
      <c r="AR1002" s="149" t="s">
        <v>528</v>
      </c>
      <c r="AT1002" s="149" t="s">
        <v>304</v>
      </c>
      <c r="AU1002" s="149" t="s">
        <v>95</v>
      </c>
      <c r="AY1002" s="17" t="s">
        <v>232</v>
      </c>
      <c r="BE1002" s="150">
        <f>IF(N1002="základní",J1002,0)</f>
        <v>0</v>
      </c>
      <c r="BF1002" s="150">
        <f>IF(N1002="snížená",J1002,0)</f>
        <v>0</v>
      </c>
      <c r="BG1002" s="150">
        <f>IF(N1002="zákl. přenesená",J1002,0)</f>
        <v>0</v>
      </c>
      <c r="BH1002" s="150">
        <f>IF(N1002="sníž. přenesená",J1002,0)</f>
        <v>0</v>
      </c>
      <c r="BI1002" s="150">
        <f>IF(N1002="nulová",J1002,0)</f>
        <v>0</v>
      </c>
      <c r="BJ1002" s="17" t="s">
        <v>93</v>
      </c>
      <c r="BK1002" s="150">
        <f>ROUND(I1002*H1002,2)</f>
        <v>0</v>
      </c>
      <c r="BL1002" s="17" t="s">
        <v>358</v>
      </c>
      <c r="BM1002" s="149" t="s">
        <v>1374</v>
      </c>
    </row>
    <row r="1003" spans="2:65" s="12" customFormat="1">
      <c r="B1003" s="151"/>
      <c r="D1003" s="152" t="s">
        <v>241</v>
      </c>
      <c r="E1003" s="153" t="s">
        <v>1</v>
      </c>
      <c r="F1003" s="154" t="s">
        <v>1369</v>
      </c>
      <c r="H1003" s="155">
        <v>26.536000000000001</v>
      </c>
      <c r="I1003" s="156"/>
      <c r="L1003" s="151"/>
      <c r="M1003" s="157"/>
      <c r="T1003" s="158"/>
      <c r="AT1003" s="153" t="s">
        <v>241</v>
      </c>
      <c r="AU1003" s="153" t="s">
        <v>95</v>
      </c>
      <c r="AV1003" s="12" t="s">
        <v>95</v>
      </c>
      <c r="AW1003" s="12" t="s">
        <v>42</v>
      </c>
      <c r="AX1003" s="12" t="s">
        <v>86</v>
      </c>
      <c r="AY1003" s="153" t="s">
        <v>232</v>
      </c>
    </row>
    <row r="1004" spans="2:65" s="13" customFormat="1">
      <c r="B1004" s="159"/>
      <c r="D1004" s="152" t="s">
        <v>241</v>
      </c>
      <c r="E1004" s="160" t="s">
        <v>1</v>
      </c>
      <c r="F1004" s="161" t="s">
        <v>243</v>
      </c>
      <c r="H1004" s="162">
        <v>26.536000000000001</v>
      </c>
      <c r="I1004" s="163"/>
      <c r="L1004" s="159"/>
      <c r="M1004" s="164"/>
      <c r="T1004" s="165"/>
      <c r="AT1004" s="160" t="s">
        <v>241</v>
      </c>
      <c r="AU1004" s="160" t="s">
        <v>95</v>
      </c>
      <c r="AV1004" s="13" t="s">
        <v>239</v>
      </c>
      <c r="AW1004" s="13" t="s">
        <v>42</v>
      </c>
      <c r="AX1004" s="13" t="s">
        <v>93</v>
      </c>
      <c r="AY1004" s="160" t="s">
        <v>232</v>
      </c>
    </row>
    <row r="1005" spans="2:65" s="12" customFormat="1">
      <c r="B1005" s="151"/>
      <c r="D1005" s="152" t="s">
        <v>241</v>
      </c>
      <c r="F1005" s="154" t="s">
        <v>1375</v>
      </c>
      <c r="H1005" s="155">
        <v>27.863</v>
      </c>
      <c r="I1005" s="156"/>
      <c r="L1005" s="151"/>
      <c r="M1005" s="157"/>
      <c r="T1005" s="158"/>
      <c r="AT1005" s="153" t="s">
        <v>241</v>
      </c>
      <c r="AU1005" s="153" t="s">
        <v>95</v>
      </c>
      <c r="AV1005" s="12" t="s">
        <v>95</v>
      </c>
      <c r="AW1005" s="12" t="s">
        <v>4</v>
      </c>
      <c r="AX1005" s="12" t="s">
        <v>93</v>
      </c>
      <c r="AY1005" s="153" t="s">
        <v>232</v>
      </c>
    </row>
    <row r="1006" spans="2:65" s="1" customFormat="1" ht="37.9" customHeight="1">
      <c r="B1006" s="33"/>
      <c r="C1006" s="138" t="s">
        <v>1376</v>
      </c>
      <c r="D1006" s="138" t="s">
        <v>234</v>
      </c>
      <c r="E1006" s="139" t="s">
        <v>1377</v>
      </c>
      <c r="F1006" s="140" t="s">
        <v>1378</v>
      </c>
      <c r="G1006" s="141" t="s">
        <v>153</v>
      </c>
      <c r="H1006" s="142">
        <v>47.606000000000002</v>
      </c>
      <c r="I1006" s="143"/>
      <c r="J1006" s="144">
        <f>ROUND(I1006*H1006,2)</f>
        <v>0</v>
      </c>
      <c r="K1006" s="140" t="s">
        <v>238</v>
      </c>
      <c r="L1006" s="33"/>
      <c r="M1006" s="145" t="s">
        <v>1</v>
      </c>
      <c r="N1006" s="146" t="s">
        <v>51</v>
      </c>
      <c r="P1006" s="147">
        <f>O1006*H1006</f>
        <v>0</v>
      </c>
      <c r="Q1006" s="147">
        <v>0</v>
      </c>
      <c r="R1006" s="147">
        <f>Q1006*H1006</f>
        <v>0</v>
      </c>
      <c r="S1006" s="147">
        <v>0</v>
      </c>
      <c r="T1006" s="148">
        <f>S1006*H1006</f>
        <v>0</v>
      </c>
      <c r="AR1006" s="149" t="s">
        <v>358</v>
      </c>
      <c r="AT1006" s="149" t="s">
        <v>234</v>
      </c>
      <c r="AU1006" s="149" t="s">
        <v>95</v>
      </c>
      <c r="AY1006" s="17" t="s">
        <v>232</v>
      </c>
      <c r="BE1006" s="150">
        <f>IF(N1006="základní",J1006,0)</f>
        <v>0</v>
      </c>
      <c r="BF1006" s="150">
        <f>IF(N1006="snížená",J1006,0)</f>
        <v>0</v>
      </c>
      <c r="BG1006" s="150">
        <f>IF(N1006="zákl. přenesená",J1006,0)</f>
        <v>0</v>
      </c>
      <c r="BH1006" s="150">
        <f>IF(N1006="sníž. přenesená",J1006,0)</f>
        <v>0</v>
      </c>
      <c r="BI1006" s="150">
        <f>IF(N1006="nulová",J1006,0)</f>
        <v>0</v>
      </c>
      <c r="BJ1006" s="17" t="s">
        <v>93</v>
      </c>
      <c r="BK1006" s="150">
        <f>ROUND(I1006*H1006,2)</f>
        <v>0</v>
      </c>
      <c r="BL1006" s="17" t="s">
        <v>358</v>
      </c>
      <c r="BM1006" s="149" t="s">
        <v>1379</v>
      </c>
    </row>
    <row r="1007" spans="2:65" s="12" customFormat="1">
      <c r="B1007" s="151"/>
      <c r="D1007" s="152" t="s">
        <v>241</v>
      </c>
      <c r="E1007" s="153" t="s">
        <v>1</v>
      </c>
      <c r="F1007" s="154" t="s">
        <v>1380</v>
      </c>
      <c r="H1007" s="155">
        <v>26.536000000000001</v>
      </c>
      <c r="I1007" s="156"/>
      <c r="L1007" s="151"/>
      <c r="M1007" s="157"/>
      <c r="T1007" s="158"/>
      <c r="AT1007" s="153" t="s">
        <v>241</v>
      </c>
      <c r="AU1007" s="153" t="s">
        <v>95</v>
      </c>
      <c r="AV1007" s="12" t="s">
        <v>95</v>
      </c>
      <c r="AW1007" s="12" t="s">
        <v>42</v>
      </c>
      <c r="AX1007" s="12" t="s">
        <v>86</v>
      </c>
      <c r="AY1007" s="153" t="s">
        <v>232</v>
      </c>
    </row>
    <row r="1008" spans="2:65" s="12" customFormat="1">
      <c r="B1008" s="151"/>
      <c r="D1008" s="152" t="s">
        <v>241</v>
      </c>
      <c r="E1008" s="153" t="s">
        <v>1</v>
      </c>
      <c r="F1008" s="154" t="s">
        <v>1381</v>
      </c>
      <c r="H1008" s="155">
        <v>15.07</v>
      </c>
      <c r="I1008" s="156"/>
      <c r="L1008" s="151"/>
      <c r="M1008" s="157"/>
      <c r="T1008" s="158"/>
      <c r="AT1008" s="153" t="s">
        <v>241</v>
      </c>
      <c r="AU1008" s="153" t="s">
        <v>95</v>
      </c>
      <c r="AV1008" s="12" t="s">
        <v>95</v>
      </c>
      <c r="AW1008" s="12" t="s">
        <v>42</v>
      </c>
      <c r="AX1008" s="12" t="s">
        <v>86</v>
      </c>
      <c r="AY1008" s="153" t="s">
        <v>232</v>
      </c>
    </row>
    <row r="1009" spans="2:65" s="12" customFormat="1">
      <c r="B1009" s="151"/>
      <c r="D1009" s="152" t="s">
        <v>241</v>
      </c>
      <c r="E1009" s="153" t="s">
        <v>1</v>
      </c>
      <c r="F1009" s="154" t="s">
        <v>1382</v>
      </c>
      <c r="H1009" s="155">
        <v>6</v>
      </c>
      <c r="I1009" s="156"/>
      <c r="L1009" s="151"/>
      <c r="M1009" s="157"/>
      <c r="T1009" s="158"/>
      <c r="AT1009" s="153" t="s">
        <v>241</v>
      </c>
      <c r="AU1009" s="153" t="s">
        <v>95</v>
      </c>
      <c r="AV1009" s="12" t="s">
        <v>95</v>
      </c>
      <c r="AW1009" s="12" t="s">
        <v>42</v>
      </c>
      <c r="AX1009" s="12" t="s">
        <v>86</v>
      </c>
      <c r="AY1009" s="153" t="s">
        <v>232</v>
      </c>
    </row>
    <row r="1010" spans="2:65" s="13" customFormat="1">
      <c r="B1010" s="159"/>
      <c r="D1010" s="152" t="s">
        <v>241</v>
      </c>
      <c r="E1010" s="160" t="s">
        <v>1</v>
      </c>
      <c r="F1010" s="161" t="s">
        <v>243</v>
      </c>
      <c r="H1010" s="162">
        <v>47.606000000000002</v>
      </c>
      <c r="I1010" s="163"/>
      <c r="L1010" s="159"/>
      <c r="M1010" s="164"/>
      <c r="T1010" s="165"/>
      <c r="AT1010" s="160" t="s">
        <v>241</v>
      </c>
      <c r="AU1010" s="160" t="s">
        <v>95</v>
      </c>
      <c r="AV1010" s="13" t="s">
        <v>239</v>
      </c>
      <c r="AW1010" s="13" t="s">
        <v>42</v>
      </c>
      <c r="AX1010" s="13" t="s">
        <v>93</v>
      </c>
      <c r="AY1010" s="160" t="s">
        <v>232</v>
      </c>
    </row>
    <row r="1011" spans="2:65" s="1" customFormat="1" ht="49.15" customHeight="1">
      <c r="B1011" s="33"/>
      <c r="C1011" s="138" t="s">
        <v>1383</v>
      </c>
      <c r="D1011" s="138" t="s">
        <v>234</v>
      </c>
      <c r="E1011" s="139" t="s">
        <v>1384</v>
      </c>
      <c r="F1011" s="140" t="s">
        <v>1385</v>
      </c>
      <c r="G1011" s="141" t="s">
        <v>183</v>
      </c>
      <c r="H1011" s="142">
        <v>67.302000000000007</v>
      </c>
      <c r="I1011" s="143"/>
      <c r="J1011" s="144">
        <f>ROUND(I1011*H1011,2)</f>
        <v>0</v>
      </c>
      <c r="K1011" s="140" t="s">
        <v>238</v>
      </c>
      <c r="L1011" s="33"/>
      <c r="M1011" s="145" t="s">
        <v>1</v>
      </c>
      <c r="N1011" s="146" t="s">
        <v>51</v>
      </c>
      <c r="P1011" s="147">
        <f>O1011*H1011</f>
        <v>0</v>
      </c>
      <c r="Q1011" s="147">
        <v>0</v>
      </c>
      <c r="R1011" s="147">
        <f>Q1011*H1011</f>
        <v>0</v>
      </c>
      <c r="S1011" s="147">
        <v>0</v>
      </c>
      <c r="T1011" s="148">
        <f>S1011*H1011</f>
        <v>0</v>
      </c>
      <c r="AR1011" s="149" t="s">
        <v>358</v>
      </c>
      <c r="AT1011" s="149" t="s">
        <v>234</v>
      </c>
      <c r="AU1011" s="149" t="s">
        <v>95</v>
      </c>
      <c r="AY1011" s="17" t="s">
        <v>232</v>
      </c>
      <c r="BE1011" s="150">
        <f>IF(N1011="základní",J1011,0)</f>
        <v>0</v>
      </c>
      <c r="BF1011" s="150">
        <f>IF(N1011="snížená",J1011,0)</f>
        <v>0</v>
      </c>
      <c r="BG1011" s="150">
        <f>IF(N1011="zákl. přenesená",J1011,0)</f>
        <v>0</v>
      </c>
      <c r="BH1011" s="150">
        <f>IF(N1011="sníž. přenesená",J1011,0)</f>
        <v>0</v>
      </c>
      <c r="BI1011" s="150">
        <f>IF(N1011="nulová",J1011,0)</f>
        <v>0</v>
      </c>
      <c r="BJ1011" s="17" t="s">
        <v>93</v>
      </c>
      <c r="BK1011" s="150">
        <f>ROUND(I1011*H1011,2)</f>
        <v>0</v>
      </c>
      <c r="BL1011" s="17" t="s">
        <v>358</v>
      </c>
      <c r="BM1011" s="149" t="s">
        <v>1386</v>
      </c>
    </row>
    <row r="1012" spans="2:65" s="11" customFormat="1" ht="22.9" customHeight="1">
      <c r="B1012" s="126"/>
      <c r="D1012" s="127" t="s">
        <v>85</v>
      </c>
      <c r="E1012" s="136" t="s">
        <v>1387</v>
      </c>
      <c r="F1012" s="136" t="s">
        <v>1388</v>
      </c>
      <c r="I1012" s="129"/>
      <c r="J1012" s="137">
        <f>BK1012</f>
        <v>0</v>
      </c>
      <c r="L1012" s="126"/>
      <c r="M1012" s="131"/>
      <c r="P1012" s="132">
        <f>SUM(P1013:P1114)</f>
        <v>0</v>
      </c>
      <c r="R1012" s="132">
        <f>SUM(R1013:R1114)</f>
        <v>1.9799680000000002</v>
      </c>
      <c r="T1012" s="133">
        <f>SUM(T1013:T1114)</f>
        <v>0</v>
      </c>
      <c r="AR1012" s="127" t="s">
        <v>95</v>
      </c>
      <c r="AT1012" s="134" t="s">
        <v>85</v>
      </c>
      <c r="AU1012" s="134" t="s">
        <v>93</v>
      </c>
      <c r="AY1012" s="127" t="s">
        <v>232</v>
      </c>
      <c r="BK1012" s="135">
        <f>SUM(BK1013:BK1114)</f>
        <v>0</v>
      </c>
    </row>
    <row r="1013" spans="2:65" s="1" customFormat="1" ht="21.75" customHeight="1">
      <c r="B1013" s="33"/>
      <c r="C1013" s="138" t="s">
        <v>1389</v>
      </c>
      <c r="D1013" s="138" t="s">
        <v>234</v>
      </c>
      <c r="E1013" s="139" t="s">
        <v>1390</v>
      </c>
      <c r="F1013" s="140" t="s">
        <v>1391</v>
      </c>
      <c r="G1013" s="141" t="s">
        <v>237</v>
      </c>
      <c r="H1013" s="142">
        <v>30.4</v>
      </c>
      <c r="I1013" s="143"/>
      <c r="J1013" s="144">
        <f>ROUND(I1013*H1013,2)</f>
        <v>0</v>
      </c>
      <c r="K1013" s="140" t="s">
        <v>376</v>
      </c>
      <c r="L1013" s="33"/>
      <c r="M1013" s="145" t="s">
        <v>1</v>
      </c>
      <c r="N1013" s="146" t="s">
        <v>51</v>
      </c>
      <c r="P1013" s="147">
        <f>O1013*H1013</f>
        <v>0</v>
      </c>
      <c r="Q1013" s="147">
        <v>1.7000000000000001E-4</v>
      </c>
      <c r="R1013" s="147">
        <f>Q1013*H1013</f>
        <v>5.1679999999999999E-3</v>
      </c>
      <c r="S1013" s="147">
        <v>0</v>
      </c>
      <c r="T1013" s="148">
        <f>S1013*H1013</f>
        <v>0</v>
      </c>
      <c r="AR1013" s="149" t="s">
        <v>358</v>
      </c>
      <c r="AT1013" s="149" t="s">
        <v>234</v>
      </c>
      <c r="AU1013" s="149" t="s">
        <v>95</v>
      </c>
      <c r="AY1013" s="17" t="s">
        <v>232</v>
      </c>
      <c r="BE1013" s="150">
        <f>IF(N1013="základní",J1013,0)</f>
        <v>0</v>
      </c>
      <c r="BF1013" s="150">
        <f>IF(N1013="snížená",J1013,0)</f>
        <v>0</v>
      </c>
      <c r="BG1013" s="150">
        <f>IF(N1013="zákl. přenesená",J1013,0)</f>
        <v>0</v>
      </c>
      <c r="BH1013" s="150">
        <f>IF(N1013="sníž. přenesená",J1013,0)</f>
        <v>0</v>
      </c>
      <c r="BI1013" s="150">
        <f>IF(N1013="nulová",J1013,0)</f>
        <v>0</v>
      </c>
      <c r="BJ1013" s="17" t="s">
        <v>93</v>
      </c>
      <c r="BK1013" s="150">
        <f>ROUND(I1013*H1013,2)</f>
        <v>0</v>
      </c>
      <c r="BL1013" s="17" t="s">
        <v>358</v>
      </c>
      <c r="BM1013" s="149" t="s">
        <v>1392</v>
      </c>
    </row>
    <row r="1014" spans="2:65" s="14" customFormat="1">
      <c r="B1014" s="166"/>
      <c r="D1014" s="152" t="s">
        <v>241</v>
      </c>
      <c r="E1014" s="167" t="s">
        <v>1</v>
      </c>
      <c r="F1014" s="168" t="s">
        <v>1391</v>
      </c>
      <c r="H1014" s="167" t="s">
        <v>1</v>
      </c>
      <c r="I1014" s="169"/>
      <c r="L1014" s="166"/>
      <c r="M1014" s="170"/>
      <c r="T1014" s="171"/>
      <c r="AT1014" s="167" t="s">
        <v>241</v>
      </c>
      <c r="AU1014" s="167" t="s">
        <v>95</v>
      </c>
      <c r="AV1014" s="14" t="s">
        <v>93</v>
      </c>
      <c r="AW1014" s="14" t="s">
        <v>42</v>
      </c>
      <c r="AX1014" s="14" t="s">
        <v>86</v>
      </c>
      <c r="AY1014" s="167" t="s">
        <v>232</v>
      </c>
    </row>
    <row r="1015" spans="2:65" s="12" customFormat="1">
      <c r="B1015" s="151"/>
      <c r="D1015" s="152" t="s">
        <v>241</v>
      </c>
      <c r="E1015" s="153" t="s">
        <v>1</v>
      </c>
      <c r="F1015" s="154" t="s">
        <v>1393</v>
      </c>
      <c r="H1015" s="155">
        <v>30.4</v>
      </c>
      <c r="I1015" s="156"/>
      <c r="L1015" s="151"/>
      <c r="M1015" s="157"/>
      <c r="T1015" s="158"/>
      <c r="AT1015" s="153" t="s">
        <v>241</v>
      </c>
      <c r="AU1015" s="153" t="s">
        <v>95</v>
      </c>
      <c r="AV1015" s="12" t="s">
        <v>95</v>
      </c>
      <c r="AW1015" s="12" t="s">
        <v>42</v>
      </c>
      <c r="AX1015" s="12" t="s">
        <v>86</v>
      </c>
      <c r="AY1015" s="153" t="s">
        <v>232</v>
      </c>
    </row>
    <row r="1016" spans="2:65" s="13" customFormat="1">
      <c r="B1016" s="159"/>
      <c r="D1016" s="152" t="s">
        <v>241</v>
      </c>
      <c r="E1016" s="160" t="s">
        <v>1</v>
      </c>
      <c r="F1016" s="161" t="s">
        <v>243</v>
      </c>
      <c r="H1016" s="162">
        <v>30.4</v>
      </c>
      <c r="I1016" s="163"/>
      <c r="L1016" s="159"/>
      <c r="M1016" s="164"/>
      <c r="T1016" s="165"/>
      <c r="AT1016" s="160" t="s">
        <v>241</v>
      </c>
      <c r="AU1016" s="160" t="s">
        <v>95</v>
      </c>
      <c r="AV1016" s="13" t="s">
        <v>239</v>
      </c>
      <c r="AW1016" s="13" t="s">
        <v>42</v>
      </c>
      <c r="AX1016" s="13" t="s">
        <v>93</v>
      </c>
      <c r="AY1016" s="160" t="s">
        <v>232</v>
      </c>
    </row>
    <row r="1017" spans="2:65" s="1" customFormat="1" ht="16.5" customHeight="1">
      <c r="B1017" s="33"/>
      <c r="C1017" s="179" t="s">
        <v>1394</v>
      </c>
      <c r="D1017" s="179" t="s">
        <v>304</v>
      </c>
      <c r="E1017" s="180" t="s">
        <v>1395</v>
      </c>
      <c r="F1017" s="181" t="s">
        <v>1396</v>
      </c>
      <c r="G1017" s="182" t="s">
        <v>237</v>
      </c>
      <c r="H1017" s="183">
        <v>1.7</v>
      </c>
      <c r="I1017" s="184"/>
      <c r="J1017" s="185">
        <f>ROUND(I1017*H1017,2)</f>
        <v>0</v>
      </c>
      <c r="K1017" s="181" t="s">
        <v>376</v>
      </c>
      <c r="L1017" s="186"/>
      <c r="M1017" s="187" t="s">
        <v>1</v>
      </c>
      <c r="N1017" s="188" t="s">
        <v>51</v>
      </c>
      <c r="P1017" s="147">
        <f>O1017*H1017</f>
        <v>0</v>
      </c>
      <c r="Q1017" s="147">
        <v>5.0000000000000001E-3</v>
      </c>
      <c r="R1017" s="147">
        <f>Q1017*H1017</f>
        <v>8.5000000000000006E-3</v>
      </c>
      <c r="S1017" s="147">
        <v>0</v>
      </c>
      <c r="T1017" s="148">
        <f>S1017*H1017</f>
        <v>0</v>
      </c>
      <c r="AR1017" s="149" t="s">
        <v>528</v>
      </c>
      <c r="AT1017" s="149" t="s">
        <v>304</v>
      </c>
      <c r="AU1017" s="149" t="s">
        <v>95</v>
      </c>
      <c r="AY1017" s="17" t="s">
        <v>232</v>
      </c>
      <c r="BE1017" s="150">
        <f>IF(N1017="základní",J1017,0)</f>
        <v>0</v>
      </c>
      <c r="BF1017" s="150">
        <f>IF(N1017="snížená",J1017,0)</f>
        <v>0</v>
      </c>
      <c r="BG1017" s="150">
        <f>IF(N1017="zákl. přenesená",J1017,0)</f>
        <v>0</v>
      </c>
      <c r="BH1017" s="150">
        <f>IF(N1017="sníž. přenesená",J1017,0)</f>
        <v>0</v>
      </c>
      <c r="BI1017" s="150">
        <f>IF(N1017="nulová",J1017,0)</f>
        <v>0</v>
      </c>
      <c r="BJ1017" s="17" t="s">
        <v>93</v>
      </c>
      <c r="BK1017" s="150">
        <f>ROUND(I1017*H1017,2)</f>
        <v>0</v>
      </c>
      <c r="BL1017" s="17" t="s">
        <v>358</v>
      </c>
      <c r="BM1017" s="149" t="s">
        <v>1397</v>
      </c>
    </row>
    <row r="1018" spans="2:65" s="14" customFormat="1">
      <c r="B1018" s="166"/>
      <c r="D1018" s="152" t="s">
        <v>241</v>
      </c>
      <c r="E1018" s="167" t="s">
        <v>1</v>
      </c>
      <c r="F1018" s="168" t="s">
        <v>1396</v>
      </c>
      <c r="H1018" s="167" t="s">
        <v>1</v>
      </c>
      <c r="I1018" s="169"/>
      <c r="L1018" s="166"/>
      <c r="M1018" s="170"/>
      <c r="T1018" s="171"/>
      <c r="AT1018" s="167" t="s">
        <v>241</v>
      </c>
      <c r="AU1018" s="167" t="s">
        <v>95</v>
      </c>
      <c r="AV1018" s="14" t="s">
        <v>93</v>
      </c>
      <c r="AW1018" s="14" t="s">
        <v>42</v>
      </c>
      <c r="AX1018" s="14" t="s">
        <v>86</v>
      </c>
      <c r="AY1018" s="167" t="s">
        <v>232</v>
      </c>
    </row>
    <row r="1019" spans="2:65" s="14" customFormat="1">
      <c r="B1019" s="166"/>
      <c r="D1019" s="152" t="s">
        <v>241</v>
      </c>
      <c r="E1019" s="167" t="s">
        <v>1</v>
      </c>
      <c r="F1019" s="168" t="s">
        <v>1398</v>
      </c>
      <c r="H1019" s="167" t="s">
        <v>1</v>
      </c>
      <c r="I1019" s="169"/>
      <c r="L1019" s="166"/>
      <c r="M1019" s="170"/>
      <c r="T1019" s="171"/>
      <c r="AT1019" s="167" t="s">
        <v>241</v>
      </c>
      <c r="AU1019" s="167" t="s">
        <v>95</v>
      </c>
      <c r="AV1019" s="14" t="s">
        <v>93</v>
      </c>
      <c r="AW1019" s="14" t="s">
        <v>42</v>
      </c>
      <c r="AX1019" s="14" t="s">
        <v>86</v>
      </c>
      <c r="AY1019" s="167" t="s">
        <v>232</v>
      </c>
    </row>
    <row r="1020" spans="2:65" s="12" customFormat="1">
      <c r="B1020" s="151"/>
      <c r="D1020" s="152" t="s">
        <v>241</v>
      </c>
      <c r="E1020" s="153" t="s">
        <v>1</v>
      </c>
      <c r="F1020" s="154" t="s">
        <v>1399</v>
      </c>
      <c r="H1020" s="155">
        <v>1.7</v>
      </c>
      <c r="I1020" s="156"/>
      <c r="L1020" s="151"/>
      <c r="M1020" s="157"/>
      <c r="T1020" s="158"/>
      <c r="AT1020" s="153" t="s">
        <v>241</v>
      </c>
      <c r="AU1020" s="153" t="s">
        <v>95</v>
      </c>
      <c r="AV1020" s="12" t="s">
        <v>95</v>
      </c>
      <c r="AW1020" s="12" t="s">
        <v>42</v>
      </c>
      <c r="AX1020" s="12" t="s">
        <v>86</v>
      </c>
      <c r="AY1020" s="153" t="s">
        <v>232</v>
      </c>
    </row>
    <row r="1021" spans="2:65" s="13" customFormat="1">
      <c r="B1021" s="159"/>
      <c r="D1021" s="152" t="s">
        <v>241</v>
      </c>
      <c r="E1021" s="160" t="s">
        <v>1</v>
      </c>
      <c r="F1021" s="161" t="s">
        <v>243</v>
      </c>
      <c r="H1021" s="162">
        <v>1.7</v>
      </c>
      <c r="I1021" s="163"/>
      <c r="L1021" s="159"/>
      <c r="M1021" s="164"/>
      <c r="T1021" s="165"/>
      <c r="AT1021" s="160" t="s">
        <v>241</v>
      </c>
      <c r="AU1021" s="160" t="s">
        <v>95</v>
      </c>
      <c r="AV1021" s="13" t="s">
        <v>239</v>
      </c>
      <c r="AW1021" s="13" t="s">
        <v>42</v>
      </c>
      <c r="AX1021" s="13" t="s">
        <v>93</v>
      </c>
      <c r="AY1021" s="160" t="s">
        <v>232</v>
      </c>
    </row>
    <row r="1022" spans="2:65" s="1" customFormat="1" ht="16.5" customHeight="1">
      <c r="B1022" s="33"/>
      <c r="C1022" s="179" t="s">
        <v>1400</v>
      </c>
      <c r="D1022" s="179" t="s">
        <v>304</v>
      </c>
      <c r="E1022" s="180" t="s">
        <v>1401</v>
      </c>
      <c r="F1022" s="181" t="s">
        <v>1402</v>
      </c>
      <c r="G1022" s="182" t="s">
        <v>237</v>
      </c>
      <c r="H1022" s="183">
        <v>1.7</v>
      </c>
      <c r="I1022" s="184"/>
      <c r="J1022" s="185">
        <f>ROUND(I1022*H1022,2)</f>
        <v>0</v>
      </c>
      <c r="K1022" s="181" t="s">
        <v>376</v>
      </c>
      <c r="L1022" s="186"/>
      <c r="M1022" s="187" t="s">
        <v>1</v>
      </c>
      <c r="N1022" s="188" t="s">
        <v>51</v>
      </c>
      <c r="P1022" s="147">
        <f>O1022*H1022</f>
        <v>0</v>
      </c>
      <c r="Q1022" s="147">
        <v>5.0000000000000001E-3</v>
      </c>
      <c r="R1022" s="147">
        <f>Q1022*H1022</f>
        <v>8.5000000000000006E-3</v>
      </c>
      <c r="S1022" s="147">
        <v>0</v>
      </c>
      <c r="T1022" s="148">
        <f>S1022*H1022</f>
        <v>0</v>
      </c>
      <c r="AR1022" s="149" t="s">
        <v>528</v>
      </c>
      <c r="AT1022" s="149" t="s">
        <v>304</v>
      </c>
      <c r="AU1022" s="149" t="s">
        <v>95</v>
      </c>
      <c r="AY1022" s="17" t="s">
        <v>232</v>
      </c>
      <c r="BE1022" s="150">
        <f>IF(N1022="základní",J1022,0)</f>
        <v>0</v>
      </c>
      <c r="BF1022" s="150">
        <f>IF(N1022="snížená",J1022,0)</f>
        <v>0</v>
      </c>
      <c r="BG1022" s="150">
        <f>IF(N1022="zákl. přenesená",J1022,0)</f>
        <v>0</v>
      </c>
      <c r="BH1022" s="150">
        <f>IF(N1022="sníž. přenesená",J1022,0)</f>
        <v>0</v>
      </c>
      <c r="BI1022" s="150">
        <f>IF(N1022="nulová",J1022,0)</f>
        <v>0</v>
      </c>
      <c r="BJ1022" s="17" t="s">
        <v>93</v>
      </c>
      <c r="BK1022" s="150">
        <f>ROUND(I1022*H1022,2)</f>
        <v>0</v>
      </c>
      <c r="BL1022" s="17" t="s">
        <v>358</v>
      </c>
      <c r="BM1022" s="149" t="s">
        <v>1403</v>
      </c>
    </row>
    <row r="1023" spans="2:65" s="14" customFormat="1">
      <c r="B1023" s="166"/>
      <c r="D1023" s="152" t="s">
        <v>241</v>
      </c>
      <c r="E1023" s="167" t="s">
        <v>1</v>
      </c>
      <c r="F1023" s="168" t="s">
        <v>1402</v>
      </c>
      <c r="H1023" s="167" t="s">
        <v>1</v>
      </c>
      <c r="I1023" s="169"/>
      <c r="L1023" s="166"/>
      <c r="M1023" s="170"/>
      <c r="T1023" s="171"/>
      <c r="AT1023" s="167" t="s">
        <v>241</v>
      </c>
      <c r="AU1023" s="167" t="s">
        <v>95</v>
      </c>
      <c r="AV1023" s="14" t="s">
        <v>93</v>
      </c>
      <c r="AW1023" s="14" t="s">
        <v>42</v>
      </c>
      <c r="AX1023" s="14" t="s">
        <v>86</v>
      </c>
      <c r="AY1023" s="167" t="s">
        <v>232</v>
      </c>
    </row>
    <row r="1024" spans="2:65" s="14" customFormat="1">
      <c r="B1024" s="166"/>
      <c r="D1024" s="152" t="s">
        <v>241</v>
      </c>
      <c r="E1024" s="167" t="s">
        <v>1</v>
      </c>
      <c r="F1024" s="168" t="s">
        <v>1398</v>
      </c>
      <c r="H1024" s="167" t="s">
        <v>1</v>
      </c>
      <c r="I1024" s="169"/>
      <c r="L1024" s="166"/>
      <c r="M1024" s="170"/>
      <c r="T1024" s="171"/>
      <c r="AT1024" s="167" t="s">
        <v>241</v>
      </c>
      <c r="AU1024" s="167" t="s">
        <v>95</v>
      </c>
      <c r="AV1024" s="14" t="s">
        <v>93</v>
      </c>
      <c r="AW1024" s="14" t="s">
        <v>42</v>
      </c>
      <c r="AX1024" s="14" t="s">
        <v>86</v>
      </c>
      <c r="AY1024" s="167" t="s">
        <v>232</v>
      </c>
    </row>
    <row r="1025" spans="2:65" s="12" customFormat="1">
      <c r="B1025" s="151"/>
      <c r="D1025" s="152" t="s">
        <v>241</v>
      </c>
      <c r="E1025" s="153" t="s">
        <v>1</v>
      </c>
      <c r="F1025" s="154" t="s">
        <v>1399</v>
      </c>
      <c r="H1025" s="155">
        <v>1.7</v>
      </c>
      <c r="I1025" s="156"/>
      <c r="L1025" s="151"/>
      <c r="M1025" s="157"/>
      <c r="T1025" s="158"/>
      <c r="AT1025" s="153" t="s">
        <v>241</v>
      </c>
      <c r="AU1025" s="153" t="s">
        <v>95</v>
      </c>
      <c r="AV1025" s="12" t="s">
        <v>95</v>
      </c>
      <c r="AW1025" s="12" t="s">
        <v>42</v>
      </c>
      <c r="AX1025" s="12" t="s">
        <v>86</v>
      </c>
      <c r="AY1025" s="153" t="s">
        <v>232</v>
      </c>
    </row>
    <row r="1026" spans="2:65" s="13" customFormat="1">
      <c r="B1026" s="159"/>
      <c r="D1026" s="152" t="s">
        <v>241</v>
      </c>
      <c r="E1026" s="160" t="s">
        <v>1</v>
      </c>
      <c r="F1026" s="161" t="s">
        <v>243</v>
      </c>
      <c r="H1026" s="162">
        <v>1.7</v>
      </c>
      <c r="I1026" s="163"/>
      <c r="L1026" s="159"/>
      <c r="M1026" s="164"/>
      <c r="T1026" s="165"/>
      <c r="AT1026" s="160" t="s">
        <v>241</v>
      </c>
      <c r="AU1026" s="160" t="s">
        <v>95</v>
      </c>
      <c r="AV1026" s="13" t="s">
        <v>239</v>
      </c>
      <c r="AW1026" s="13" t="s">
        <v>42</v>
      </c>
      <c r="AX1026" s="13" t="s">
        <v>93</v>
      </c>
      <c r="AY1026" s="160" t="s">
        <v>232</v>
      </c>
    </row>
    <row r="1027" spans="2:65" s="1" customFormat="1" ht="16.5" customHeight="1">
      <c r="B1027" s="33"/>
      <c r="C1027" s="179" t="s">
        <v>1404</v>
      </c>
      <c r="D1027" s="179" t="s">
        <v>304</v>
      </c>
      <c r="E1027" s="180" t="s">
        <v>1405</v>
      </c>
      <c r="F1027" s="181" t="s">
        <v>1406</v>
      </c>
      <c r="G1027" s="182" t="s">
        <v>237</v>
      </c>
      <c r="H1027" s="183">
        <v>13.5</v>
      </c>
      <c r="I1027" s="184"/>
      <c r="J1027" s="185">
        <f>ROUND(I1027*H1027,2)</f>
        <v>0</v>
      </c>
      <c r="K1027" s="181" t="s">
        <v>376</v>
      </c>
      <c r="L1027" s="186"/>
      <c r="M1027" s="187" t="s">
        <v>1</v>
      </c>
      <c r="N1027" s="188" t="s">
        <v>51</v>
      </c>
      <c r="P1027" s="147">
        <f>O1027*H1027</f>
        <v>0</v>
      </c>
      <c r="Q1027" s="147">
        <v>5.0000000000000001E-3</v>
      </c>
      <c r="R1027" s="147">
        <f>Q1027*H1027</f>
        <v>6.7500000000000004E-2</v>
      </c>
      <c r="S1027" s="147">
        <v>0</v>
      </c>
      <c r="T1027" s="148">
        <f>S1027*H1027</f>
        <v>0</v>
      </c>
      <c r="AR1027" s="149" t="s">
        <v>528</v>
      </c>
      <c r="AT1027" s="149" t="s">
        <v>304</v>
      </c>
      <c r="AU1027" s="149" t="s">
        <v>95</v>
      </c>
      <c r="AY1027" s="17" t="s">
        <v>232</v>
      </c>
      <c r="BE1027" s="150">
        <f>IF(N1027="základní",J1027,0)</f>
        <v>0</v>
      </c>
      <c r="BF1027" s="150">
        <f>IF(N1027="snížená",J1027,0)</f>
        <v>0</v>
      </c>
      <c r="BG1027" s="150">
        <f>IF(N1027="zákl. přenesená",J1027,0)</f>
        <v>0</v>
      </c>
      <c r="BH1027" s="150">
        <f>IF(N1027="sníž. přenesená",J1027,0)</f>
        <v>0</v>
      </c>
      <c r="BI1027" s="150">
        <f>IF(N1027="nulová",J1027,0)</f>
        <v>0</v>
      </c>
      <c r="BJ1027" s="17" t="s">
        <v>93</v>
      </c>
      <c r="BK1027" s="150">
        <f>ROUND(I1027*H1027,2)</f>
        <v>0</v>
      </c>
      <c r="BL1027" s="17" t="s">
        <v>358</v>
      </c>
      <c r="BM1027" s="149" t="s">
        <v>1407</v>
      </c>
    </row>
    <row r="1028" spans="2:65" s="14" customFormat="1">
      <c r="B1028" s="166"/>
      <c r="D1028" s="152" t="s">
        <v>241</v>
      </c>
      <c r="E1028" s="167" t="s">
        <v>1</v>
      </c>
      <c r="F1028" s="168" t="s">
        <v>1406</v>
      </c>
      <c r="H1028" s="167" t="s">
        <v>1</v>
      </c>
      <c r="I1028" s="169"/>
      <c r="L1028" s="166"/>
      <c r="M1028" s="170"/>
      <c r="T1028" s="171"/>
      <c r="AT1028" s="167" t="s">
        <v>241</v>
      </c>
      <c r="AU1028" s="167" t="s">
        <v>95</v>
      </c>
      <c r="AV1028" s="14" t="s">
        <v>93</v>
      </c>
      <c r="AW1028" s="14" t="s">
        <v>42</v>
      </c>
      <c r="AX1028" s="14" t="s">
        <v>86</v>
      </c>
      <c r="AY1028" s="167" t="s">
        <v>232</v>
      </c>
    </row>
    <row r="1029" spans="2:65" s="14" customFormat="1">
      <c r="B1029" s="166"/>
      <c r="D1029" s="152" t="s">
        <v>241</v>
      </c>
      <c r="E1029" s="167" t="s">
        <v>1</v>
      </c>
      <c r="F1029" s="168" t="s">
        <v>1408</v>
      </c>
      <c r="H1029" s="167" t="s">
        <v>1</v>
      </c>
      <c r="I1029" s="169"/>
      <c r="L1029" s="166"/>
      <c r="M1029" s="170"/>
      <c r="T1029" s="171"/>
      <c r="AT1029" s="167" t="s">
        <v>241</v>
      </c>
      <c r="AU1029" s="167" t="s">
        <v>95</v>
      </c>
      <c r="AV1029" s="14" t="s">
        <v>93</v>
      </c>
      <c r="AW1029" s="14" t="s">
        <v>42</v>
      </c>
      <c r="AX1029" s="14" t="s">
        <v>86</v>
      </c>
      <c r="AY1029" s="167" t="s">
        <v>232</v>
      </c>
    </row>
    <row r="1030" spans="2:65" s="12" customFormat="1">
      <c r="B1030" s="151"/>
      <c r="D1030" s="152" t="s">
        <v>241</v>
      </c>
      <c r="E1030" s="153" t="s">
        <v>1</v>
      </c>
      <c r="F1030" s="154" t="s">
        <v>1409</v>
      </c>
      <c r="H1030" s="155">
        <v>13.5</v>
      </c>
      <c r="I1030" s="156"/>
      <c r="L1030" s="151"/>
      <c r="M1030" s="157"/>
      <c r="T1030" s="158"/>
      <c r="AT1030" s="153" t="s">
        <v>241</v>
      </c>
      <c r="AU1030" s="153" t="s">
        <v>95</v>
      </c>
      <c r="AV1030" s="12" t="s">
        <v>95</v>
      </c>
      <c r="AW1030" s="12" t="s">
        <v>42</v>
      </c>
      <c r="AX1030" s="12" t="s">
        <v>86</v>
      </c>
      <c r="AY1030" s="153" t="s">
        <v>232</v>
      </c>
    </row>
    <row r="1031" spans="2:65" s="13" customFormat="1">
      <c r="B1031" s="159"/>
      <c r="D1031" s="152" t="s">
        <v>241</v>
      </c>
      <c r="E1031" s="160" t="s">
        <v>1</v>
      </c>
      <c r="F1031" s="161" t="s">
        <v>243</v>
      </c>
      <c r="H1031" s="162">
        <v>13.5</v>
      </c>
      <c r="I1031" s="163"/>
      <c r="L1031" s="159"/>
      <c r="M1031" s="164"/>
      <c r="T1031" s="165"/>
      <c r="AT1031" s="160" t="s">
        <v>241</v>
      </c>
      <c r="AU1031" s="160" t="s">
        <v>95</v>
      </c>
      <c r="AV1031" s="13" t="s">
        <v>239</v>
      </c>
      <c r="AW1031" s="13" t="s">
        <v>42</v>
      </c>
      <c r="AX1031" s="13" t="s">
        <v>93</v>
      </c>
      <c r="AY1031" s="160" t="s">
        <v>232</v>
      </c>
    </row>
    <row r="1032" spans="2:65" s="1" customFormat="1" ht="16.5" customHeight="1">
      <c r="B1032" s="33"/>
      <c r="C1032" s="179" t="s">
        <v>1410</v>
      </c>
      <c r="D1032" s="179" t="s">
        <v>304</v>
      </c>
      <c r="E1032" s="180" t="s">
        <v>1411</v>
      </c>
      <c r="F1032" s="181" t="s">
        <v>1412</v>
      </c>
      <c r="G1032" s="182" t="s">
        <v>237</v>
      </c>
      <c r="H1032" s="183">
        <v>13.5</v>
      </c>
      <c r="I1032" s="184"/>
      <c r="J1032" s="185">
        <f>ROUND(I1032*H1032,2)</f>
        <v>0</v>
      </c>
      <c r="K1032" s="181" t="s">
        <v>376</v>
      </c>
      <c r="L1032" s="186"/>
      <c r="M1032" s="187" t="s">
        <v>1</v>
      </c>
      <c r="N1032" s="188" t="s">
        <v>51</v>
      </c>
      <c r="P1032" s="147">
        <f>O1032*H1032</f>
        <v>0</v>
      </c>
      <c r="Q1032" s="147">
        <v>5.0000000000000001E-3</v>
      </c>
      <c r="R1032" s="147">
        <f>Q1032*H1032</f>
        <v>6.7500000000000004E-2</v>
      </c>
      <c r="S1032" s="147">
        <v>0</v>
      </c>
      <c r="T1032" s="148">
        <f>S1032*H1032</f>
        <v>0</v>
      </c>
      <c r="AR1032" s="149" t="s">
        <v>528</v>
      </c>
      <c r="AT1032" s="149" t="s">
        <v>304</v>
      </c>
      <c r="AU1032" s="149" t="s">
        <v>95</v>
      </c>
      <c r="AY1032" s="17" t="s">
        <v>232</v>
      </c>
      <c r="BE1032" s="150">
        <f>IF(N1032="základní",J1032,0)</f>
        <v>0</v>
      </c>
      <c r="BF1032" s="150">
        <f>IF(N1032="snížená",J1032,0)</f>
        <v>0</v>
      </c>
      <c r="BG1032" s="150">
        <f>IF(N1032="zákl. přenesená",J1032,0)</f>
        <v>0</v>
      </c>
      <c r="BH1032" s="150">
        <f>IF(N1032="sníž. přenesená",J1032,0)</f>
        <v>0</v>
      </c>
      <c r="BI1032" s="150">
        <f>IF(N1032="nulová",J1032,0)</f>
        <v>0</v>
      </c>
      <c r="BJ1032" s="17" t="s">
        <v>93</v>
      </c>
      <c r="BK1032" s="150">
        <f>ROUND(I1032*H1032,2)</f>
        <v>0</v>
      </c>
      <c r="BL1032" s="17" t="s">
        <v>358</v>
      </c>
      <c r="BM1032" s="149" t="s">
        <v>1413</v>
      </c>
    </row>
    <row r="1033" spans="2:65" s="14" customFormat="1">
      <c r="B1033" s="166"/>
      <c r="D1033" s="152" t="s">
        <v>241</v>
      </c>
      <c r="E1033" s="167" t="s">
        <v>1</v>
      </c>
      <c r="F1033" s="168" t="s">
        <v>1412</v>
      </c>
      <c r="H1033" s="167" t="s">
        <v>1</v>
      </c>
      <c r="I1033" s="169"/>
      <c r="L1033" s="166"/>
      <c r="M1033" s="170"/>
      <c r="T1033" s="171"/>
      <c r="AT1033" s="167" t="s">
        <v>241</v>
      </c>
      <c r="AU1033" s="167" t="s">
        <v>95</v>
      </c>
      <c r="AV1033" s="14" t="s">
        <v>93</v>
      </c>
      <c r="AW1033" s="14" t="s">
        <v>42</v>
      </c>
      <c r="AX1033" s="14" t="s">
        <v>86</v>
      </c>
      <c r="AY1033" s="167" t="s">
        <v>232</v>
      </c>
    </row>
    <row r="1034" spans="2:65" s="14" customFormat="1">
      <c r="B1034" s="166"/>
      <c r="D1034" s="152" t="s">
        <v>241</v>
      </c>
      <c r="E1034" s="167" t="s">
        <v>1</v>
      </c>
      <c r="F1034" s="168" t="s">
        <v>1408</v>
      </c>
      <c r="H1034" s="167" t="s">
        <v>1</v>
      </c>
      <c r="I1034" s="169"/>
      <c r="L1034" s="166"/>
      <c r="M1034" s="170"/>
      <c r="T1034" s="171"/>
      <c r="AT1034" s="167" t="s">
        <v>241</v>
      </c>
      <c r="AU1034" s="167" t="s">
        <v>95</v>
      </c>
      <c r="AV1034" s="14" t="s">
        <v>93</v>
      </c>
      <c r="AW1034" s="14" t="s">
        <v>42</v>
      </c>
      <c r="AX1034" s="14" t="s">
        <v>86</v>
      </c>
      <c r="AY1034" s="167" t="s">
        <v>232</v>
      </c>
    </row>
    <row r="1035" spans="2:65" s="12" customFormat="1">
      <c r="B1035" s="151"/>
      <c r="D1035" s="152" t="s">
        <v>241</v>
      </c>
      <c r="E1035" s="153" t="s">
        <v>1</v>
      </c>
      <c r="F1035" s="154" t="s">
        <v>1409</v>
      </c>
      <c r="H1035" s="155">
        <v>13.5</v>
      </c>
      <c r="I1035" s="156"/>
      <c r="L1035" s="151"/>
      <c r="M1035" s="157"/>
      <c r="T1035" s="158"/>
      <c r="AT1035" s="153" t="s">
        <v>241</v>
      </c>
      <c r="AU1035" s="153" t="s">
        <v>95</v>
      </c>
      <c r="AV1035" s="12" t="s">
        <v>95</v>
      </c>
      <c r="AW1035" s="12" t="s">
        <v>42</v>
      </c>
      <c r="AX1035" s="12" t="s">
        <v>86</v>
      </c>
      <c r="AY1035" s="153" t="s">
        <v>232</v>
      </c>
    </row>
    <row r="1036" spans="2:65" s="13" customFormat="1">
      <c r="B1036" s="159"/>
      <c r="D1036" s="152" t="s">
        <v>241</v>
      </c>
      <c r="E1036" s="160" t="s">
        <v>1</v>
      </c>
      <c r="F1036" s="161" t="s">
        <v>243</v>
      </c>
      <c r="H1036" s="162">
        <v>13.5</v>
      </c>
      <c r="I1036" s="163"/>
      <c r="L1036" s="159"/>
      <c r="M1036" s="164"/>
      <c r="T1036" s="165"/>
      <c r="AT1036" s="160" t="s">
        <v>241</v>
      </c>
      <c r="AU1036" s="160" t="s">
        <v>95</v>
      </c>
      <c r="AV1036" s="13" t="s">
        <v>239</v>
      </c>
      <c r="AW1036" s="13" t="s">
        <v>42</v>
      </c>
      <c r="AX1036" s="13" t="s">
        <v>93</v>
      </c>
      <c r="AY1036" s="160" t="s">
        <v>232</v>
      </c>
    </row>
    <row r="1037" spans="2:65" s="1" customFormat="1" ht="16.5" customHeight="1">
      <c r="B1037" s="33"/>
      <c r="C1037" s="138" t="s">
        <v>1414</v>
      </c>
      <c r="D1037" s="138" t="s">
        <v>234</v>
      </c>
      <c r="E1037" s="139" t="s">
        <v>1415</v>
      </c>
      <c r="F1037" s="140" t="s">
        <v>1416</v>
      </c>
      <c r="G1037" s="141" t="s">
        <v>370</v>
      </c>
      <c r="H1037" s="142">
        <v>8</v>
      </c>
      <c r="I1037" s="143"/>
      <c r="J1037" s="144">
        <f>ROUND(I1037*H1037,2)</f>
        <v>0</v>
      </c>
      <c r="K1037" s="140" t="s">
        <v>376</v>
      </c>
      <c r="L1037" s="33"/>
      <c r="M1037" s="145" t="s">
        <v>1</v>
      </c>
      <c r="N1037" s="146" t="s">
        <v>51</v>
      </c>
      <c r="P1037" s="147">
        <f>O1037*H1037</f>
        <v>0</v>
      </c>
      <c r="Q1037" s="147">
        <v>4.0000000000000002E-4</v>
      </c>
      <c r="R1037" s="147">
        <f>Q1037*H1037</f>
        <v>3.2000000000000002E-3</v>
      </c>
      <c r="S1037" s="147">
        <v>0</v>
      </c>
      <c r="T1037" s="148">
        <f>S1037*H1037</f>
        <v>0</v>
      </c>
      <c r="AR1037" s="149" t="s">
        <v>358</v>
      </c>
      <c r="AT1037" s="149" t="s">
        <v>234</v>
      </c>
      <c r="AU1037" s="149" t="s">
        <v>95</v>
      </c>
      <c r="AY1037" s="17" t="s">
        <v>232</v>
      </c>
      <c r="BE1037" s="150">
        <f>IF(N1037="základní",J1037,0)</f>
        <v>0</v>
      </c>
      <c r="BF1037" s="150">
        <f>IF(N1037="snížená",J1037,0)</f>
        <v>0</v>
      </c>
      <c r="BG1037" s="150">
        <f>IF(N1037="zákl. přenesená",J1037,0)</f>
        <v>0</v>
      </c>
      <c r="BH1037" s="150">
        <f>IF(N1037="sníž. přenesená",J1037,0)</f>
        <v>0</v>
      </c>
      <c r="BI1037" s="150">
        <f>IF(N1037="nulová",J1037,0)</f>
        <v>0</v>
      </c>
      <c r="BJ1037" s="17" t="s">
        <v>93</v>
      </c>
      <c r="BK1037" s="150">
        <f>ROUND(I1037*H1037,2)</f>
        <v>0</v>
      </c>
      <c r="BL1037" s="17" t="s">
        <v>358</v>
      </c>
      <c r="BM1037" s="149" t="s">
        <v>1417</v>
      </c>
    </row>
    <row r="1038" spans="2:65" s="14" customFormat="1">
      <c r="B1038" s="166"/>
      <c r="D1038" s="152" t="s">
        <v>241</v>
      </c>
      <c r="E1038" s="167" t="s">
        <v>1</v>
      </c>
      <c r="F1038" s="168" t="s">
        <v>1418</v>
      </c>
      <c r="H1038" s="167" t="s">
        <v>1</v>
      </c>
      <c r="I1038" s="169"/>
      <c r="L1038" s="166"/>
      <c r="M1038" s="170"/>
      <c r="T1038" s="171"/>
      <c r="AT1038" s="167" t="s">
        <v>241</v>
      </c>
      <c r="AU1038" s="167" t="s">
        <v>95</v>
      </c>
      <c r="AV1038" s="14" t="s">
        <v>93</v>
      </c>
      <c r="AW1038" s="14" t="s">
        <v>42</v>
      </c>
      <c r="AX1038" s="14" t="s">
        <v>86</v>
      </c>
      <c r="AY1038" s="167" t="s">
        <v>232</v>
      </c>
    </row>
    <row r="1039" spans="2:65" s="12" customFormat="1">
      <c r="B1039" s="151"/>
      <c r="D1039" s="152" t="s">
        <v>241</v>
      </c>
      <c r="E1039" s="153" t="s">
        <v>1</v>
      </c>
      <c r="F1039" s="154" t="s">
        <v>1419</v>
      </c>
      <c r="H1039" s="155">
        <v>8</v>
      </c>
      <c r="I1039" s="156"/>
      <c r="L1039" s="151"/>
      <c r="M1039" s="157"/>
      <c r="T1039" s="158"/>
      <c r="AT1039" s="153" t="s">
        <v>241</v>
      </c>
      <c r="AU1039" s="153" t="s">
        <v>95</v>
      </c>
      <c r="AV1039" s="12" t="s">
        <v>95</v>
      </c>
      <c r="AW1039" s="12" t="s">
        <v>42</v>
      </c>
      <c r="AX1039" s="12" t="s">
        <v>86</v>
      </c>
      <c r="AY1039" s="153" t="s">
        <v>232</v>
      </c>
    </row>
    <row r="1040" spans="2:65" s="13" customFormat="1">
      <c r="B1040" s="159"/>
      <c r="D1040" s="152" t="s">
        <v>241</v>
      </c>
      <c r="E1040" s="160" t="s">
        <v>1</v>
      </c>
      <c r="F1040" s="161" t="s">
        <v>243</v>
      </c>
      <c r="H1040" s="162">
        <v>8</v>
      </c>
      <c r="I1040" s="163"/>
      <c r="L1040" s="159"/>
      <c r="M1040" s="164"/>
      <c r="T1040" s="165"/>
      <c r="AT1040" s="160" t="s">
        <v>241</v>
      </c>
      <c r="AU1040" s="160" t="s">
        <v>95</v>
      </c>
      <c r="AV1040" s="13" t="s">
        <v>239</v>
      </c>
      <c r="AW1040" s="13" t="s">
        <v>42</v>
      </c>
      <c r="AX1040" s="13" t="s">
        <v>93</v>
      </c>
      <c r="AY1040" s="160" t="s">
        <v>232</v>
      </c>
    </row>
    <row r="1041" spans="2:65" s="1" customFormat="1" ht="16.5" customHeight="1">
      <c r="B1041" s="33"/>
      <c r="C1041" s="179" t="s">
        <v>1420</v>
      </c>
      <c r="D1041" s="179" t="s">
        <v>304</v>
      </c>
      <c r="E1041" s="180" t="s">
        <v>1421</v>
      </c>
      <c r="F1041" s="181" t="s">
        <v>1422</v>
      </c>
      <c r="G1041" s="182" t="s">
        <v>370</v>
      </c>
      <c r="H1041" s="183">
        <v>8</v>
      </c>
      <c r="I1041" s="184"/>
      <c r="J1041" s="185">
        <f>ROUND(I1041*H1041,2)</f>
        <v>0</v>
      </c>
      <c r="K1041" s="181" t="s">
        <v>376</v>
      </c>
      <c r="L1041" s="186"/>
      <c r="M1041" s="187" t="s">
        <v>1</v>
      </c>
      <c r="N1041" s="188" t="s">
        <v>51</v>
      </c>
      <c r="P1041" s="147">
        <f>O1041*H1041</f>
        <v>0</v>
      </c>
      <c r="Q1041" s="147">
        <v>8.0000000000000002E-3</v>
      </c>
      <c r="R1041" s="147">
        <f>Q1041*H1041</f>
        <v>6.4000000000000001E-2</v>
      </c>
      <c r="S1041" s="147">
        <v>0</v>
      </c>
      <c r="T1041" s="148">
        <f>S1041*H1041</f>
        <v>0</v>
      </c>
      <c r="AR1041" s="149" t="s">
        <v>528</v>
      </c>
      <c r="AT1041" s="149" t="s">
        <v>304</v>
      </c>
      <c r="AU1041" s="149" t="s">
        <v>95</v>
      </c>
      <c r="AY1041" s="17" t="s">
        <v>232</v>
      </c>
      <c r="BE1041" s="150">
        <f>IF(N1041="základní",J1041,0)</f>
        <v>0</v>
      </c>
      <c r="BF1041" s="150">
        <f>IF(N1041="snížená",J1041,0)</f>
        <v>0</v>
      </c>
      <c r="BG1041" s="150">
        <f>IF(N1041="zákl. přenesená",J1041,0)</f>
        <v>0</v>
      </c>
      <c r="BH1041" s="150">
        <f>IF(N1041="sníž. přenesená",J1041,0)</f>
        <v>0</v>
      </c>
      <c r="BI1041" s="150">
        <f>IF(N1041="nulová",J1041,0)</f>
        <v>0</v>
      </c>
      <c r="BJ1041" s="17" t="s">
        <v>93</v>
      </c>
      <c r="BK1041" s="150">
        <f>ROUND(I1041*H1041,2)</f>
        <v>0</v>
      </c>
      <c r="BL1041" s="17" t="s">
        <v>358</v>
      </c>
      <c r="BM1041" s="149" t="s">
        <v>1423</v>
      </c>
    </row>
    <row r="1042" spans="2:65" s="14" customFormat="1">
      <c r="B1042" s="166"/>
      <c r="D1042" s="152" t="s">
        <v>241</v>
      </c>
      <c r="E1042" s="167" t="s">
        <v>1</v>
      </c>
      <c r="F1042" s="168" t="s">
        <v>1422</v>
      </c>
      <c r="H1042" s="167" t="s">
        <v>1</v>
      </c>
      <c r="I1042" s="169"/>
      <c r="L1042" s="166"/>
      <c r="M1042" s="170"/>
      <c r="T1042" s="171"/>
      <c r="AT1042" s="167" t="s">
        <v>241</v>
      </c>
      <c r="AU1042" s="167" t="s">
        <v>95</v>
      </c>
      <c r="AV1042" s="14" t="s">
        <v>93</v>
      </c>
      <c r="AW1042" s="14" t="s">
        <v>42</v>
      </c>
      <c r="AX1042" s="14" t="s">
        <v>86</v>
      </c>
      <c r="AY1042" s="167" t="s">
        <v>232</v>
      </c>
    </row>
    <row r="1043" spans="2:65" s="14" customFormat="1">
      <c r="B1043" s="166"/>
      <c r="D1043" s="152" t="s">
        <v>241</v>
      </c>
      <c r="E1043" s="167" t="s">
        <v>1</v>
      </c>
      <c r="F1043" s="168" t="s">
        <v>1398</v>
      </c>
      <c r="H1043" s="167" t="s">
        <v>1</v>
      </c>
      <c r="I1043" s="169"/>
      <c r="L1043" s="166"/>
      <c r="M1043" s="170"/>
      <c r="T1043" s="171"/>
      <c r="AT1043" s="167" t="s">
        <v>241</v>
      </c>
      <c r="AU1043" s="167" t="s">
        <v>95</v>
      </c>
      <c r="AV1043" s="14" t="s">
        <v>93</v>
      </c>
      <c r="AW1043" s="14" t="s">
        <v>42</v>
      </c>
      <c r="AX1043" s="14" t="s">
        <v>86</v>
      </c>
      <c r="AY1043" s="167" t="s">
        <v>232</v>
      </c>
    </row>
    <row r="1044" spans="2:65" s="12" customFormat="1">
      <c r="B1044" s="151"/>
      <c r="D1044" s="152" t="s">
        <v>241</v>
      </c>
      <c r="E1044" s="153" t="s">
        <v>1</v>
      </c>
      <c r="F1044" s="154" t="s">
        <v>1424</v>
      </c>
      <c r="H1044" s="155">
        <v>8</v>
      </c>
      <c r="I1044" s="156"/>
      <c r="L1044" s="151"/>
      <c r="M1044" s="157"/>
      <c r="T1044" s="158"/>
      <c r="AT1044" s="153" t="s">
        <v>241</v>
      </c>
      <c r="AU1044" s="153" t="s">
        <v>95</v>
      </c>
      <c r="AV1044" s="12" t="s">
        <v>95</v>
      </c>
      <c r="AW1044" s="12" t="s">
        <v>42</v>
      </c>
      <c r="AX1044" s="12" t="s">
        <v>86</v>
      </c>
      <c r="AY1044" s="153" t="s">
        <v>232</v>
      </c>
    </row>
    <row r="1045" spans="2:65" s="13" customFormat="1">
      <c r="B1045" s="159"/>
      <c r="D1045" s="152" t="s">
        <v>241</v>
      </c>
      <c r="E1045" s="160" t="s">
        <v>1</v>
      </c>
      <c r="F1045" s="161" t="s">
        <v>243</v>
      </c>
      <c r="H1045" s="162">
        <v>8</v>
      </c>
      <c r="I1045" s="163"/>
      <c r="L1045" s="159"/>
      <c r="M1045" s="164"/>
      <c r="T1045" s="165"/>
      <c r="AT1045" s="160" t="s">
        <v>241</v>
      </c>
      <c r="AU1045" s="160" t="s">
        <v>95</v>
      </c>
      <c r="AV1045" s="13" t="s">
        <v>239</v>
      </c>
      <c r="AW1045" s="13" t="s">
        <v>42</v>
      </c>
      <c r="AX1045" s="13" t="s">
        <v>93</v>
      </c>
      <c r="AY1045" s="160" t="s">
        <v>232</v>
      </c>
    </row>
    <row r="1046" spans="2:65" s="1" customFormat="1" ht="24.2" customHeight="1">
      <c r="B1046" s="33"/>
      <c r="C1046" s="138" t="s">
        <v>1425</v>
      </c>
      <c r="D1046" s="138" t="s">
        <v>234</v>
      </c>
      <c r="E1046" s="139" t="s">
        <v>1426</v>
      </c>
      <c r="F1046" s="140" t="s">
        <v>1427</v>
      </c>
      <c r="G1046" s="141" t="s">
        <v>370</v>
      </c>
      <c r="H1046" s="142">
        <v>1</v>
      </c>
      <c r="I1046" s="143"/>
      <c r="J1046" s="144">
        <f>ROUND(I1046*H1046,2)</f>
        <v>0</v>
      </c>
      <c r="K1046" s="140" t="s">
        <v>238</v>
      </c>
      <c r="L1046" s="33"/>
      <c r="M1046" s="145" t="s">
        <v>1</v>
      </c>
      <c r="N1046" s="146" t="s">
        <v>51</v>
      </c>
      <c r="P1046" s="147">
        <f>O1046*H1046</f>
        <v>0</v>
      </c>
      <c r="Q1046" s="147">
        <v>2E-3</v>
      </c>
      <c r="R1046" s="147">
        <f>Q1046*H1046</f>
        <v>2E-3</v>
      </c>
      <c r="S1046" s="147">
        <v>0</v>
      </c>
      <c r="T1046" s="148">
        <f>S1046*H1046</f>
        <v>0</v>
      </c>
      <c r="AR1046" s="149" t="s">
        <v>358</v>
      </c>
      <c r="AT1046" s="149" t="s">
        <v>234</v>
      </c>
      <c r="AU1046" s="149" t="s">
        <v>95</v>
      </c>
      <c r="AY1046" s="17" t="s">
        <v>232</v>
      </c>
      <c r="BE1046" s="150">
        <f>IF(N1046="základní",J1046,0)</f>
        <v>0</v>
      </c>
      <c r="BF1046" s="150">
        <f>IF(N1046="snížená",J1046,0)</f>
        <v>0</v>
      </c>
      <c r="BG1046" s="150">
        <f>IF(N1046="zákl. přenesená",J1046,0)</f>
        <v>0</v>
      </c>
      <c r="BH1046" s="150">
        <f>IF(N1046="sníž. přenesená",J1046,0)</f>
        <v>0</v>
      </c>
      <c r="BI1046" s="150">
        <f>IF(N1046="nulová",J1046,0)</f>
        <v>0</v>
      </c>
      <c r="BJ1046" s="17" t="s">
        <v>93</v>
      </c>
      <c r="BK1046" s="150">
        <f>ROUND(I1046*H1046,2)</f>
        <v>0</v>
      </c>
      <c r="BL1046" s="17" t="s">
        <v>358</v>
      </c>
      <c r="BM1046" s="149" t="s">
        <v>1428</v>
      </c>
    </row>
    <row r="1047" spans="2:65" s="12" customFormat="1">
      <c r="B1047" s="151"/>
      <c r="D1047" s="152" t="s">
        <v>241</v>
      </c>
      <c r="E1047" s="153" t="s">
        <v>1</v>
      </c>
      <c r="F1047" s="154" t="s">
        <v>1429</v>
      </c>
      <c r="H1047" s="155">
        <v>1</v>
      </c>
      <c r="I1047" s="156"/>
      <c r="L1047" s="151"/>
      <c r="M1047" s="157"/>
      <c r="T1047" s="158"/>
      <c r="AT1047" s="153" t="s">
        <v>241</v>
      </c>
      <c r="AU1047" s="153" t="s">
        <v>95</v>
      </c>
      <c r="AV1047" s="12" t="s">
        <v>95</v>
      </c>
      <c r="AW1047" s="12" t="s">
        <v>42</v>
      </c>
      <c r="AX1047" s="12" t="s">
        <v>86</v>
      </c>
      <c r="AY1047" s="153" t="s">
        <v>232</v>
      </c>
    </row>
    <row r="1048" spans="2:65" s="14" customFormat="1">
      <c r="B1048" s="166"/>
      <c r="D1048" s="152" t="s">
        <v>241</v>
      </c>
      <c r="E1048" s="167" t="s">
        <v>1</v>
      </c>
      <c r="F1048" s="168" t="s">
        <v>1430</v>
      </c>
      <c r="H1048" s="167" t="s">
        <v>1</v>
      </c>
      <c r="I1048" s="169"/>
      <c r="L1048" s="166"/>
      <c r="M1048" s="170"/>
      <c r="T1048" s="171"/>
      <c r="AT1048" s="167" t="s">
        <v>241</v>
      </c>
      <c r="AU1048" s="167" t="s">
        <v>95</v>
      </c>
      <c r="AV1048" s="14" t="s">
        <v>93</v>
      </c>
      <c r="AW1048" s="14" t="s">
        <v>42</v>
      </c>
      <c r="AX1048" s="14" t="s">
        <v>86</v>
      </c>
      <c r="AY1048" s="167" t="s">
        <v>232</v>
      </c>
    </row>
    <row r="1049" spans="2:65" s="13" customFormat="1">
      <c r="B1049" s="159"/>
      <c r="D1049" s="152" t="s">
        <v>241</v>
      </c>
      <c r="E1049" s="160" t="s">
        <v>1</v>
      </c>
      <c r="F1049" s="161" t="s">
        <v>243</v>
      </c>
      <c r="H1049" s="162">
        <v>1</v>
      </c>
      <c r="I1049" s="163"/>
      <c r="L1049" s="159"/>
      <c r="M1049" s="164"/>
      <c r="T1049" s="165"/>
      <c r="AT1049" s="160" t="s">
        <v>241</v>
      </c>
      <c r="AU1049" s="160" t="s">
        <v>95</v>
      </c>
      <c r="AV1049" s="13" t="s">
        <v>239</v>
      </c>
      <c r="AW1049" s="13" t="s">
        <v>42</v>
      </c>
      <c r="AX1049" s="13" t="s">
        <v>93</v>
      </c>
      <c r="AY1049" s="160" t="s">
        <v>232</v>
      </c>
    </row>
    <row r="1050" spans="2:65" s="1" customFormat="1" ht="24.2" customHeight="1">
      <c r="B1050" s="33"/>
      <c r="C1050" s="179" t="s">
        <v>1431</v>
      </c>
      <c r="D1050" s="179" t="s">
        <v>304</v>
      </c>
      <c r="E1050" s="180" t="s">
        <v>1432</v>
      </c>
      <c r="F1050" s="181" t="s">
        <v>1433</v>
      </c>
      <c r="G1050" s="182" t="s">
        <v>370</v>
      </c>
      <c r="H1050" s="183">
        <v>1</v>
      </c>
      <c r="I1050" s="184"/>
      <c r="J1050" s="185">
        <f>ROUND(I1050*H1050,2)</f>
        <v>0</v>
      </c>
      <c r="K1050" s="181" t="s">
        <v>376</v>
      </c>
      <c r="L1050" s="186"/>
      <c r="M1050" s="187" t="s">
        <v>1</v>
      </c>
      <c r="N1050" s="188" t="s">
        <v>51</v>
      </c>
      <c r="P1050" s="147">
        <f>O1050*H1050</f>
        <v>0</v>
      </c>
      <c r="Q1050" s="147">
        <v>8.4000000000000005E-2</v>
      </c>
      <c r="R1050" s="147">
        <f>Q1050*H1050</f>
        <v>8.4000000000000005E-2</v>
      </c>
      <c r="S1050" s="147">
        <v>0</v>
      </c>
      <c r="T1050" s="148">
        <f>S1050*H1050</f>
        <v>0</v>
      </c>
      <c r="AR1050" s="149" t="s">
        <v>528</v>
      </c>
      <c r="AT1050" s="149" t="s">
        <v>304</v>
      </c>
      <c r="AU1050" s="149" t="s">
        <v>95</v>
      </c>
      <c r="AY1050" s="17" t="s">
        <v>232</v>
      </c>
      <c r="BE1050" s="150">
        <f>IF(N1050="základní",J1050,0)</f>
        <v>0</v>
      </c>
      <c r="BF1050" s="150">
        <f>IF(N1050="snížená",J1050,0)</f>
        <v>0</v>
      </c>
      <c r="BG1050" s="150">
        <f>IF(N1050="zákl. přenesená",J1050,0)</f>
        <v>0</v>
      </c>
      <c r="BH1050" s="150">
        <f>IF(N1050="sníž. přenesená",J1050,0)</f>
        <v>0</v>
      </c>
      <c r="BI1050" s="150">
        <f>IF(N1050="nulová",J1050,0)</f>
        <v>0</v>
      </c>
      <c r="BJ1050" s="17" t="s">
        <v>93</v>
      </c>
      <c r="BK1050" s="150">
        <f>ROUND(I1050*H1050,2)</f>
        <v>0</v>
      </c>
      <c r="BL1050" s="17" t="s">
        <v>358</v>
      </c>
      <c r="BM1050" s="149" t="s">
        <v>1434</v>
      </c>
    </row>
    <row r="1051" spans="2:65" s="14" customFormat="1" ht="22.5">
      <c r="B1051" s="166"/>
      <c r="D1051" s="152" t="s">
        <v>241</v>
      </c>
      <c r="E1051" s="167" t="s">
        <v>1</v>
      </c>
      <c r="F1051" s="168" t="s">
        <v>1435</v>
      </c>
      <c r="H1051" s="167" t="s">
        <v>1</v>
      </c>
      <c r="I1051" s="169"/>
      <c r="L1051" s="166"/>
      <c r="M1051" s="170"/>
      <c r="T1051" s="171"/>
      <c r="AT1051" s="167" t="s">
        <v>241</v>
      </c>
      <c r="AU1051" s="167" t="s">
        <v>95</v>
      </c>
      <c r="AV1051" s="14" t="s">
        <v>93</v>
      </c>
      <c r="AW1051" s="14" t="s">
        <v>42</v>
      </c>
      <c r="AX1051" s="14" t="s">
        <v>86</v>
      </c>
      <c r="AY1051" s="167" t="s">
        <v>232</v>
      </c>
    </row>
    <row r="1052" spans="2:65" s="12" customFormat="1">
      <c r="B1052" s="151"/>
      <c r="D1052" s="152" t="s">
        <v>241</v>
      </c>
      <c r="E1052" s="153" t="s">
        <v>1</v>
      </c>
      <c r="F1052" s="154" t="s">
        <v>1436</v>
      </c>
      <c r="H1052" s="155">
        <v>1</v>
      </c>
      <c r="I1052" s="156"/>
      <c r="L1052" s="151"/>
      <c r="M1052" s="157"/>
      <c r="T1052" s="158"/>
      <c r="AT1052" s="153" t="s">
        <v>241</v>
      </c>
      <c r="AU1052" s="153" t="s">
        <v>95</v>
      </c>
      <c r="AV1052" s="12" t="s">
        <v>95</v>
      </c>
      <c r="AW1052" s="12" t="s">
        <v>42</v>
      </c>
      <c r="AX1052" s="12" t="s">
        <v>86</v>
      </c>
      <c r="AY1052" s="153" t="s">
        <v>232</v>
      </c>
    </row>
    <row r="1053" spans="2:65" s="14" customFormat="1">
      <c r="B1053" s="166"/>
      <c r="D1053" s="152" t="s">
        <v>241</v>
      </c>
      <c r="E1053" s="167" t="s">
        <v>1</v>
      </c>
      <c r="F1053" s="168" t="s">
        <v>1437</v>
      </c>
      <c r="H1053" s="167" t="s">
        <v>1</v>
      </c>
      <c r="I1053" s="169"/>
      <c r="L1053" s="166"/>
      <c r="M1053" s="170"/>
      <c r="T1053" s="171"/>
      <c r="AT1053" s="167" t="s">
        <v>241</v>
      </c>
      <c r="AU1053" s="167" t="s">
        <v>95</v>
      </c>
      <c r="AV1053" s="14" t="s">
        <v>93</v>
      </c>
      <c r="AW1053" s="14" t="s">
        <v>42</v>
      </c>
      <c r="AX1053" s="14" t="s">
        <v>86</v>
      </c>
      <c r="AY1053" s="167" t="s">
        <v>232</v>
      </c>
    </row>
    <row r="1054" spans="2:65" s="13" customFormat="1">
      <c r="B1054" s="159"/>
      <c r="D1054" s="152" t="s">
        <v>241</v>
      </c>
      <c r="E1054" s="160" t="s">
        <v>1</v>
      </c>
      <c r="F1054" s="161" t="s">
        <v>243</v>
      </c>
      <c r="H1054" s="162">
        <v>1</v>
      </c>
      <c r="I1054" s="163"/>
      <c r="L1054" s="159"/>
      <c r="M1054" s="164"/>
      <c r="T1054" s="165"/>
      <c r="AT1054" s="160" t="s">
        <v>241</v>
      </c>
      <c r="AU1054" s="160" t="s">
        <v>95</v>
      </c>
      <c r="AV1054" s="13" t="s">
        <v>239</v>
      </c>
      <c r="AW1054" s="13" t="s">
        <v>42</v>
      </c>
      <c r="AX1054" s="13" t="s">
        <v>93</v>
      </c>
      <c r="AY1054" s="160" t="s">
        <v>232</v>
      </c>
    </row>
    <row r="1055" spans="2:65" s="1" customFormat="1" ht="16.5" customHeight="1">
      <c r="B1055" s="33"/>
      <c r="C1055" s="138" t="s">
        <v>1438</v>
      </c>
      <c r="D1055" s="138" t="s">
        <v>234</v>
      </c>
      <c r="E1055" s="139" t="s">
        <v>1439</v>
      </c>
      <c r="F1055" s="140" t="s">
        <v>1440</v>
      </c>
      <c r="G1055" s="141" t="s">
        <v>370</v>
      </c>
      <c r="H1055" s="142">
        <v>2</v>
      </c>
      <c r="I1055" s="143"/>
      <c r="J1055" s="144">
        <f>ROUND(I1055*H1055,2)</f>
        <v>0</v>
      </c>
      <c r="K1055" s="140" t="s">
        <v>376</v>
      </c>
      <c r="L1055" s="33"/>
      <c r="M1055" s="145" t="s">
        <v>1</v>
      </c>
      <c r="N1055" s="146" t="s">
        <v>51</v>
      </c>
      <c r="P1055" s="147">
        <f>O1055*H1055</f>
        <v>0</v>
      </c>
      <c r="Q1055" s="147">
        <v>1.2E-2</v>
      </c>
      <c r="R1055" s="147">
        <f>Q1055*H1055</f>
        <v>2.4E-2</v>
      </c>
      <c r="S1055" s="147">
        <v>0</v>
      </c>
      <c r="T1055" s="148">
        <f>S1055*H1055</f>
        <v>0</v>
      </c>
      <c r="AR1055" s="149" t="s">
        <v>358</v>
      </c>
      <c r="AT1055" s="149" t="s">
        <v>234</v>
      </c>
      <c r="AU1055" s="149" t="s">
        <v>95</v>
      </c>
      <c r="AY1055" s="17" t="s">
        <v>232</v>
      </c>
      <c r="BE1055" s="150">
        <f>IF(N1055="základní",J1055,0)</f>
        <v>0</v>
      </c>
      <c r="BF1055" s="150">
        <f>IF(N1055="snížená",J1055,0)</f>
        <v>0</v>
      </c>
      <c r="BG1055" s="150">
        <f>IF(N1055="zákl. přenesená",J1055,0)</f>
        <v>0</v>
      </c>
      <c r="BH1055" s="150">
        <f>IF(N1055="sníž. přenesená",J1055,0)</f>
        <v>0</v>
      </c>
      <c r="BI1055" s="150">
        <f>IF(N1055="nulová",J1055,0)</f>
        <v>0</v>
      </c>
      <c r="BJ1055" s="17" t="s">
        <v>93</v>
      </c>
      <c r="BK1055" s="150">
        <f>ROUND(I1055*H1055,2)</f>
        <v>0</v>
      </c>
      <c r="BL1055" s="17" t="s">
        <v>358</v>
      </c>
      <c r="BM1055" s="149" t="s">
        <v>1441</v>
      </c>
    </row>
    <row r="1056" spans="2:65" s="12" customFormat="1">
      <c r="B1056" s="151"/>
      <c r="D1056" s="152" t="s">
        <v>241</v>
      </c>
      <c r="E1056" s="153" t="s">
        <v>1</v>
      </c>
      <c r="F1056" s="154" t="s">
        <v>1442</v>
      </c>
      <c r="H1056" s="155">
        <v>2</v>
      </c>
      <c r="I1056" s="156"/>
      <c r="L1056" s="151"/>
      <c r="M1056" s="157"/>
      <c r="T1056" s="158"/>
      <c r="AT1056" s="153" t="s">
        <v>241</v>
      </c>
      <c r="AU1056" s="153" t="s">
        <v>95</v>
      </c>
      <c r="AV1056" s="12" t="s">
        <v>95</v>
      </c>
      <c r="AW1056" s="12" t="s">
        <v>42</v>
      </c>
      <c r="AX1056" s="12" t="s">
        <v>86</v>
      </c>
      <c r="AY1056" s="153" t="s">
        <v>232</v>
      </c>
    </row>
    <row r="1057" spans="2:65" s="14" customFormat="1">
      <c r="B1057" s="166"/>
      <c r="D1057" s="152" t="s">
        <v>241</v>
      </c>
      <c r="E1057" s="167" t="s">
        <v>1</v>
      </c>
      <c r="F1057" s="168" t="s">
        <v>1430</v>
      </c>
      <c r="H1057" s="167" t="s">
        <v>1</v>
      </c>
      <c r="I1057" s="169"/>
      <c r="L1057" s="166"/>
      <c r="M1057" s="170"/>
      <c r="T1057" s="171"/>
      <c r="AT1057" s="167" t="s">
        <v>241</v>
      </c>
      <c r="AU1057" s="167" t="s">
        <v>95</v>
      </c>
      <c r="AV1057" s="14" t="s">
        <v>93</v>
      </c>
      <c r="AW1057" s="14" t="s">
        <v>42</v>
      </c>
      <c r="AX1057" s="14" t="s">
        <v>86</v>
      </c>
      <c r="AY1057" s="167" t="s">
        <v>232</v>
      </c>
    </row>
    <row r="1058" spans="2:65" s="13" customFormat="1">
      <c r="B1058" s="159"/>
      <c r="D1058" s="152" t="s">
        <v>241</v>
      </c>
      <c r="E1058" s="160" t="s">
        <v>1</v>
      </c>
      <c r="F1058" s="161" t="s">
        <v>243</v>
      </c>
      <c r="H1058" s="162">
        <v>2</v>
      </c>
      <c r="I1058" s="163"/>
      <c r="L1058" s="159"/>
      <c r="M1058" s="164"/>
      <c r="T1058" s="165"/>
      <c r="AT1058" s="160" t="s">
        <v>241</v>
      </c>
      <c r="AU1058" s="160" t="s">
        <v>95</v>
      </c>
      <c r="AV1058" s="13" t="s">
        <v>239</v>
      </c>
      <c r="AW1058" s="13" t="s">
        <v>42</v>
      </c>
      <c r="AX1058" s="13" t="s">
        <v>93</v>
      </c>
      <c r="AY1058" s="160" t="s">
        <v>232</v>
      </c>
    </row>
    <row r="1059" spans="2:65" s="1" customFormat="1" ht="24.2" customHeight="1">
      <c r="B1059" s="33"/>
      <c r="C1059" s="179" t="s">
        <v>1443</v>
      </c>
      <c r="D1059" s="179" t="s">
        <v>304</v>
      </c>
      <c r="E1059" s="180" t="s">
        <v>1444</v>
      </c>
      <c r="F1059" s="181" t="s">
        <v>1445</v>
      </c>
      <c r="G1059" s="182" t="s">
        <v>370</v>
      </c>
      <c r="H1059" s="183">
        <v>2</v>
      </c>
      <c r="I1059" s="184"/>
      <c r="J1059" s="185">
        <f>ROUND(I1059*H1059,2)</f>
        <v>0</v>
      </c>
      <c r="K1059" s="181" t="s">
        <v>376</v>
      </c>
      <c r="L1059" s="186"/>
      <c r="M1059" s="187" t="s">
        <v>1</v>
      </c>
      <c r="N1059" s="188" t="s">
        <v>51</v>
      </c>
      <c r="P1059" s="147">
        <f>O1059*H1059</f>
        <v>0</v>
      </c>
      <c r="Q1059" s="147">
        <v>0.25</v>
      </c>
      <c r="R1059" s="147">
        <f>Q1059*H1059</f>
        <v>0.5</v>
      </c>
      <c r="S1059" s="147">
        <v>0</v>
      </c>
      <c r="T1059" s="148">
        <f>S1059*H1059</f>
        <v>0</v>
      </c>
      <c r="AR1059" s="149" t="s">
        <v>528</v>
      </c>
      <c r="AT1059" s="149" t="s">
        <v>304</v>
      </c>
      <c r="AU1059" s="149" t="s">
        <v>95</v>
      </c>
      <c r="AY1059" s="17" t="s">
        <v>232</v>
      </c>
      <c r="BE1059" s="150">
        <f>IF(N1059="základní",J1059,0)</f>
        <v>0</v>
      </c>
      <c r="BF1059" s="150">
        <f>IF(N1059="snížená",J1059,0)</f>
        <v>0</v>
      </c>
      <c r="BG1059" s="150">
        <f>IF(N1059="zákl. přenesená",J1059,0)</f>
        <v>0</v>
      </c>
      <c r="BH1059" s="150">
        <f>IF(N1059="sníž. přenesená",J1059,0)</f>
        <v>0</v>
      </c>
      <c r="BI1059" s="150">
        <f>IF(N1059="nulová",J1059,0)</f>
        <v>0</v>
      </c>
      <c r="BJ1059" s="17" t="s">
        <v>93</v>
      </c>
      <c r="BK1059" s="150">
        <f>ROUND(I1059*H1059,2)</f>
        <v>0</v>
      </c>
      <c r="BL1059" s="17" t="s">
        <v>358</v>
      </c>
      <c r="BM1059" s="149" t="s">
        <v>1446</v>
      </c>
    </row>
    <row r="1060" spans="2:65" s="14" customFormat="1" ht="22.5">
      <c r="B1060" s="166"/>
      <c r="D1060" s="152" t="s">
        <v>241</v>
      </c>
      <c r="E1060" s="167" t="s">
        <v>1</v>
      </c>
      <c r="F1060" s="168" t="s">
        <v>1435</v>
      </c>
      <c r="H1060" s="167" t="s">
        <v>1</v>
      </c>
      <c r="I1060" s="169"/>
      <c r="L1060" s="166"/>
      <c r="M1060" s="170"/>
      <c r="T1060" s="171"/>
      <c r="AT1060" s="167" t="s">
        <v>241</v>
      </c>
      <c r="AU1060" s="167" t="s">
        <v>95</v>
      </c>
      <c r="AV1060" s="14" t="s">
        <v>93</v>
      </c>
      <c r="AW1060" s="14" t="s">
        <v>42</v>
      </c>
      <c r="AX1060" s="14" t="s">
        <v>86</v>
      </c>
      <c r="AY1060" s="167" t="s">
        <v>232</v>
      </c>
    </row>
    <row r="1061" spans="2:65" s="12" customFormat="1">
      <c r="B1061" s="151"/>
      <c r="D1061" s="152" t="s">
        <v>241</v>
      </c>
      <c r="E1061" s="153" t="s">
        <v>1</v>
      </c>
      <c r="F1061" s="154" t="s">
        <v>1447</v>
      </c>
      <c r="H1061" s="155">
        <v>1</v>
      </c>
      <c r="I1061" s="156"/>
      <c r="L1061" s="151"/>
      <c r="M1061" s="157"/>
      <c r="T1061" s="158"/>
      <c r="AT1061" s="153" t="s">
        <v>241</v>
      </c>
      <c r="AU1061" s="153" t="s">
        <v>95</v>
      </c>
      <c r="AV1061" s="12" t="s">
        <v>95</v>
      </c>
      <c r="AW1061" s="12" t="s">
        <v>42</v>
      </c>
      <c r="AX1061" s="12" t="s">
        <v>86</v>
      </c>
      <c r="AY1061" s="153" t="s">
        <v>232</v>
      </c>
    </row>
    <row r="1062" spans="2:65" s="12" customFormat="1">
      <c r="B1062" s="151"/>
      <c r="D1062" s="152" t="s">
        <v>241</v>
      </c>
      <c r="E1062" s="153" t="s">
        <v>1</v>
      </c>
      <c r="F1062" s="154" t="s">
        <v>1448</v>
      </c>
      <c r="H1062" s="155">
        <v>1</v>
      </c>
      <c r="I1062" s="156"/>
      <c r="L1062" s="151"/>
      <c r="M1062" s="157"/>
      <c r="T1062" s="158"/>
      <c r="AT1062" s="153" t="s">
        <v>241</v>
      </c>
      <c r="AU1062" s="153" t="s">
        <v>95</v>
      </c>
      <c r="AV1062" s="12" t="s">
        <v>95</v>
      </c>
      <c r="AW1062" s="12" t="s">
        <v>42</v>
      </c>
      <c r="AX1062" s="12" t="s">
        <v>86</v>
      </c>
      <c r="AY1062" s="153" t="s">
        <v>232</v>
      </c>
    </row>
    <row r="1063" spans="2:65" s="14" customFormat="1">
      <c r="B1063" s="166"/>
      <c r="D1063" s="152" t="s">
        <v>241</v>
      </c>
      <c r="E1063" s="167" t="s">
        <v>1</v>
      </c>
      <c r="F1063" s="168" t="s">
        <v>1449</v>
      </c>
      <c r="H1063" s="167" t="s">
        <v>1</v>
      </c>
      <c r="I1063" s="169"/>
      <c r="L1063" s="166"/>
      <c r="M1063" s="170"/>
      <c r="T1063" s="171"/>
      <c r="AT1063" s="167" t="s">
        <v>241</v>
      </c>
      <c r="AU1063" s="167" t="s">
        <v>95</v>
      </c>
      <c r="AV1063" s="14" t="s">
        <v>93</v>
      </c>
      <c r="AW1063" s="14" t="s">
        <v>42</v>
      </c>
      <c r="AX1063" s="14" t="s">
        <v>86</v>
      </c>
      <c r="AY1063" s="167" t="s">
        <v>232</v>
      </c>
    </row>
    <row r="1064" spans="2:65" s="14" customFormat="1">
      <c r="B1064" s="166"/>
      <c r="D1064" s="152" t="s">
        <v>241</v>
      </c>
      <c r="E1064" s="167" t="s">
        <v>1</v>
      </c>
      <c r="F1064" s="168" t="s">
        <v>1450</v>
      </c>
      <c r="H1064" s="167" t="s">
        <v>1</v>
      </c>
      <c r="I1064" s="169"/>
      <c r="L1064" s="166"/>
      <c r="M1064" s="170"/>
      <c r="T1064" s="171"/>
      <c r="AT1064" s="167" t="s">
        <v>241</v>
      </c>
      <c r="AU1064" s="167" t="s">
        <v>95</v>
      </c>
      <c r="AV1064" s="14" t="s">
        <v>93</v>
      </c>
      <c r="AW1064" s="14" t="s">
        <v>42</v>
      </c>
      <c r="AX1064" s="14" t="s">
        <v>86</v>
      </c>
      <c r="AY1064" s="167" t="s">
        <v>232</v>
      </c>
    </row>
    <row r="1065" spans="2:65" s="13" customFormat="1">
      <c r="B1065" s="159"/>
      <c r="D1065" s="152" t="s">
        <v>241</v>
      </c>
      <c r="E1065" s="160" t="s">
        <v>1</v>
      </c>
      <c r="F1065" s="161" t="s">
        <v>243</v>
      </c>
      <c r="H1065" s="162">
        <v>2</v>
      </c>
      <c r="I1065" s="163"/>
      <c r="L1065" s="159"/>
      <c r="M1065" s="164"/>
      <c r="T1065" s="165"/>
      <c r="AT1065" s="160" t="s">
        <v>241</v>
      </c>
      <c r="AU1065" s="160" t="s">
        <v>95</v>
      </c>
      <c r="AV1065" s="13" t="s">
        <v>239</v>
      </c>
      <c r="AW1065" s="13" t="s">
        <v>42</v>
      </c>
      <c r="AX1065" s="13" t="s">
        <v>93</v>
      </c>
      <c r="AY1065" s="160" t="s">
        <v>232</v>
      </c>
    </row>
    <row r="1066" spans="2:65" s="1" customFormat="1" ht="33" customHeight="1">
      <c r="B1066" s="33"/>
      <c r="C1066" s="138" t="s">
        <v>1451</v>
      </c>
      <c r="D1066" s="138" t="s">
        <v>234</v>
      </c>
      <c r="E1066" s="139" t="s">
        <v>1452</v>
      </c>
      <c r="F1066" s="140" t="s">
        <v>1453</v>
      </c>
      <c r="G1066" s="141" t="s">
        <v>237</v>
      </c>
      <c r="H1066" s="142">
        <v>19.399999999999999</v>
      </c>
      <c r="I1066" s="143"/>
      <c r="J1066" s="144">
        <f>ROUND(I1066*H1066,2)</f>
        <v>0</v>
      </c>
      <c r="K1066" s="140" t="s">
        <v>238</v>
      </c>
      <c r="L1066" s="33"/>
      <c r="M1066" s="145" t="s">
        <v>1</v>
      </c>
      <c r="N1066" s="146" t="s">
        <v>51</v>
      </c>
      <c r="P1066" s="147">
        <f>O1066*H1066</f>
        <v>0</v>
      </c>
      <c r="Q1066" s="147">
        <v>0</v>
      </c>
      <c r="R1066" s="147">
        <f>Q1066*H1066</f>
        <v>0</v>
      </c>
      <c r="S1066" s="147">
        <v>0</v>
      </c>
      <c r="T1066" s="148">
        <f>S1066*H1066</f>
        <v>0</v>
      </c>
      <c r="AR1066" s="149" t="s">
        <v>358</v>
      </c>
      <c r="AT1066" s="149" t="s">
        <v>234</v>
      </c>
      <c r="AU1066" s="149" t="s">
        <v>95</v>
      </c>
      <c r="AY1066" s="17" t="s">
        <v>232</v>
      </c>
      <c r="BE1066" s="150">
        <f>IF(N1066="základní",J1066,0)</f>
        <v>0</v>
      </c>
      <c r="BF1066" s="150">
        <f>IF(N1066="snížená",J1066,0)</f>
        <v>0</v>
      </c>
      <c r="BG1066" s="150">
        <f>IF(N1066="zákl. přenesená",J1066,0)</f>
        <v>0</v>
      </c>
      <c r="BH1066" s="150">
        <f>IF(N1066="sníž. přenesená",J1066,0)</f>
        <v>0</v>
      </c>
      <c r="BI1066" s="150">
        <f>IF(N1066="nulová",J1066,0)</f>
        <v>0</v>
      </c>
      <c r="BJ1066" s="17" t="s">
        <v>93</v>
      </c>
      <c r="BK1066" s="150">
        <f>ROUND(I1066*H1066,2)</f>
        <v>0</v>
      </c>
      <c r="BL1066" s="17" t="s">
        <v>358</v>
      </c>
      <c r="BM1066" s="149" t="s">
        <v>1454</v>
      </c>
    </row>
    <row r="1067" spans="2:65" s="14" customFormat="1" ht="22.5">
      <c r="B1067" s="166"/>
      <c r="D1067" s="152" t="s">
        <v>241</v>
      </c>
      <c r="E1067" s="167" t="s">
        <v>1</v>
      </c>
      <c r="F1067" s="168" t="s">
        <v>1455</v>
      </c>
      <c r="H1067" s="167" t="s">
        <v>1</v>
      </c>
      <c r="I1067" s="169"/>
      <c r="L1067" s="166"/>
      <c r="M1067" s="170"/>
      <c r="T1067" s="171"/>
      <c r="AT1067" s="167" t="s">
        <v>241</v>
      </c>
      <c r="AU1067" s="167" t="s">
        <v>95</v>
      </c>
      <c r="AV1067" s="14" t="s">
        <v>93</v>
      </c>
      <c r="AW1067" s="14" t="s">
        <v>42</v>
      </c>
      <c r="AX1067" s="14" t="s">
        <v>86</v>
      </c>
      <c r="AY1067" s="167" t="s">
        <v>232</v>
      </c>
    </row>
    <row r="1068" spans="2:65" s="14" customFormat="1">
      <c r="B1068" s="166"/>
      <c r="D1068" s="152" t="s">
        <v>241</v>
      </c>
      <c r="E1068" s="167" t="s">
        <v>1</v>
      </c>
      <c r="F1068" s="168" t="s">
        <v>1456</v>
      </c>
      <c r="H1068" s="167" t="s">
        <v>1</v>
      </c>
      <c r="I1068" s="169"/>
      <c r="L1068" s="166"/>
      <c r="M1068" s="170"/>
      <c r="T1068" s="171"/>
      <c r="AT1068" s="167" t="s">
        <v>241</v>
      </c>
      <c r="AU1068" s="167" t="s">
        <v>95</v>
      </c>
      <c r="AV1068" s="14" t="s">
        <v>93</v>
      </c>
      <c r="AW1068" s="14" t="s">
        <v>42</v>
      </c>
      <c r="AX1068" s="14" t="s">
        <v>86</v>
      </c>
      <c r="AY1068" s="167" t="s">
        <v>232</v>
      </c>
    </row>
    <row r="1069" spans="2:65" s="12" customFormat="1">
      <c r="B1069" s="151"/>
      <c r="D1069" s="152" t="s">
        <v>241</v>
      </c>
      <c r="E1069" s="153" t="s">
        <v>1</v>
      </c>
      <c r="F1069" s="154" t="s">
        <v>1457</v>
      </c>
      <c r="H1069" s="155">
        <v>5.4</v>
      </c>
      <c r="I1069" s="156"/>
      <c r="L1069" s="151"/>
      <c r="M1069" s="157"/>
      <c r="T1069" s="158"/>
      <c r="AT1069" s="153" t="s">
        <v>241</v>
      </c>
      <c r="AU1069" s="153" t="s">
        <v>95</v>
      </c>
      <c r="AV1069" s="12" t="s">
        <v>95</v>
      </c>
      <c r="AW1069" s="12" t="s">
        <v>42</v>
      </c>
      <c r="AX1069" s="12" t="s">
        <v>86</v>
      </c>
      <c r="AY1069" s="153" t="s">
        <v>232</v>
      </c>
    </row>
    <row r="1070" spans="2:65" s="12" customFormat="1">
      <c r="B1070" s="151"/>
      <c r="D1070" s="152" t="s">
        <v>241</v>
      </c>
      <c r="E1070" s="153" t="s">
        <v>1</v>
      </c>
      <c r="F1070" s="154" t="s">
        <v>1458</v>
      </c>
      <c r="H1070" s="155">
        <v>14</v>
      </c>
      <c r="I1070" s="156"/>
      <c r="L1070" s="151"/>
      <c r="M1070" s="157"/>
      <c r="T1070" s="158"/>
      <c r="AT1070" s="153" t="s">
        <v>241</v>
      </c>
      <c r="AU1070" s="153" t="s">
        <v>95</v>
      </c>
      <c r="AV1070" s="12" t="s">
        <v>95</v>
      </c>
      <c r="AW1070" s="12" t="s">
        <v>42</v>
      </c>
      <c r="AX1070" s="12" t="s">
        <v>86</v>
      </c>
      <c r="AY1070" s="153" t="s">
        <v>232</v>
      </c>
    </row>
    <row r="1071" spans="2:65" s="13" customFormat="1">
      <c r="B1071" s="159"/>
      <c r="D1071" s="152" t="s">
        <v>241</v>
      </c>
      <c r="E1071" s="160" t="s">
        <v>1</v>
      </c>
      <c r="F1071" s="161" t="s">
        <v>243</v>
      </c>
      <c r="H1071" s="162">
        <v>19.399999999999999</v>
      </c>
      <c r="I1071" s="163"/>
      <c r="L1071" s="159"/>
      <c r="M1071" s="164"/>
      <c r="T1071" s="165"/>
      <c r="AT1071" s="160" t="s">
        <v>241</v>
      </c>
      <c r="AU1071" s="160" t="s">
        <v>95</v>
      </c>
      <c r="AV1071" s="13" t="s">
        <v>239</v>
      </c>
      <c r="AW1071" s="13" t="s">
        <v>42</v>
      </c>
      <c r="AX1071" s="13" t="s">
        <v>93</v>
      </c>
      <c r="AY1071" s="160" t="s">
        <v>232</v>
      </c>
    </row>
    <row r="1072" spans="2:65" s="1" customFormat="1" ht="24.2" customHeight="1">
      <c r="B1072" s="33"/>
      <c r="C1072" s="179" t="s">
        <v>1459</v>
      </c>
      <c r="D1072" s="179" t="s">
        <v>304</v>
      </c>
      <c r="E1072" s="180" t="s">
        <v>1460</v>
      </c>
      <c r="F1072" s="181" t="s">
        <v>1461</v>
      </c>
      <c r="G1072" s="182" t="s">
        <v>370</v>
      </c>
      <c r="H1072" s="183">
        <v>1</v>
      </c>
      <c r="I1072" s="184"/>
      <c r="J1072" s="185">
        <f>ROUND(I1072*H1072,2)</f>
        <v>0</v>
      </c>
      <c r="K1072" s="181" t="s">
        <v>376</v>
      </c>
      <c r="L1072" s="186"/>
      <c r="M1072" s="187" t="s">
        <v>1</v>
      </c>
      <c r="N1072" s="188" t="s">
        <v>51</v>
      </c>
      <c r="P1072" s="147">
        <f>O1072*H1072</f>
        <v>0</v>
      </c>
      <c r="Q1072" s="147">
        <v>6.1000000000000004E-3</v>
      </c>
      <c r="R1072" s="147">
        <f>Q1072*H1072</f>
        <v>6.1000000000000004E-3</v>
      </c>
      <c r="S1072" s="147">
        <v>0</v>
      </c>
      <c r="T1072" s="148">
        <f>S1072*H1072</f>
        <v>0</v>
      </c>
      <c r="AR1072" s="149" t="s">
        <v>528</v>
      </c>
      <c r="AT1072" s="149" t="s">
        <v>304</v>
      </c>
      <c r="AU1072" s="149" t="s">
        <v>95</v>
      </c>
      <c r="AY1072" s="17" t="s">
        <v>232</v>
      </c>
      <c r="BE1072" s="150">
        <f>IF(N1072="základní",J1072,0)</f>
        <v>0</v>
      </c>
      <c r="BF1072" s="150">
        <f>IF(N1072="snížená",J1072,0)</f>
        <v>0</v>
      </c>
      <c r="BG1072" s="150">
        <f>IF(N1072="zákl. přenesená",J1072,0)</f>
        <v>0</v>
      </c>
      <c r="BH1072" s="150">
        <f>IF(N1072="sníž. přenesená",J1072,0)</f>
        <v>0</v>
      </c>
      <c r="BI1072" s="150">
        <f>IF(N1072="nulová",J1072,0)</f>
        <v>0</v>
      </c>
      <c r="BJ1072" s="17" t="s">
        <v>93</v>
      </c>
      <c r="BK1072" s="150">
        <f>ROUND(I1072*H1072,2)</f>
        <v>0</v>
      </c>
      <c r="BL1072" s="17" t="s">
        <v>358</v>
      </c>
      <c r="BM1072" s="149" t="s">
        <v>1462</v>
      </c>
    </row>
    <row r="1073" spans="2:65" s="14" customFormat="1">
      <c r="B1073" s="166"/>
      <c r="D1073" s="152" t="s">
        <v>241</v>
      </c>
      <c r="E1073" s="167" t="s">
        <v>1</v>
      </c>
      <c r="F1073" s="168" t="s">
        <v>1461</v>
      </c>
      <c r="H1073" s="167" t="s">
        <v>1</v>
      </c>
      <c r="I1073" s="169"/>
      <c r="L1073" s="166"/>
      <c r="M1073" s="170"/>
      <c r="T1073" s="171"/>
      <c r="AT1073" s="167" t="s">
        <v>241</v>
      </c>
      <c r="AU1073" s="167" t="s">
        <v>95</v>
      </c>
      <c r="AV1073" s="14" t="s">
        <v>93</v>
      </c>
      <c r="AW1073" s="14" t="s">
        <v>42</v>
      </c>
      <c r="AX1073" s="14" t="s">
        <v>86</v>
      </c>
      <c r="AY1073" s="167" t="s">
        <v>232</v>
      </c>
    </row>
    <row r="1074" spans="2:65" s="14" customFormat="1">
      <c r="B1074" s="166"/>
      <c r="D1074" s="152" t="s">
        <v>241</v>
      </c>
      <c r="E1074" s="167" t="s">
        <v>1</v>
      </c>
      <c r="F1074" s="168" t="s">
        <v>1463</v>
      </c>
      <c r="H1074" s="167" t="s">
        <v>1</v>
      </c>
      <c r="I1074" s="169"/>
      <c r="L1074" s="166"/>
      <c r="M1074" s="170"/>
      <c r="T1074" s="171"/>
      <c r="AT1074" s="167" t="s">
        <v>241</v>
      </c>
      <c r="AU1074" s="167" t="s">
        <v>95</v>
      </c>
      <c r="AV1074" s="14" t="s">
        <v>93</v>
      </c>
      <c r="AW1074" s="14" t="s">
        <v>42</v>
      </c>
      <c r="AX1074" s="14" t="s">
        <v>86</v>
      </c>
      <c r="AY1074" s="167" t="s">
        <v>232</v>
      </c>
    </row>
    <row r="1075" spans="2:65" s="14" customFormat="1">
      <c r="B1075" s="166"/>
      <c r="D1075" s="152" t="s">
        <v>241</v>
      </c>
      <c r="E1075" s="167" t="s">
        <v>1</v>
      </c>
      <c r="F1075" s="168" t="s">
        <v>1464</v>
      </c>
      <c r="H1075" s="167" t="s">
        <v>1</v>
      </c>
      <c r="I1075" s="169"/>
      <c r="L1075" s="166"/>
      <c r="M1075" s="170"/>
      <c r="T1075" s="171"/>
      <c r="AT1075" s="167" t="s">
        <v>241</v>
      </c>
      <c r="AU1075" s="167" t="s">
        <v>95</v>
      </c>
      <c r="AV1075" s="14" t="s">
        <v>93</v>
      </c>
      <c r="AW1075" s="14" t="s">
        <v>42</v>
      </c>
      <c r="AX1075" s="14" t="s">
        <v>86</v>
      </c>
      <c r="AY1075" s="167" t="s">
        <v>232</v>
      </c>
    </row>
    <row r="1076" spans="2:65" s="12" customFormat="1">
      <c r="B1076" s="151"/>
      <c r="D1076" s="152" t="s">
        <v>241</v>
      </c>
      <c r="E1076" s="153" t="s">
        <v>1</v>
      </c>
      <c r="F1076" s="154" t="s">
        <v>1465</v>
      </c>
      <c r="H1076" s="155">
        <v>1</v>
      </c>
      <c r="I1076" s="156"/>
      <c r="L1076" s="151"/>
      <c r="M1076" s="157"/>
      <c r="T1076" s="158"/>
      <c r="AT1076" s="153" t="s">
        <v>241</v>
      </c>
      <c r="AU1076" s="153" t="s">
        <v>95</v>
      </c>
      <c r="AV1076" s="12" t="s">
        <v>95</v>
      </c>
      <c r="AW1076" s="12" t="s">
        <v>42</v>
      </c>
      <c r="AX1076" s="12" t="s">
        <v>86</v>
      </c>
      <c r="AY1076" s="153" t="s">
        <v>232</v>
      </c>
    </row>
    <row r="1077" spans="2:65" s="13" customFormat="1">
      <c r="B1077" s="159"/>
      <c r="D1077" s="152" t="s">
        <v>241</v>
      </c>
      <c r="E1077" s="160" t="s">
        <v>1</v>
      </c>
      <c r="F1077" s="161" t="s">
        <v>243</v>
      </c>
      <c r="H1077" s="162">
        <v>1</v>
      </c>
      <c r="I1077" s="163"/>
      <c r="L1077" s="159"/>
      <c r="M1077" s="164"/>
      <c r="T1077" s="165"/>
      <c r="AT1077" s="160" t="s">
        <v>241</v>
      </c>
      <c r="AU1077" s="160" t="s">
        <v>95</v>
      </c>
      <c r="AV1077" s="13" t="s">
        <v>239</v>
      </c>
      <c r="AW1077" s="13" t="s">
        <v>42</v>
      </c>
      <c r="AX1077" s="13" t="s">
        <v>93</v>
      </c>
      <c r="AY1077" s="160" t="s">
        <v>232</v>
      </c>
    </row>
    <row r="1078" spans="2:65" s="1" customFormat="1" ht="24.2" customHeight="1">
      <c r="B1078" s="33"/>
      <c r="C1078" s="179" t="s">
        <v>1466</v>
      </c>
      <c r="D1078" s="179" t="s">
        <v>304</v>
      </c>
      <c r="E1078" s="180" t="s">
        <v>1467</v>
      </c>
      <c r="F1078" s="181" t="s">
        <v>1468</v>
      </c>
      <c r="G1078" s="182" t="s">
        <v>370</v>
      </c>
      <c r="H1078" s="183">
        <v>2</v>
      </c>
      <c r="I1078" s="184"/>
      <c r="J1078" s="185">
        <f>ROUND(I1078*H1078,2)</f>
        <v>0</v>
      </c>
      <c r="K1078" s="181" t="s">
        <v>376</v>
      </c>
      <c r="L1078" s="186"/>
      <c r="M1078" s="187" t="s">
        <v>1</v>
      </c>
      <c r="N1078" s="188" t="s">
        <v>51</v>
      </c>
      <c r="P1078" s="147">
        <f>O1078*H1078</f>
        <v>0</v>
      </c>
      <c r="Q1078" s="147">
        <v>7.0999999999999994E-2</v>
      </c>
      <c r="R1078" s="147">
        <f>Q1078*H1078</f>
        <v>0.14199999999999999</v>
      </c>
      <c r="S1078" s="147">
        <v>0</v>
      </c>
      <c r="T1078" s="148">
        <f>S1078*H1078</f>
        <v>0</v>
      </c>
      <c r="AR1078" s="149" t="s">
        <v>528</v>
      </c>
      <c r="AT1078" s="149" t="s">
        <v>304</v>
      </c>
      <c r="AU1078" s="149" t="s">
        <v>95</v>
      </c>
      <c r="AY1078" s="17" t="s">
        <v>232</v>
      </c>
      <c r="BE1078" s="150">
        <f>IF(N1078="základní",J1078,0)</f>
        <v>0</v>
      </c>
      <c r="BF1078" s="150">
        <f>IF(N1078="snížená",J1078,0)</f>
        <v>0</v>
      </c>
      <c r="BG1078" s="150">
        <f>IF(N1078="zákl. přenesená",J1078,0)</f>
        <v>0</v>
      </c>
      <c r="BH1078" s="150">
        <f>IF(N1078="sníž. přenesená",J1078,0)</f>
        <v>0</v>
      </c>
      <c r="BI1078" s="150">
        <f>IF(N1078="nulová",J1078,0)</f>
        <v>0</v>
      </c>
      <c r="BJ1078" s="17" t="s">
        <v>93</v>
      </c>
      <c r="BK1078" s="150">
        <f>ROUND(I1078*H1078,2)</f>
        <v>0</v>
      </c>
      <c r="BL1078" s="17" t="s">
        <v>358</v>
      </c>
      <c r="BM1078" s="149" t="s">
        <v>1469</v>
      </c>
    </row>
    <row r="1079" spans="2:65" s="14" customFormat="1">
      <c r="B1079" s="166"/>
      <c r="D1079" s="152" t="s">
        <v>241</v>
      </c>
      <c r="E1079" s="167" t="s">
        <v>1</v>
      </c>
      <c r="F1079" s="168" t="s">
        <v>1468</v>
      </c>
      <c r="H1079" s="167" t="s">
        <v>1</v>
      </c>
      <c r="I1079" s="169"/>
      <c r="L1079" s="166"/>
      <c r="M1079" s="170"/>
      <c r="T1079" s="171"/>
      <c r="AT1079" s="167" t="s">
        <v>241</v>
      </c>
      <c r="AU1079" s="167" t="s">
        <v>95</v>
      </c>
      <c r="AV1079" s="14" t="s">
        <v>93</v>
      </c>
      <c r="AW1079" s="14" t="s">
        <v>42</v>
      </c>
      <c r="AX1079" s="14" t="s">
        <v>86</v>
      </c>
      <c r="AY1079" s="167" t="s">
        <v>232</v>
      </c>
    </row>
    <row r="1080" spans="2:65" s="14" customFormat="1">
      <c r="B1080" s="166"/>
      <c r="D1080" s="152" t="s">
        <v>241</v>
      </c>
      <c r="E1080" s="167" t="s">
        <v>1</v>
      </c>
      <c r="F1080" s="168" t="s">
        <v>1463</v>
      </c>
      <c r="H1080" s="167" t="s">
        <v>1</v>
      </c>
      <c r="I1080" s="169"/>
      <c r="L1080" s="166"/>
      <c r="M1080" s="170"/>
      <c r="T1080" s="171"/>
      <c r="AT1080" s="167" t="s">
        <v>241</v>
      </c>
      <c r="AU1080" s="167" t="s">
        <v>95</v>
      </c>
      <c r="AV1080" s="14" t="s">
        <v>93</v>
      </c>
      <c r="AW1080" s="14" t="s">
        <v>42</v>
      </c>
      <c r="AX1080" s="14" t="s">
        <v>86</v>
      </c>
      <c r="AY1080" s="167" t="s">
        <v>232</v>
      </c>
    </row>
    <row r="1081" spans="2:65" s="14" customFormat="1">
      <c r="B1081" s="166"/>
      <c r="D1081" s="152" t="s">
        <v>241</v>
      </c>
      <c r="E1081" s="167" t="s">
        <v>1</v>
      </c>
      <c r="F1081" s="168" t="s">
        <v>1464</v>
      </c>
      <c r="H1081" s="167" t="s">
        <v>1</v>
      </c>
      <c r="I1081" s="169"/>
      <c r="L1081" s="166"/>
      <c r="M1081" s="170"/>
      <c r="T1081" s="171"/>
      <c r="AT1081" s="167" t="s">
        <v>241</v>
      </c>
      <c r="AU1081" s="167" t="s">
        <v>95</v>
      </c>
      <c r="AV1081" s="14" t="s">
        <v>93</v>
      </c>
      <c r="AW1081" s="14" t="s">
        <v>42</v>
      </c>
      <c r="AX1081" s="14" t="s">
        <v>86</v>
      </c>
      <c r="AY1081" s="167" t="s">
        <v>232</v>
      </c>
    </row>
    <row r="1082" spans="2:65" s="12" customFormat="1">
      <c r="B1082" s="151"/>
      <c r="D1082" s="152" t="s">
        <v>241</v>
      </c>
      <c r="E1082" s="153" t="s">
        <v>1</v>
      </c>
      <c r="F1082" s="154" t="s">
        <v>1470</v>
      </c>
      <c r="H1082" s="155">
        <v>2</v>
      </c>
      <c r="I1082" s="156"/>
      <c r="L1082" s="151"/>
      <c r="M1082" s="157"/>
      <c r="T1082" s="158"/>
      <c r="AT1082" s="153" t="s">
        <v>241</v>
      </c>
      <c r="AU1082" s="153" t="s">
        <v>95</v>
      </c>
      <c r="AV1082" s="12" t="s">
        <v>95</v>
      </c>
      <c r="AW1082" s="12" t="s">
        <v>42</v>
      </c>
      <c r="AX1082" s="12" t="s">
        <v>86</v>
      </c>
      <c r="AY1082" s="153" t="s">
        <v>232</v>
      </c>
    </row>
    <row r="1083" spans="2:65" s="13" customFormat="1">
      <c r="B1083" s="159"/>
      <c r="D1083" s="152" t="s">
        <v>241</v>
      </c>
      <c r="E1083" s="160" t="s">
        <v>1</v>
      </c>
      <c r="F1083" s="161" t="s">
        <v>243</v>
      </c>
      <c r="H1083" s="162">
        <v>2</v>
      </c>
      <c r="I1083" s="163"/>
      <c r="L1083" s="159"/>
      <c r="M1083" s="164"/>
      <c r="T1083" s="165"/>
      <c r="AT1083" s="160" t="s">
        <v>241</v>
      </c>
      <c r="AU1083" s="160" t="s">
        <v>95</v>
      </c>
      <c r="AV1083" s="13" t="s">
        <v>239</v>
      </c>
      <c r="AW1083" s="13" t="s">
        <v>42</v>
      </c>
      <c r="AX1083" s="13" t="s">
        <v>93</v>
      </c>
      <c r="AY1083" s="160" t="s">
        <v>232</v>
      </c>
    </row>
    <row r="1084" spans="2:65" s="1" customFormat="1" ht="24.2" customHeight="1">
      <c r="B1084" s="33"/>
      <c r="C1084" s="138" t="s">
        <v>1471</v>
      </c>
      <c r="D1084" s="138" t="s">
        <v>234</v>
      </c>
      <c r="E1084" s="139" t="s">
        <v>1472</v>
      </c>
      <c r="F1084" s="140" t="s">
        <v>1473</v>
      </c>
      <c r="G1084" s="141" t="s">
        <v>1474</v>
      </c>
      <c r="H1084" s="142">
        <v>32</v>
      </c>
      <c r="I1084" s="143"/>
      <c r="J1084" s="144">
        <f>ROUND(I1084*H1084,2)</f>
        <v>0</v>
      </c>
      <c r="K1084" s="140" t="s">
        <v>238</v>
      </c>
      <c r="L1084" s="33"/>
      <c r="M1084" s="145" t="s">
        <v>1</v>
      </c>
      <c r="N1084" s="146" t="s">
        <v>51</v>
      </c>
      <c r="P1084" s="147">
        <f>O1084*H1084</f>
        <v>0</v>
      </c>
      <c r="Q1084" s="147">
        <v>2E-3</v>
      </c>
      <c r="R1084" s="147">
        <f>Q1084*H1084</f>
        <v>6.4000000000000001E-2</v>
      </c>
      <c r="S1084" s="147">
        <v>0</v>
      </c>
      <c r="T1084" s="148">
        <f>S1084*H1084</f>
        <v>0</v>
      </c>
      <c r="AR1084" s="149" t="s">
        <v>358</v>
      </c>
      <c r="AT1084" s="149" t="s">
        <v>234</v>
      </c>
      <c r="AU1084" s="149" t="s">
        <v>95</v>
      </c>
      <c r="AY1084" s="17" t="s">
        <v>232</v>
      </c>
      <c r="BE1084" s="150">
        <f>IF(N1084="základní",J1084,0)</f>
        <v>0</v>
      </c>
      <c r="BF1084" s="150">
        <f>IF(N1084="snížená",J1084,0)</f>
        <v>0</v>
      </c>
      <c r="BG1084" s="150">
        <f>IF(N1084="zákl. přenesená",J1084,0)</f>
        <v>0</v>
      </c>
      <c r="BH1084" s="150">
        <f>IF(N1084="sníž. přenesená",J1084,0)</f>
        <v>0</v>
      </c>
      <c r="BI1084" s="150">
        <f>IF(N1084="nulová",J1084,0)</f>
        <v>0</v>
      </c>
      <c r="BJ1084" s="17" t="s">
        <v>93</v>
      </c>
      <c r="BK1084" s="150">
        <f>ROUND(I1084*H1084,2)</f>
        <v>0</v>
      </c>
      <c r="BL1084" s="17" t="s">
        <v>358</v>
      </c>
      <c r="BM1084" s="149" t="s">
        <v>1475</v>
      </c>
    </row>
    <row r="1085" spans="2:65" s="14" customFormat="1">
      <c r="B1085" s="166"/>
      <c r="D1085" s="152" t="s">
        <v>241</v>
      </c>
      <c r="E1085" s="167" t="s">
        <v>1</v>
      </c>
      <c r="F1085" s="168" t="s">
        <v>1476</v>
      </c>
      <c r="H1085" s="167" t="s">
        <v>1</v>
      </c>
      <c r="I1085" s="169"/>
      <c r="L1085" s="166"/>
      <c r="M1085" s="170"/>
      <c r="T1085" s="171"/>
      <c r="AT1085" s="167" t="s">
        <v>241</v>
      </c>
      <c r="AU1085" s="167" t="s">
        <v>95</v>
      </c>
      <c r="AV1085" s="14" t="s">
        <v>93</v>
      </c>
      <c r="AW1085" s="14" t="s">
        <v>42</v>
      </c>
      <c r="AX1085" s="14" t="s">
        <v>86</v>
      </c>
      <c r="AY1085" s="167" t="s">
        <v>232</v>
      </c>
    </row>
    <row r="1086" spans="2:65" s="14" customFormat="1" ht="22.5">
      <c r="B1086" s="166"/>
      <c r="D1086" s="152" t="s">
        <v>241</v>
      </c>
      <c r="E1086" s="167" t="s">
        <v>1</v>
      </c>
      <c r="F1086" s="168" t="s">
        <v>1477</v>
      </c>
      <c r="H1086" s="167" t="s">
        <v>1</v>
      </c>
      <c r="I1086" s="169"/>
      <c r="L1086" s="166"/>
      <c r="M1086" s="170"/>
      <c r="T1086" s="171"/>
      <c r="AT1086" s="167" t="s">
        <v>241</v>
      </c>
      <c r="AU1086" s="167" t="s">
        <v>95</v>
      </c>
      <c r="AV1086" s="14" t="s">
        <v>93</v>
      </c>
      <c r="AW1086" s="14" t="s">
        <v>42</v>
      </c>
      <c r="AX1086" s="14" t="s">
        <v>86</v>
      </c>
      <c r="AY1086" s="167" t="s">
        <v>232</v>
      </c>
    </row>
    <row r="1087" spans="2:65" s="12" customFormat="1">
      <c r="B1087" s="151"/>
      <c r="D1087" s="152" t="s">
        <v>241</v>
      </c>
      <c r="E1087" s="153" t="s">
        <v>1</v>
      </c>
      <c r="F1087" s="154" t="s">
        <v>1478</v>
      </c>
      <c r="H1087" s="155">
        <v>32</v>
      </c>
      <c r="I1087" s="156"/>
      <c r="L1087" s="151"/>
      <c r="M1087" s="157"/>
      <c r="T1087" s="158"/>
      <c r="AT1087" s="153" t="s">
        <v>241</v>
      </c>
      <c r="AU1087" s="153" t="s">
        <v>95</v>
      </c>
      <c r="AV1087" s="12" t="s">
        <v>95</v>
      </c>
      <c r="AW1087" s="12" t="s">
        <v>42</v>
      </c>
      <c r="AX1087" s="12" t="s">
        <v>86</v>
      </c>
      <c r="AY1087" s="153" t="s">
        <v>232</v>
      </c>
    </row>
    <row r="1088" spans="2:65" s="14" customFormat="1" ht="22.5">
      <c r="B1088" s="166"/>
      <c r="D1088" s="152" t="s">
        <v>241</v>
      </c>
      <c r="E1088" s="167" t="s">
        <v>1</v>
      </c>
      <c r="F1088" s="168" t="s">
        <v>1479</v>
      </c>
      <c r="H1088" s="167" t="s">
        <v>1</v>
      </c>
      <c r="I1088" s="169"/>
      <c r="L1088" s="166"/>
      <c r="M1088" s="170"/>
      <c r="T1088" s="171"/>
      <c r="AT1088" s="167" t="s">
        <v>241</v>
      </c>
      <c r="AU1088" s="167" t="s">
        <v>95</v>
      </c>
      <c r="AV1088" s="14" t="s">
        <v>93</v>
      </c>
      <c r="AW1088" s="14" t="s">
        <v>42</v>
      </c>
      <c r="AX1088" s="14" t="s">
        <v>86</v>
      </c>
      <c r="AY1088" s="167" t="s">
        <v>232</v>
      </c>
    </row>
    <row r="1089" spans="2:65" s="13" customFormat="1">
      <c r="B1089" s="159"/>
      <c r="D1089" s="152" t="s">
        <v>241</v>
      </c>
      <c r="E1089" s="160" t="s">
        <v>1</v>
      </c>
      <c r="F1089" s="161" t="s">
        <v>243</v>
      </c>
      <c r="H1089" s="162">
        <v>32</v>
      </c>
      <c r="I1089" s="163"/>
      <c r="L1089" s="159"/>
      <c r="M1089" s="164"/>
      <c r="T1089" s="165"/>
      <c r="AT1089" s="160" t="s">
        <v>241</v>
      </c>
      <c r="AU1089" s="160" t="s">
        <v>95</v>
      </c>
      <c r="AV1089" s="13" t="s">
        <v>239</v>
      </c>
      <c r="AW1089" s="13" t="s">
        <v>42</v>
      </c>
      <c r="AX1089" s="13" t="s">
        <v>93</v>
      </c>
      <c r="AY1089" s="160" t="s">
        <v>232</v>
      </c>
    </row>
    <row r="1090" spans="2:65" s="1" customFormat="1" ht="24.2" customHeight="1">
      <c r="B1090" s="33"/>
      <c r="C1090" s="179" t="s">
        <v>1480</v>
      </c>
      <c r="D1090" s="179" t="s">
        <v>304</v>
      </c>
      <c r="E1090" s="180" t="s">
        <v>1481</v>
      </c>
      <c r="F1090" s="181" t="s">
        <v>1482</v>
      </c>
      <c r="G1090" s="182" t="s">
        <v>370</v>
      </c>
      <c r="H1090" s="183">
        <v>2</v>
      </c>
      <c r="I1090" s="184"/>
      <c r="J1090" s="185">
        <f>ROUND(I1090*H1090,2)</f>
        <v>0</v>
      </c>
      <c r="K1090" s="181" t="s">
        <v>376</v>
      </c>
      <c r="L1090" s="186"/>
      <c r="M1090" s="187" t="s">
        <v>1</v>
      </c>
      <c r="N1090" s="188" t="s">
        <v>51</v>
      </c>
      <c r="P1090" s="147">
        <f>O1090*H1090</f>
        <v>0</v>
      </c>
      <c r="Q1090" s="147">
        <v>1.6E-2</v>
      </c>
      <c r="R1090" s="147">
        <f>Q1090*H1090</f>
        <v>3.2000000000000001E-2</v>
      </c>
      <c r="S1090" s="147">
        <v>0</v>
      </c>
      <c r="T1090" s="148">
        <f>S1090*H1090</f>
        <v>0</v>
      </c>
      <c r="AR1090" s="149" t="s">
        <v>303</v>
      </c>
      <c r="AT1090" s="149" t="s">
        <v>304</v>
      </c>
      <c r="AU1090" s="149" t="s">
        <v>95</v>
      </c>
      <c r="AY1090" s="17" t="s">
        <v>232</v>
      </c>
      <c r="BE1090" s="150">
        <f>IF(N1090="základní",J1090,0)</f>
        <v>0</v>
      </c>
      <c r="BF1090" s="150">
        <f>IF(N1090="snížená",J1090,0)</f>
        <v>0</v>
      </c>
      <c r="BG1090" s="150">
        <f>IF(N1090="zákl. přenesená",J1090,0)</f>
        <v>0</v>
      </c>
      <c r="BH1090" s="150">
        <f>IF(N1090="sníž. přenesená",J1090,0)</f>
        <v>0</v>
      </c>
      <c r="BI1090" s="150">
        <f>IF(N1090="nulová",J1090,0)</f>
        <v>0</v>
      </c>
      <c r="BJ1090" s="17" t="s">
        <v>93</v>
      </c>
      <c r="BK1090" s="150">
        <f>ROUND(I1090*H1090,2)</f>
        <v>0</v>
      </c>
      <c r="BL1090" s="17" t="s">
        <v>239</v>
      </c>
      <c r="BM1090" s="149" t="s">
        <v>1483</v>
      </c>
    </row>
    <row r="1091" spans="2:65" s="14" customFormat="1">
      <c r="B1091" s="166"/>
      <c r="D1091" s="152" t="s">
        <v>241</v>
      </c>
      <c r="E1091" s="167" t="s">
        <v>1</v>
      </c>
      <c r="F1091" s="168" t="s">
        <v>1484</v>
      </c>
      <c r="H1091" s="167" t="s">
        <v>1</v>
      </c>
      <c r="I1091" s="169"/>
      <c r="L1091" s="166"/>
      <c r="M1091" s="170"/>
      <c r="T1091" s="171"/>
      <c r="AT1091" s="167" t="s">
        <v>241</v>
      </c>
      <c r="AU1091" s="167" t="s">
        <v>95</v>
      </c>
      <c r="AV1091" s="14" t="s">
        <v>93</v>
      </c>
      <c r="AW1091" s="14" t="s">
        <v>42</v>
      </c>
      <c r="AX1091" s="14" t="s">
        <v>86</v>
      </c>
      <c r="AY1091" s="167" t="s">
        <v>232</v>
      </c>
    </row>
    <row r="1092" spans="2:65" s="14" customFormat="1" ht="22.5">
      <c r="B1092" s="166"/>
      <c r="D1092" s="152" t="s">
        <v>241</v>
      </c>
      <c r="E1092" s="167" t="s">
        <v>1</v>
      </c>
      <c r="F1092" s="168" t="s">
        <v>1477</v>
      </c>
      <c r="H1092" s="167" t="s">
        <v>1</v>
      </c>
      <c r="I1092" s="169"/>
      <c r="L1092" s="166"/>
      <c r="M1092" s="170"/>
      <c r="T1092" s="171"/>
      <c r="AT1092" s="167" t="s">
        <v>241</v>
      </c>
      <c r="AU1092" s="167" t="s">
        <v>95</v>
      </c>
      <c r="AV1092" s="14" t="s">
        <v>93</v>
      </c>
      <c r="AW1092" s="14" t="s">
        <v>42</v>
      </c>
      <c r="AX1092" s="14" t="s">
        <v>86</v>
      </c>
      <c r="AY1092" s="167" t="s">
        <v>232</v>
      </c>
    </row>
    <row r="1093" spans="2:65" s="12" customFormat="1">
      <c r="B1093" s="151"/>
      <c r="D1093" s="152" t="s">
        <v>241</v>
      </c>
      <c r="E1093" s="153" t="s">
        <v>1</v>
      </c>
      <c r="F1093" s="154" t="s">
        <v>1485</v>
      </c>
      <c r="H1093" s="155">
        <v>2</v>
      </c>
      <c r="I1093" s="156"/>
      <c r="L1093" s="151"/>
      <c r="M1093" s="157"/>
      <c r="T1093" s="158"/>
      <c r="AT1093" s="153" t="s">
        <v>241</v>
      </c>
      <c r="AU1093" s="153" t="s">
        <v>95</v>
      </c>
      <c r="AV1093" s="12" t="s">
        <v>95</v>
      </c>
      <c r="AW1093" s="12" t="s">
        <v>42</v>
      </c>
      <c r="AX1093" s="12" t="s">
        <v>86</v>
      </c>
      <c r="AY1093" s="153" t="s">
        <v>232</v>
      </c>
    </row>
    <row r="1094" spans="2:65" s="13" customFormat="1">
      <c r="B1094" s="159"/>
      <c r="D1094" s="152" t="s">
        <v>241</v>
      </c>
      <c r="E1094" s="160" t="s">
        <v>1</v>
      </c>
      <c r="F1094" s="161" t="s">
        <v>243</v>
      </c>
      <c r="H1094" s="162">
        <v>2</v>
      </c>
      <c r="I1094" s="163"/>
      <c r="L1094" s="159"/>
      <c r="M1094" s="164"/>
      <c r="T1094" s="165"/>
      <c r="AT1094" s="160" t="s">
        <v>241</v>
      </c>
      <c r="AU1094" s="160" t="s">
        <v>95</v>
      </c>
      <c r="AV1094" s="13" t="s">
        <v>239</v>
      </c>
      <c r="AW1094" s="13" t="s">
        <v>42</v>
      </c>
      <c r="AX1094" s="13" t="s">
        <v>93</v>
      </c>
      <c r="AY1094" s="160" t="s">
        <v>232</v>
      </c>
    </row>
    <row r="1095" spans="2:65" s="1" customFormat="1" ht="24.2" customHeight="1">
      <c r="B1095" s="33"/>
      <c r="C1095" s="138" t="s">
        <v>1486</v>
      </c>
      <c r="D1095" s="138" t="s">
        <v>234</v>
      </c>
      <c r="E1095" s="139" t="s">
        <v>1487</v>
      </c>
      <c r="F1095" s="140" t="s">
        <v>1488</v>
      </c>
      <c r="G1095" s="141" t="s">
        <v>1474</v>
      </c>
      <c r="H1095" s="142">
        <v>790</v>
      </c>
      <c r="I1095" s="143"/>
      <c r="J1095" s="144">
        <f>ROUND(I1095*H1095,2)</f>
        <v>0</v>
      </c>
      <c r="K1095" s="140" t="s">
        <v>238</v>
      </c>
      <c r="L1095" s="33"/>
      <c r="M1095" s="145" t="s">
        <v>1</v>
      </c>
      <c r="N1095" s="146" t="s">
        <v>51</v>
      </c>
      <c r="P1095" s="147">
        <f>O1095*H1095</f>
        <v>0</v>
      </c>
      <c r="Q1095" s="147">
        <v>5.0000000000000002E-5</v>
      </c>
      <c r="R1095" s="147">
        <f>Q1095*H1095</f>
        <v>3.95E-2</v>
      </c>
      <c r="S1095" s="147">
        <v>0</v>
      </c>
      <c r="T1095" s="148">
        <f>S1095*H1095</f>
        <v>0</v>
      </c>
      <c r="AR1095" s="149" t="s">
        <v>358</v>
      </c>
      <c r="AT1095" s="149" t="s">
        <v>234</v>
      </c>
      <c r="AU1095" s="149" t="s">
        <v>95</v>
      </c>
      <c r="AY1095" s="17" t="s">
        <v>232</v>
      </c>
      <c r="BE1095" s="150">
        <f>IF(N1095="základní",J1095,0)</f>
        <v>0</v>
      </c>
      <c r="BF1095" s="150">
        <f>IF(N1095="snížená",J1095,0)</f>
        <v>0</v>
      </c>
      <c r="BG1095" s="150">
        <f>IF(N1095="zákl. přenesená",J1095,0)</f>
        <v>0</v>
      </c>
      <c r="BH1095" s="150">
        <f>IF(N1095="sníž. přenesená",J1095,0)</f>
        <v>0</v>
      </c>
      <c r="BI1095" s="150">
        <f>IF(N1095="nulová",J1095,0)</f>
        <v>0</v>
      </c>
      <c r="BJ1095" s="17" t="s">
        <v>93</v>
      </c>
      <c r="BK1095" s="150">
        <f>ROUND(I1095*H1095,2)</f>
        <v>0</v>
      </c>
      <c r="BL1095" s="17" t="s">
        <v>358</v>
      </c>
      <c r="BM1095" s="149" t="s">
        <v>1489</v>
      </c>
    </row>
    <row r="1096" spans="2:65" s="14" customFormat="1" ht="22.5">
      <c r="B1096" s="166"/>
      <c r="D1096" s="152" t="s">
        <v>241</v>
      </c>
      <c r="E1096" s="167" t="s">
        <v>1</v>
      </c>
      <c r="F1096" s="168" t="s">
        <v>1490</v>
      </c>
      <c r="H1096" s="167" t="s">
        <v>1</v>
      </c>
      <c r="I1096" s="169"/>
      <c r="L1096" s="166"/>
      <c r="M1096" s="170"/>
      <c r="T1096" s="171"/>
      <c r="AT1096" s="167" t="s">
        <v>241</v>
      </c>
      <c r="AU1096" s="167" t="s">
        <v>95</v>
      </c>
      <c r="AV1096" s="14" t="s">
        <v>93</v>
      </c>
      <c r="AW1096" s="14" t="s">
        <v>42</v>
      </c>
      <c r="AX1096" s="14" t="s">
        <v>86</v>
      </c>
      <c r="AY1096" s="167" t="s">
        <v>232</v>
      </c>
    </row>
    <row r="1097" spans="2:65" s="14" customFormat="1">
      <c r="B1097" s="166"/>
      <c r="D1097" s="152" t="s">
        <v>241</v>
      </c>
      <c r="E1097" s="167" t="s">
        <v>1</v>
      </c>
      <c r="F1097" s="168" t="s">
        <v>1491</v>
      </c>
      <c r="H1097" s="167" t="s">
        <v>1</v>
      </c>
      <c r="I1097" s="169"/>
      <c r="L1097" s="166"/>
      <c r="M1097" s="170"/>
      <c r="T1097" s="171"/>
      <c r="AT1097" s="167" t="s">
        <v>241</v>
      </c>
      <c r="AU1097" s="167" t="s">
        <v>95</v>
      </c>
      <c r="AV1097" s="14" t="s">
        <v>93</v>
      </c>
      <c r="AW1097" s="14" t="s">
        <v>42</v>
      </c>
      <c r="AX1097" s="14" t="s">
        <v>86</v>
      </c>
      <c r="AY1097" s="167" t="s">
        <v>232</v>
      </c>
    </row>
    <row r="1098" spans="2:65" s="12" customFormat="1">
      <c r="B1098" s="151"/>
      <c r="D1098" s="152" t="s">
        <v>241</v>
      </c>
      <c r="E1098" s="153" t="s">
        <v>1</v>
      </c>
      <c r="F1098" s="154" t="s">
        <v>1492</v>
      </c>
      <c r="H1098" s="155">
        <v>790</v>
      </c>
      <c r="I1098" s="156"/>
      <c r="L1098" s="151"/>
      <c r="M1098" s="157"/>
      <c r="T1098" s="158"/>
      <c r="AT1098" s="153" t="s">
        <v>241</v>
      </c>
      <c r="AU1098" s="153" t="s">
        <v>95</v>
      </c>
      <c r="AV1098" s="12" t="s">
        <v>95</v>
      </c>
      <c r="AW1098" s="12" t="s">
        <v>42</v>
      </c>
      <c r="AX1098" s="12" t="s">
        <v>86</v>
      </c>
      <c r="AY1098" s="153" t="s">
        <v>232</v>
      </c>
    </row>
    <row r="1099" spans="2:65" s="14" customFormat="1" ht="22.5">
      <c r="B1099" s="166"/>
      <c r="D1099" s="152" t="s">
        <v>241</v>
      </c>
      <c r="E1099" s="167" t="s">
        <v>1</v>
      </c>
      <c r="F1099" s="168" t="s">
        <v>763</v>
      </c>
      <c r="H1099" s="167" t="s">
        <v>1</v>
      </c>
      <c r="I1099" s="169"/>
      <c r="L1099" s="166"/>
      <c r="M1099" s="170"/>
      <c r="T1099" s="171"/>
      <c r="AT1099" s="167" t="s">
        <v>241</v>
      </c>
      <c r="AU1099" s="167" t="s">
        <v>95</v>
      </c>
      <c r="AV1099" s="14" t="s">
        <v>93</v>
      </c>
      <c r="AW1099" s="14" t="s">
        <v>42</v>
      </c>
      <c r="AX1099" s="14" t="s">
        <v>86</v>
      </c>
      <c r="AY1099" s="167" t="s">
        <v>232</v>
      </c>
    </row>
    <row r="1100" spans="2:65" s="13" customFormat="1">
      <c r="B1100" s="159"/>
      <c r="D1100" s="152" t="s">
        <v>241</v>
      </c>
      <c r="E1100" s="160" t="s">
        <v>1</v>
      </c>
      <c r="F1100" s="161" t="s">
        <v>243</v>
      </c>
      <c r="H1100" s="162">
        <v>790</v>
      </c>
      <c r="I1100" s="163"/>
      <c r="L1100" s="159"/>
      <c r="M1100" s="164"/>
      <c r="T1100" s="165"/>
      <c r="AT1100" s="160" t="s">
        <v>241</v>
      </c>
      <c r="AU1100" s="160" t="s">
        <v>95</v>
      </c>
      <c r="AV1100" s="13" t="s">
        <v>239</v>
      </c>
      <c r="AW1100" s="13" t="s">
        <v>42</v>
      </c>
      <c r="AX1100" s="13" t="s">
        <v>93</v>
      </c>
      <c r="AY1100" s="160" t="s">
        <v>232</v>
      </c>
    </row>
    <row r="1101" spans="2:65" s="1" customFormat="1" ht="24.2" customHeight="1">
      <c r="B1101" s="33"/>
      <c r="C1101" s="179" t="s">
        <v>1493</v>
      </c>
      <c r="D1101" s="179" t="s">
        <v>304</v>
      </c>
      <c r="E1101" s="180" t="s">
        <v>1494</v>
      </c>
      <c r="F1101" s="181" t="s">
        <v>1495</v>
      </c>
      <c r="G1101" s="182" t="s">
        <v>183</v>
      </c>
      <c r="H1101" s="183">
        <v>0.79</v>
      </c>
      <c r="I1101" s="184"/>
      <c r="J1101" s="185">
        <f>ROUND(I1101*H1101,2)</f>
        <v>0</v>
      </c>
      <c r="K1101" s="181" t="s">
        <v>376</v>
      </c>
      <c r="L1101" s="186"/>
      <c r="M1101" s="187" t="s">
        <v>1</v>
      </c>
      <c r="N1101" s="188" t="s">
        <v>51</v>
      </c>
      <c r="P1101" s="147">
        <f>O1101*H1101</f>
        <v>0</v>
      </c>
      <c r="Q1101" s="147">
        <v>1</v>
      </c>
      <c r="R1101" s="147">
        <f>Q1101*H1101</f>
        <v>0.79</v>
      </c>
      <c r="S1101" s="147">
        <v>0</v>
      </c>
      <c r="T1101" s="148">
        <f>S1101*H1101</f>
        <v>0</v>
      </c>
      <c r="AR1101" s="149" t="s">
        <v>303</v>
      </c>
      <c r="AT1101" s="149" t="s">
        <v>304</v>
      </c>
      <c r="AU1101" s="149" t="s">
        <v>95</v>
      </c>
      <c r="AY1101" s="17" t="s">
        <v>232</v>
      </c>
      <c r="BE1101" s="150">
        <f>IF(N1101="základní",J1101,0)</f>
        <v>0</v>
      </c>
      <c r="BF1101" s="150">
        <f>IF(N1101="snížená",J1101,0)</f>
        <v>0</v>
      </c>
      <c r="BG1101" s="150">
        <f>IF(N1101="zákl. přenesená",J1101,0)</f>
        <v>0</v>
      </c>
      <c r="BH1101" s="150">
        <f>IF(N1101="sníž. přenesená",J1101,0)</f>
        <v>0</v>
      </c>
      <c r="BI1101" s="150">
        <f>IF(N1101="nulová",J1101,0)</f>
        <v>0</v>
      </c>
      <c r="BJ1101" s="17" t="s">
        <v>93</v>
      </c>
      <c r="BK1101" s="150">
        <f>ROUND(I1101*H1101,2)</f>
        <v>0</v>
      </c>
      <c r="BL1101" s="17" t="s">
        <v>239</v>
      </c>
      <c r="BM1101" s="149" t="s">
        <v>1496</v>
      </c>
    </row>
    <row r="1102" spans="2:65" s="14" customFormat="1" ht="22.5">
      <c r="B1102" s="166"/>
      <c r="D1102" s="152" t="s">
        <v>241</v>
      </c>
      <c r="E1102" s="167" t="s">
        <v>1</v>
      </c>
      <c r="F1102" s="168" t="s">
        <v>1490</v>
      </c>
      <c r="H1102" s="167" t="s">
        <v>1</v>
      </c>
      <c r="I1102" s="169"/>
      <c r="L1102" s="166"/>
      <c r="M1102" s="170"/>
      <c r="T1102" s="171"/>
      <c r="AT1102" s="167" t="s">
        <v>241</v>
      </c>
      <c r="AU1102" s="167" t="s">
        <v>95</v>
      </c>
      <c r="AV1102" s="14" t="s">
        <v>93</v>
      </c>
      <c r="AW1102" s="14" t="s">
        <v>42</v>
      </c>
      <c r="AX1102" s="14" t="s">
        <v>86</v>
      </c>
      <c r="AY1102" s="167" t="s">
        <v>232</v>
      </c>
    </row>
    <row r="1103" spans="2:65" s="14" customFormat="1">
      <c r="B1103" s="166"/>
      <c r="D1103" s="152" t="s">
        <v>241</v>
      </c>
      <c r="E1103" s="167" t="s">
        <v>1</v>
      </c>
      <c r="F1103" s="168" t="s">
        <v>1491</v>
      </c>
      <c r="H1103" s="167" t="s">
        <v>1</v>
      </c>
      <c r="I1103" s="169"/>
      <c r="L1103" s="166"/>
      <c r="M1103" s="170"/>
      <c r="T1103" s="171"/>
      <c r="AT1103" s="167" t="s">
        <v>241</v>
      </c>
      <c r="AU1103" s="167" t="s">
        <v>95</v>
      </c>
      <c r="AV1103" s="14" t="s">
        <v>93</v>
      </c>
      <c r="AW1103" s="14" t="s">
        <v>42</v>
      </c>
      <c r="AX1103" s="14" t="s">
        <v>86</v>
      </c>
      <c r="AY1103" s="167" t="s">
        <v>232</v>
      </c>
    </row>
    <row r="1104" spans="2:65" s="12" customFormat="1">
      <c r="B1104" s="151"/>
      <c r="D1104" s="152" t="s">
        <v>241</v>
      </c>
      <c r="E1104" s="153" t="s">
        <v>1</v>
      </c>
      <c r="F1104" s="154" t="s">
        <v>1497</v>
      </c>
      <c r="H1104" s="155">
        <v>0.79</v>
      </c>
      <c r="I1104" s="156"/>
      <c r="L1104" s="151"/>
      <c r="M1104" s="157"/>
      <c r="T1104" s="158"/>
      <c r="AT1104" s="153" t="s">
        <v>241</v>
      </c>
      <c r="AU1104" s="153" t="s">
        <v>95</v>
      </c>
      <c r="AV1104" s="12" t="s">
        <v>95</v>
      </c>
      <c r="AW1104" s="12" t="s">
        <v>42</v>
      </c>
      <c r="AX1104" s="12" t="s">
        <v>86</v>
      </c>
      <c r="AY1104" s="153" t="s">
        <v>232</v>
      </c>
    </row>
    <row r="1105" spans="2:65" s="14" customFormat="1" ht="22.5">
      <c r="B1105" s="166"/>
      <c r="D1105" s="152" t="s">
        <v>241</v>
      </c>
      <c r="E1105" s="167" t="s">
        <v>1</v>
      </c>
      <c r="F1105" s="168" t="s">
        <v>763</v>
      </c>
      <c r="H1105" s="167" t="s">
        <v>1</v>
      </c>
      <c r="I1105" s="169"/>
      <c r="L1105" s="166"/>
      <c r="M1105" s="170"/>
      <c r="T1105" s="171"/>
      <c r="AT1105" s="167" t="s">
        <v>241</v>
      </c>
      <c r="AU1105" s="167" t="s">
        <v>95</v>
      </c>
      <c r="AV1105" s="14" t="s">
        <v>93</v>
      </c>
      <c r="AW1105" s="14" t="s">
        <v>42</v>
      </c>
      <c r="AX1105" s="14" t="s">
        <v>86</v>
      </c>
      <c r="AY1105" s="167" t="s">
        <v>232</v>
      </c>
    </row>
    <row r="1106" spans="2:65" s="13" customFormat="1">
      <c r="B1106" s="159"/>
      <c r="D1106" s="152" t="s">
        <v>241</v>
      </c>
      <c r="E1106" s="160" t="s">
        <v>1</v>
      </c>
      <c r="F1106" s="161" t="s">
        <v>243</v>
      </c>
      <c r="H1106" s="162">
        <v>0.79</v>
      </c>
      <c r="I1106" s="163"/>
      <c r="L1106" s="159"/>
      <c r="M1106" s="164"/>
      <c r="T1106" s="165"/>
      <c r="AT1106" s="160" t="s">
        <v>241</v>
      </c>
      <c r="AU1106" s="160" t="s">
        <v>95</v>
      </c>
      <c r="AV1106" s="13" t="s">
        <v>239</v>
      </c>
      <c r="AW1106" s="13" t="s">
        <v>42</v>
      </c>
      <c r="AX1106" s="13" t="s">
        <v>93</v>
      </c>
      <c r="AY1106" s="160" t="s">
        <v>232</v>
      </c>
    </row>
    <row r="1107" spans="2:65" s="1" customFormat="1" ht="21.75" customHeight="1">
      <c r="B1107" s="33"/>
      <c r="C1107" s="138" t="s">
        <v>1498</v>
      </c>
      <c r="D1107" s="138" t="s">
        <v>234</v>
      </c>
      <c r="E1107" s="139" t="s">
        <v>1499</v>
      </c>
      <c r="F1107" s="140" t="s">
        <v>1500</v>
      </c>
      <c r="G1107" s="141" t="s">
        <v>370</v>
      </c>
      <c r="H1107" s="142">
        <v>9</v>
      </c>
      <c r="I1107" s="143"/>
      <c r="J1107" s="144">
        <f>ROUND(I1107*H1107,2)</f>
        <v>0</v>
      </c>
      <c r="K1107" s="140" t="s">
        <v>376</v>
      </c>
      <c r="L1107" s="33"/>
      <c r="M1107" s="145" t="s">
        <v>1</v>
      </c>
      <c r="N1107" s="146" t="s">
        <v>51</v>
      </c>
      <c r="P1107" s="147">
        <f>O1107*H1107</f>
        <v>0</v>
      </c>
      <c r="Q1107" s="147">
        <v>8.0000000000000002E-3</v>
      </c>
      <c r="R1107" s="147">
        <f>Q1107*H1107</f>
        <v>7.2000000000000008E-2</v>
      </c>
      <c r="S1107" s="147">
        <v>0</v>
      </c>
      <c r="T1107" s="148">
        <f>S1107*H1107</f>
        <v>0</v>
      </c>
      <c r="AR1107" s="149" t="s">
        <v>358</v>
      </c>
      <c r="AT1107" s="149" t="s">
        <v>234</v>
      </c>
      <c r="AU1107" s="149" t="s">
        <v>95</v>
      </c>
      <c r="AY1107" s="17" t="s">
        <v>232</v>
      </c>
      <c r="BE1107" s="150">
        <f>IF(N1107="základní",J1107,0)</f>
        <v>0</v>
      </c>
      <c r="BF1107" s="150">
        <f>IF(N1107="snížená",J1107,0)</f>
        <v>0</v>
      </c>
      <c r="BG1107" s="150">
        <f>IF(N1107="zákl. přenesená",J1107,0)</f>
        <v>0</v>
      </c>
      <c r="BH1107" s="150">
        <f>IF(N1107="sníž. přenesená",J1107,0)</f>
        <v>0</v>
      </c>
      <c r="BI1107" s="150">
        <f>IF(N1107="nulová",J1107,0)</f>
        <v>0</v>
      </c>
      <c r="BJ1107" s="17" t="s">
        <v>93</v>
      </c>
      <c r="BK1107" s="150">
        <f>ROUND(I1107*H1107,2)</f>
        <v>0</v>
      </c>
      <c r="BL1107" s="17" t="s">
        <v>358</v>
      </c>
      <c r="BM1107" s="149" t="s">
        <v>1501</v>
      </c>
    </row>
    <row r="1108" spans="2:65" s="14" customFormat="1">
      <c r="B1108" s="166"/>
      <c r="D1108" s="152" t="s">
        <v>241</v>
      </c>
      <c r="E1108" s="167" t="s">
        <v>1</v>
      </c>
      <c r="F1108" s="168" t="s">
        <v>1502</v>
      </c>
      <c r="H1108" s="167" t="s">
        <v>1</v>
      </c>
      <c r="I1108" s="169"/>
      <c r="L1108" s="166"/>
      <c r="M1108" s="170"/>
      <c r="T1108" s="171"/>
      <c r="AT1108" s="167" t="s">
        <v>241</v>
      </c>
      <c r="AU1108" s="167" t="s">
        <v>95</v>
      </c>
      <c r="AV1108" s="14" t="s">
        <v>93</v>
      </c>
      <c r="AW1108" s="14" t="s">
        <v>42</v>
      </c>
      <c r="AX1108" s="14" t="s">
        <v>86</v>
      </c>
      <c r="AY1108" s="167" t="s">
        <v>232</v>
      </c>
    </row>
    <row r="1109" spans="2:65" s="14" customFormat="1" ht="22.5">
      <c r="B1109" s="166"/>
      <c r="D1109" s="152" t="s">
        <v>241</v>
      </c>
      <c r="E1109" s="167" t="s">
        <v>1</v>
      </c>
      <c r="F1109" s="168" t="s">
        <v>1503</v>
      </c>
      <c r="H1109" s="167" t="s">
        <v>1</v>
      </c>
      <c r="I1109" s="169"/>
      <c r="L1109" s="166"/>
      <c r="M1109" s="170"/>
      <c r="T1109" s="171"/>
      <c r="AT1109" s="167" t="s">
        <v>241</v>
      </c>
      <c r="AU1109" s="167" t="s">
        <v>95</v>
      </c>
      <c r="AV1109" s="14" t="s">
        <v>93</v>
      </c>
      <c r="AW1109" s="14" t="s">
        <v>42</v>
      </c>
      <c r="AX1109" s="14" t="s">
        <v>86</v>
      </c>
      <c r="AY1109" s="167" t="s">
        <v>232</v>
      </c>
    </row>
    <row r="1110" spans="2:65" s="14" customFormat="1">
      <c r="B1110" s="166"/>
      <c r="D1110" s="152" t="s">
        <v>241</v>
      </c>
      <c r="E1110" s="167" t="s">
        <v>1</v>
      </c>
      <c r="F1110" s="168" t="s">
        <v>1504</v>
      </c>
      <c r="H1110" s="167" t="s">
        <v>1</v>
      </c>
      <c r="I1110" s="169"/>
      <c r="L1110" s="166"/>
      <c r="M1110" s="170"/>
      <c r="T1110" s="171"/>
      <c r="AT1110" s="167" t="s">
        <v>241</v>
      </c>
      <c r="AU1110" s="167" t="s">
        <v>95</v>
      </c>
      <c r="AV1110" s="14" t="s">
        <v>93</v>
      </c>
      <c r="AW1110" s="14" t="s">
        <v>42</v>
      </c>
      <c r="AX1110" s="14" t="s">
        <v>86</v>
      </c>
      <c r="AY1110" s="167" t="s">
        <v>232</v>
      </c>
    </row>
    <row r="1111" spans="2:65" s="12" customFormat="1">
      <c r="B1111" s="151"/>
      <c r="D1111" s="152" t="s">
        <v>241</v>
      </c>
      <c r="E1111" s="153" t="s">
        <v>1</v>
      </c>
      <c r="F1111" s="154" t="s">
        <v>1505</v>
      </c>
      <c r="H1111" s="155">
        <v>9</v>
      </c>
      <c r="I1111" s="156"/>
      <c r="L1111" s="151"/>
      <c r="M1111" s="157"/>
      <c r="T1111" s="158"/>
      <c r="AT1111" s="153" t="s">
        <v>241</v>
      </c>
      <c r="AU1111" s="153" t="s">
        <v>95</v>
      </c>
      <c r="AV1111" s="12" t="s">
        <v>95</v>
      </c>
      <c r="AW1111" s="12" t="s">
        <v>42</v>
      </c>
      <c r="AX1111" s="12" t="s">
        <v>86</v>
      </c>
      <c r="AY1111" s="153" t="s">
        <v>232</v>
      </c>
    </row>
    <row r="1112" spans="2:65" s="14" customFormat="1">
      <c r="B1112" s="166"/>
      <c r="D1112" s="152" t="s">
        <v>241</v>
      </c>
      <c r="E1112" s="167" t="s">
        <v>1</v>
      </c>
      <c r="F1112" s="168" t="s">
        <v>1506</v>
      </c>
      <c r="H1112" s="167" t="s">
        <v>1</v>
      </c>
      <c r="I1112" s="169"/>
      <c r="L1112" s="166"/>
      <c r="M1112" s="170"/>
      <c r="T1112" s="171"/>
      <c r="AT1112" s="167" t="s">
        <v>241</v>
      </c>
      <c r="AU1112" s="167" t="s">
        <v>95</v>
      </c>
      <c r="AV1112" s="14" t="s">
        <v>93</v>
      </c>
      <c r="AW1112" s="14" t="s">
        <v>42</v>
      </c>
      <c r="AX1112" s="14" t="s">
        <v>86</v>
      </c>
      <c r="AY1112" s="167" t="s">
        <v>232</v>
      </c>
    </row>
    <row r="1113" spans="2:65" s="13" customFormat="1">
      <c r="B1113" s="159"/>
      <c r="D1113" s="152" t="s">
        <v>241</v>
      </c>
      <c r="E1113" s="160" t="s">
        <v>1</v>
      </c>
      <c r="F1113" s="161" t="s">
        <v>243</v>
      </c>
      <c r="H1113" s="162">
        <v>9</v>
      </c>
      <c r="I1113" s="163"/>
      <c r="L1113" s="159"/>
      <c r="M1113" s="164"/>
      <c r="T1113" s="165"/>
      <c r="AT1113" s="160" t="s">
        <v>241</v>
      </c>
      <c r="AU1113" s="160" t="s">
        <v>95</v>
      </c>
      <c r="AV1113" s="13" t="s">
        <v>239</v>
      </c>
      <c r="AW1113" s="13" t="s">
        <v>42</v>
      </c>
      <c r="AX1113" s="13" t="s">
        <v>93</v>
      </c>
      <c r="AY1113" s="160" t="s">
        <v>232</v>
      </c>
    </row>
    <row r="1114" spans="2:65" s="1" customFormat="1" ht="49.15" customHeight="1">
      <c r="B1114" s="33"/>
      <c r="C1114" s="138" t="s">
        <v>1507</v>
      </c>
      <c r="D1114" s="138" t="s">
        <v>234</v>
      </c>
      <c r="E1114" s="139" t="s">
        <v>1508</v>
      </c>
      <c r="F1114" s="140" t="s">
        <v>1509</v>
      </c>
      <c r="G1114" s="141" t="s">
        <v>183</v>
      </c>
      <c r="H1114" s="142">
        <v>1.1579999999999999</v>
      </c>
      <c r="I1114" s="143"/>
      <c r="J1114" s="144">
        <f>ROUND(I1114*H1114,2)</f>
        <v>0</v>
      </c>
      <c r="K1114" s="140" t="s">
        <v>238</v>
      </c>
      <c r="L1114" s="33"/>
      <c r="M1114" s="145" t="s">
        <v>1</v>
      </c>
      <c r="N1114" s="146" t="s">
        <v>51</v>
      </c>
      <c r="P1114" s="147">
        <f>O1114*H1114</f>
        <v>0</v>
      </c>
      <c r="Q1114" s="147">
        <v>0</v>
      </c>
      <c r="R1114" s="147">
        <f>Q1114*H1114</f>
        <v>0</v>
      </c>
      <c r="S1114" s="147">
        <v>0</v>
      </c>
      <c r="T1114" s="148">
        <f>S1114*H1114</f>
        <v>0</v>
      </c>
      <c r="AR1114" s="149" t="s">
        <v>358</v>
      </c>
      <c r="AT1114" s="149" t="s">
        <v>234</v>
      </c>
      <c r="AU1114" s="149" t="s">
        <v>95</v>
      </c>
      <c r="AY1114" s="17" t="s">
        <v>232</v>
      </c>
      <c r="BE1114" s="150">
        <f>IF(N1114="základní",J1114,0)</f>
        <v>0</v>
      </c>
      <c r="BF1114" s="150">
        <f>IF(N1114="snížená",J1114,0)</f>
        <v>0</v>
      </c>
      <c r="BG1114" s="150">
        <f>IF(N1114="zákl. přenesená",J1114,0)</f>
        <v>0</v>
      </c>
      <c r="BH1114" s="150">
        <f>IF(N1114="sníž. přenesená",J1114,0)</f>
        <v>0</v>
      </c>
      <c r="BI1114" s="150">
        <f>IF(N1114="nulová",J1114,0)</f>
        <v>0</v>
      </c>
      <c r="BJ1114" s="17" t="s">
        <v>93</v>
      </c>
      <c r="BK1114" s="150">
        <f>ROUND(I1114*H1114,2)</f>
        <v>0</v>
      </c>
      <c r="BL1114" s="17" t="s">
        <v>358</v>
      </c>
      <c r="BM1114" s="149" t="s">
        <v>1510</v>
      </c>
    </row>
    <row r="1115" spans="2:65" s="11" customFormat="1" ht="22.9" customHeight="1">
      <c r="B1115" s="126"/>
      <c r="D1115" s="127" t="s">
        <v>85</v>
      </c>
      <c r="E1115" s="136" t="s">
        <v>1511</v>
      </c>
      <c r="F1115" s="136" t="s">
        <v>1512</v>
      </c>
      <c r="I1115" s="129"/>
      <c r="J1115" s="137">
        <f>BK1115</f>
        <v>0</v>
      </c>
      <c r="L1115" s="126"/>
      <c r="M1115" s="131"/>
      <c r="P1115" s="132">
        <f>SUM(P1116:P1201)</f>
        <v>0</v>
      </c>
      <c r="R1115" s="132">
        <f>SUM(R1116:R1201)</f>
        <v>8.9953134200000022</v>
      </c>
      <c r="T1115" s="133">
        <f>SUM(T1116:T1201)</f>
        <v>0</v>
      </c>
      <c r="AR1115" s="127" t="s">
        <v>95</v>
      </c>
      <c r="AT1115" s="134" t="s">
        <v>85</v>
      </c>
      <c r="AU1115" s="134" t="s">
        <v>93</v>
      </c>
      <c r="AY1115" s="127" t="s">
        <v>232</v>
      </c>
      <c r="BK1115" s="135">
        <f>SUM(BK1116:BK1201)</f>
        <v>0</v>
      </c>
    </row>
    <row r="1116" spans="2:65" s="1" customFormat="1" ht="24.2" customHeight="1">
      <c r="B1116" s="33"/>
      <c r="C1116" s="138" t="s">
        <v>1513</v>
      </c>
      <c r="D1116" s="138" t="s">
        <v>234</v>
      </c>
      <c r="E1116" s="139" t="s">
        <v>1514</v>
      </c>
      <c r="F1116" s="140" t="s">
        <v>1515</v>
      </c>
      <c r="G1116" s="141" t="s">
        <v>153</v>
      </c>
      <c r="H1116" s="142">
        <v>6379.56</v>
      </c>
      <c r="I1116" s="143"/>
      <c r="J1116" s="144">
        <f>ROUND(I1116*H1116,2)</f>
        <v>0</v>
      </c>
      <c r="K1116" s="140" t="s">
        <v>238</v>
      </c>
      <c r="L1116" s="33"/>
      <c r="M1116" s="145" t="s">
        <v>1</v>
      </c>
      <c r="N1116" s="146" t="s">
        <v>51</v>
      </c>
      <c r="P1116" s="147">
        <f>O1116*H1116</f>
        <v>0</v>
      </c>
      <c r="Q1116" s="147">
        <v>2.9999999999999997E-4</v>
      </c>
      <c r="R1116" s="147">
        <f>Q1116*H1116</f>
        <v>1.9138679999999999</v>
      </c>
      <c r="S1116" s="147">
        <v>0</v>
      </c>
      <c r="T1116" s="148">
        <f>S1116*H1116</f>
        <v>0</v>
      </c>
      <c r="AR1116" s="149" t="s">
        <v>358</v>
      </c>
      <c r="AT1116" s="149" t="s">
        <v>234</v>
      </c>
      <c r="AU1116" s="149" t="s">
        <v>95</v>
      </c>
      <c r="AY1116" s="17" t="s">
        <v>232</v>
      </c>
      <c r="BE1116" s="150">
        <f>IF(N1116="základní",J1116,0)</f>
        <v>0</v>
      </c>
      <c r="BF1116" s="150">
        <f>IF(N1116="snížená",J1116,0)</f>
        <v>0</v>
      </c>
      <c r="BG1116" s="150">
        <f>IF(N1116="zákl. přenesená",J1116,0)</f>
        <v>0</v>
      </c>
      <c r="BH1116" s="150">
        <f>IF(N1116="sníž. přenesená",J1116,0)</f>
        <v>0</v>
      </c>
      <c r="BI1116" s="150">
        <f>IF(N1116="nulová",J1116,0)</f>
        <v>0</v>
      </c>
      <c r="BJ1116" s="17" t="s">
        <v>93</v>
      </c>
      <c r="BK1116" s="150">
        <f>ROUND(I1116*H1116,2)</f>
        <v>0</v>
      </c>
      <c r="BL1116" s="17" t="s">
        <v>358</v>
      </c>
      <c r="BM1116" s="149" t="s">
        <v>1516</v>
      </c>
    </row>
    <row r="1117" spans="2:65" s="14" customFormat="1" ht="22.5">
      <c r="B1117" s="166"/>
      <c r="D1117" s="152" t="s">
        <v>241</v>
      </c>
      <c r="E1117" s="167" t="s">
        <v>1</v>
      </c>
      <c r="F1117" s="168" t="s">
        <v>1517</v>
      </c>
      <c r="H1117" s="167" t="s">
        <v>1</v>
      </c>
      <c r="I1117" s="169"/>
      <c r="L1117" s="166"/>
      <c r="M1117" s="170"/>
      <c r="T1117" s="171"/>
      <c r="AT1117" s="167" t="s">
        <v>241</v>
      </c>
      <c r="AU1117" s="167" t="s">
        <v>95</v>
      </c>
      <c r="AV1117" s="14" t="s">
        <v>93</v>
      </c>
      <c r="AW1117" s="14" t="s">
        <v>42</v>
      </c>
      <c r="AX1117" s="14" t="s">
        <v>86</v>
      </c>
      <c r="AY1117" s="167" t="s">
        <v>232</v>
      </c>
    </row>
    <row r="1118" spans="2:65" s="12" customFormat="1">
      <c r="B1118" s="151"/>
      <c r="D1118" s="152" t="s">
        <v>241</v>
      </c>
      <c r="E1118" s="153" t="s">
        <v>1</v>
      </c>
      <c r="F1118" s="154" t="s">
        <v>1518</v>
      </c>
      <c r="H1118" s="155">
        <v>1092.4000000000001</v>
      </c>
      <c r="I1118" s="156"/>
      <c r="L1118" s="151"/>
      <c r="M1118" s="157"/>
      <c r="T1118" s="158"/>
      <c r="AT1118" s="153" t="s">
        <v>241</v>
      </c>
      <c r="AU1118" s="153" t="s">
        <v>95</v>
      </c>
      <c r="AV1118" s="12" t="s">
        <v>95</v>
      </c>
      <c r="AW1118" s="12" t="s">
        <v>42</v>
      </c>
      <c r="AX1118" s="12" t="s">
        <v>86</v>
      </c>
      <c r="AY1118" s="153" t="s">
        <v>232</v>
      </c>
    </row>
    <row r="1119" spans="2:65" s="15" customFormat="1">
      <c r="B1119" s="172"/>
      <c r="D1119" s="152" t="s">
        <v>241</v>
      </c>
      <c r="E1119" s="173" t="s">
        <v>1</v>
      </c>
      <c r="F1119" s="174" t="s">
        <v>283</v>
      </c>
      <c r="H1119" s="175">
        <v>1092.4000000000001</v>
      </c>
      <c r="I1119" s="176"/>
      <c r="L1119" s="172"/>
      <c r="M1119" s="177"/>
      <c r="T1119" s="178"/>
      <c r="AT1119" s="173" t="s">
        <v>241</v>
      </c>
      <c r="AU1119" s="173" t="s">
        <v>95</v>
      </c>
      <c r="AV1119" s="15" t="s">
        <v>256</v>
      </c>
      <c r="AW1119" s="15" t="s">
        <v>42</v>
      </c>
      <c r="AX1119" s="15" t="s">
        <v>86</v>
      </c>
      <c r="AY1119" s="173" t="s">
        <v>232</v>
      </c>
    </row>
    <row r="1120" spans="2:65" s="12" customFormat="1">
      <c r="B1120" s="151"/>
      <c r="D1120" s="152" t="s">
        <v>241</v>
      </c>
      <c r="E1120" s="153" t="s">
        <v>1</v>
      </c>
      <c r="F1120" s="154" t="s">
        <v>1519</v>
      </c>
      <c r="H1120" s="155">
        <v>2843.6469999999999</v>
      </c>
      <c r="I1120" s="156"/>
      <c r="L1120" s="151"/>
      <c r="M1120" s="157"/>
      <c r="T1120" s="158"/>
      <c r="AT1120" s="153" t="s">
        <v>241</v>
      </c>
      <c r="AU1120" s="153" t="s">
        <v>95</v>
      </c>
      <c r="AV1120" s="12" t="s">
        <v>95</v>
      </c>
      <c r="AW1120" s="12" t="s">
        <v>42</v>
      </c>
      <c r="AX1120" s="12" t="s">
        <v>86</v>
      </c>
      <c r="AY1120" s="153" t="s">
        <v>232</v>
      </c>
    </row>
    <row r="1121" spans="2:51" s="12" customFormat="1" ht="22.5">
      <c r="B1121" s="151"/>
      <c r="D1121" s="152" t="s">
        <v>241</v>
      </c>
      <c r="E1121" s="153" t="s">
        <v>1</v>
      </c>
      <c r="F1121" s="154" t="s">
        <v>1520</v>
      </c>
      <c r="H1121" s="155">
        <v>558.16</v>
      </c>
      <c r="I1121" s="156"/>
      <c r="L1121" s="151"/>
      <c r="M1121" s="157"/>
      <c r="T1121" s="158"/>
      <c r="AT1121" s="153" t="s">
        <v>241</v>
      </c>
      <c r="AU1121" s="153" t="s">
        <v>95</v>
      </c>
      <c r="AV1121" s="12" t="s">
        <v>95</v>
      </c>
      <c r="AW1121" s="12" t="s">
        <v>42</v>
      </c>
      <c r="AX1121" s="12" t="s">
        <v>86</v>
      </c>
      <c r="AY1121" s="153" t="s">
        <v>232</v>
      </c>
    </row>
    <row r="1122" spans="2:51" s="12" customFormat="1">
      <c r="B1122" s="151"/>
      <c r="D1122" s="152" t="s">
        <v>241</v>
      </c>
      <c r="E1122" s="153" t="s">
        <v>1</v>
      </c>
      <c r="F1122" s="154" t="s">
        <v>1521</v>
      </c>
      <c r="H1122" s="155">
        <v>-91.26</v>
      </c>
      <c r="I1122" s="156"/>
      <c r="L1122" s="151"/>
      <c r="M1122" s="157"/>
      <c r="T1122" s="158"/>
      <c r="AT1122" s="153" t="s">
        <v>241</v>
      </c>
      <c r="AU1122" s="153" t="s">
        <v>95</v>
      </c>
      <c r="AV1122" s="12" t="s">
        <v>95</v>
      </c>
      <c r="AW1122" s="12" t="s">
        <v>42</v>
      </c>
      <c r="AX1122" s="12" t="s">
        <v>86</v>
      </c>
      <c r="AY1122" s="153" t="s">
        <v>232</v>
      </c>
    </row>
    <row r="1123" spans="2:51" s="12" customFormat="1" ht="22.5">
      <c r="B1123" s="151"/>
      <c r="D1123" s="152" t="s">
        <v>241</v>
      </c>
      <c r="E1123" s="153" t="s">
        <v>1</v>
      </c>
      <c r="F1123" s="154" t="s">
        <v>1522</v>
      </c>
      <c r="H1123" s="155">
        <v>-113.4</v>
      </c>
      <c r="I1123" s="156"/>
      <c r="L1123" s="151"/>
      <c r="M1123" s="157"/>
      <c r="T1123" s="158"/>
      <c r="AT1123" s="153" t="s">
        <v>241</v>
      </c>
      <c r="AU1123" s="153" t="s">
        <v>95</v>
      </c>
      <c r="AV1123" s="12" t="s">
        <v>95</v>
      </c>
      <c r="AW1123" s="12" t="s">
        <v>42</v>
      </c>
      <c r="AX1123" s="12" t="s">
        <v>86</v>
      </c>
      <c r="AY1123" s="153" t="s">
        <v>232</v>
      </c>
    </row>
    <row r="1124" spans="2:51" s="12" customFormat="1">
      <c r="B1124" s="151"/>
      <c r="D1124" s="152" t="s">
        <v>241</v>
      </c>
      <c r="E1124" s="153" t="s">
        <v>1</v>
      </c>
      <c r="F1124" s="154" t="s">
        <v>1523</v>
      </c>
      <c r="H1124" s="155">
        <v>13.2</v>
      </c>
      <c r="I1124" s="156"/>
      <c r="L1124" s="151"/>
      <c r="M1124" s="157"/>
      <c r="T1124" s="158"/>
      <c r="AT1124" s="153" t="s">
        <v>241</v>
      </c>
      <c r="AU1124" s="153" t="s">
        <v>95</v>
      </c>
      <c r="AV1124" s="12" t="s">
        <v>95</v>
      </c>
      <c r="AW1124" s="12" t="s">
        <v>42</v>
      </c>
      <c r="AX1124" s="12" t="s">
        <v>86</v>
      </c>
      <c r="AY1124" s="153" t="s">
        <v>232</v>
      </c>
    </row>
    <row r="1125" spans="2:51" s="12" customFormat="1" ht="22.5">
      <c r="B1125" s="151"/>
      <c r="D1125" s="152" t="s">
        <v>241</v>
      </c>
      <c r="E1125" s="153" t="s">
        <v>1</v>
      </c>
      <c r="F1125" s="154" t="s">
        <v>1524</v>
      </c>
      <c r="H1125" s="155">
        <v>27.2</v>
      </c>
      <c r="I1125" s="156"/>
      <c r="L1125" s="151"/>
      <c r="M1125" s="157"/>
      <c r="T1125" s="158"/>
      <c r="AT1125" s="153" t="s">
        <v>241</v>
      </c>
      <c r="AU1125" s="153" t="s">
        <v>95</v>
      </c>
      <c r="AV1125" s="12" t="s">
        <v>95</v>
      </c>
      <c r="AW1125" s="12" t="s">
        <v>42</v>
      </c>
      <c r="AX1125" s="12" t="s">
        <v>86</v>
      </c>
      <c r="AY1125" s="153" t="s">
        <v>232</v>
      </c>
    </row>
    <row r="1126" spans="2:51" s="12" customFormat="1">
      <c r="B1126" s="151"/>
      <c r="D1126" s="152" t="s">
        <v>241</v>
      </c>
      <c r="E1126" s="153" t="s">
        <v>1</v>
      </c>
      <c r="F1126" s="154" t="s">
        <v>1525</v>
      </c>
      <c r="H1126" s="155">
        <v>8.68</v>
      </c>
      <c r="I1126" s="156"/>
      <c r="L1126" s="151"/>
      <c r="M1126" s="157"/>
      <c r="T1126" s="158"/>
      <c r="AT1126" s="153" t="s">
        <v>241</v>
      </c>
      <c r="AU1126" s="153" t="s">
        <v>95</v>
      </c>
      <c r="AV1126" s="12" t="s">
        <v>95</v>
      </c>
      <c r="AW1126" s="12" t="s">
        <v>42</v>
      </c>
      <c r="AX1126" s="12" t="s">
        <v>86</v>
      </c>
      <c r="AY1126" s="153" t="s">
        <v>232</v>
      </c>
    </row>
    <row r="1127" spans="2:51" s="15" customFormat="1">
      <c r="B1127" s="172"/>
      <c r="D1127" s="152" t="s">
        <v>241</v>
      </c>
      <c r="E1127" s="173" t="s">
        <v>1</v>
      </c>
      <c r="F1127" s="174" t="s">
        <v>283</v>
      </c>
      <c r="H1127" s="175">
        <v>3246.2269999999999</v>
      </c>
      <c r="I1127" s="176"/>
      <c r="L1127" s="172"/>
      <c r="M1127" s="177"/>
      <c r="T1127" s="178"/>
      <c r="AT1127" s="173" t="s">
        <v>241</v>
      </c>
      <c r="AU1127" s="173" t="s">
        <v>95</v>
      </c>
      <c r="AV1127" s="15" t="s">
        <v>256</v>
      </c>
      <c r="AW1127" s="15" t="s">
        <v>42</v>
      </c>
      <c r="AX1127" s="15" t="s">
        <v>86</v>
      </c>
      <c r="AY1127" s="173" t="s">
        <v>232</v>
      </c>
    </row>
    <row r="1128" spans="2:51" s="12" customFormat="1">
      <c r="B1128" s="151"/>
      <c r="D1128" s="152" t="s">
        <v>241</v>
      </c>
      <c r="E1128" s="153" t="s">
        <v>1</v>
      </c>
      <c r="F1128" s="154" t="s">
        <v>1526</v>
      </c>
      <c r="H1128" s="155">
        <v>1166.8</v>
      </c>
      <c r="I1128" s="156"/>
      <c r="L1128" s="151"/>
      <c r="M1128" s="157"/>
      <c r="T1128" s="158"/>
      <c r="AT1128" s="153" t="s">
        <v>241</v>
      </c>
      <c r="AU1128" s="153" t="s">
        <v>95</v>
      </c>
      <c r="AV1128" s="12" t="s">
        <v>95</v>
      </c>
      <c r="AW1128" s="12" t="s">
        <v>42</v>
      </c>
      <c r="AX1128" s="12" t="s">
        <v>86</v>
      </c>
      <c r="AY1128" s="153" t="s">
        <v>232</v>
      </c>
    </row>
    <row r="1129" spans="2:51" s="12" customFormat="1">
      <c r="B1129" s="151"/>
      <c r="D1129" s="152" t="s">
        <v>241</v>
      </c>
      <c r="E1129" s="153" t="s">
        <v>1</v>
      </c>
      <c r="F1129" s="154" t="s">
        <v>1527</v>
      </c>
      <c r="H1129" s="155">
        <v>-56</v>
      </c>
      <c r="I1129" s="156"/>
      <c r="L1129" s="151"/>
      <c r="M1129" s="157"/>
      <c r="T1129" s="158"/>
      <c r="AT1129" s="153" t="s">
        <v>241</v>
      </c>
      <c r="AU1129" s="153" t="s">
        <v>95</v>
      </c>
      <c r="AV1129" s="12" t="s">
        <v>95</v>
      </c>
      <c r="AW1129" s="12" t="s">
        <v>42</v>
      </c>
      <c r="AX1129" s="12" t="s">
        <v>86</v>
      </c>
      <c r="AY1129" s="153" t="s">
        <v>232</v>
      </c>
    </row>
    <row r="1130" spans="2:51" s="12" customFormat="1">
      <c r="B1130" s="151"/>
      <c r="D1130" s="152" t="s">
        <v>241</v>
      </c>
      <c r="E1130" s="153" t="s">
        <v>1</v>
      </c>
      <c r="F1130" s="154" t="s">
        <v>1528</v>
      </c>
      <c r="H1130" s="155">
        <v>25.6</v>
      </c>
      <c r="I1130" s="156"/>
      <c r="L1130" s="151"/>
      <c r="M1130" s="157"/>
      <c r="T1130" s="158"/>
      <c r="AT1130" s="153" t="s">
        <v>241</v>
      </c>
      <c r="AU1130" s="153" t="s">
        <v>95</v>
      </c>
      <c r="AV1130" s="12" t="s">
        <v>95</v>
      </c>
      <c r="AW1130" s="12" t="s">
        <v>42</v>
      </c>
      <c r="AX1130" s="12" t="s">
        <v>86</v>
      </c>
      <c r="AY1130" s="153" t="s">
        <v>232</v>
      </c>
    </row>
    <row r="1131" spans="2:51" s="15" customFormat="1">
      <c r="B1131" s="172"/>
      <c r="D1131" s="152" t="s">
        <v>241</v>
      </c>
      <c r="E1131" s="173" t="s">
        <v>1</v>
      </c>
      <c r="F1131" s="174" t="s">
        <v>283</v>
      </c>
      <c r="H1131" s="175">
        <v>1136.4000000000001</v>
      </c>
      <c r="I1131" s="176"/>
      <c r="L1131" s="172"/>
      <c r="M1131" s="177"/>
      <c r="T1131" s="178"/>
      <c r="AT1131" s="173" t="s">
        <v>241</v>
      </c>
      <c r="AU1131" s="173" t="s">
        <v>95</v>
      </c>
      <c r="AV1131" s="15" t="s">
        <v>256</v>
      </c>
      <c r="AW1131" s="15" t="s">
        <v>42</v>
      </c>
      <c r="AX1131" s="15" t="s">
        <v>86</v>
      </c>
      <c r="AY1131" s="173" t="s">
        <v>232</v>
      </c>
    </row>
    <row r="1132" spans="2:51" s="12" customFormat="1" ht="22.5">
      <c r="B1132" s="151"/>
      <c r="D1132" s="152" t="s">
        <v>241</v>
      </c>
      <c r="E1132" s="153" t="s">
        <v>1</v>
      </c>
      <c r="F1132" s="154" t="s">
        <v>1529</v>
      </c>
      <c r="H1132" s="155">
        <v>43.06</v>
      </c>
      <c r="I1132" s="156"/>
      <c r="L1132" s="151"/>
      <c r="M1132" s="157"/>
      <c r="T1132" s="158"/>
      <c r="AT1132" s="153" t="s">
        <v>241</v>
      </c>
      <c r="AU1132" s="153" t="s">
        <v>95</v>
      </c>
      <c r="AV1132" s="12" t="s">
        <v>95</v>
      </c>
      <c r="AW1132" s="12" t="s">
        <v>42</v>
      </c>
      <c r="AX1132" s="12" t="s">
        <v>86</v>
      </c>
      <c r="AY1132" s="153" t="s">
        <v>232</v>
      </c>
    </row>
    <row r="1133" spans="2:51" s="12" customFormat="1">
      <c r="B1133" s="151"/>
      <c r="D1133" s="152" t="s">
        <v>241</v>
      </c>
      <c r="E1133" s="153" t="s">
        <v>1</v>
      </c>
      <c r="F1133" s="154" t="s">
        <v>1530</v>
      </c>
      <c r="H1133" s="155">
        <v>7.0350000000000001</v>
      </c>
      <c r="I1133" s="156"/>
      <c r="L1133" s="151"/>
      <c r="M1133" s="157"/>
      <c r="T1133" s="158"/>
      <c r="AT1133" s="153" t="s">
        <v>241</v>
      </c>
      <c r="AU1133" s="153" t="s">
        <v>95</v>
      </c>
      <c r="AV1133" s="12" t="s">
        <v>95</v>
      </c>
      <c r="AW1133" s="12" t="s">
        <v>42</v>
      </c>
      <c r="AX1133" s="12" t="s">
        <v>86</v>
      </c>
      <c r="AY1133" s="153" t="s">
        <v>232</v>
      </c>
    </row>
    <row r="1134" spans="2:51" s="12" customFormat="1">
      <c r="B1134" s="151"/>
      <c r="D1134" s="152" t="s">
        <v>241</v>
      </c>
      <c r="E1134" s="153" t="s">
        <v>1</v>
      </c>
      <c r="F1134" s="154" t="s">
        <v>1531</v>
      </c>
      <c r="H1134" s="155">
        <v>1.54</v>
      </c>
      <c r="I1134" s="156"/>
      <c r="L1134" s="151"/>
      <c r="M1134" s="157"/>
      <c r="T1134" s="158"/>
      <c r="AT1134" s="153" t="s">
        <v>241</v>
      </c>
      <c r="AU1134" s="153" t="s">
        <v>95</v>
      </c>
      <c r="AV1134" s="12" t="s">
        <v>95</v>
      </c>
      <c r="AW1134" s="12" t="s">
        <v>42</v>
      </c>
      <c r="AX1134" s="12" t="s">
        <v>86</v>
      </c>
      <c r="AY1134" s="153" t="s">
        <v>232</v>
      </c>
    </row>
    <row r="1135" spans="2:51" s="15" customFormat="1">
      <c r="B1135" s="172"/>
      <c r="D1135" s="152" t="s">
        <v>241</v>
      </c>
      <c r="E1135" s="173" t="s">
        <v>1</v>
      </c>
      <c r="F1135" s="174" t="s">
        <v>283</v>
      </c>
      <c r="H1135" s="175">
        <v>51.634999999999998</v>
      </c>
      <c r="I1135" s="176"/>
      <c r="L1135" s="172"/>
      <c r="M1135" s="177"/>
      <c r="T1135" s="178"/>
      <c r="AT1135" s="173" t="s">
        <v>241</v>
      </c>
      <c r="AU1135" s="173" t="s">
        <v>95</v>
      </c>
      <c r="AV1135" s="15" t="s">
        <v>256</v>
      </c>
      <c r="AW1135" s="15" t="s">
        <v>42</v>
      </c>
      <c r="AX1135" s="15" t="s">
        <v>86</v>
      </c>
      <c r="AY1135" s="173" t="s">
        <v>232</v>
      </c>
    </row>
    <row r="1136" spans="2:51" s="12" customFormat="1">
      <c r="B1136" s="151"/>
      <c r="D1136" s="152" t="s">
        <v>241</v>
      </c>
      <c r="E1136" s="153" t="s">
        <v>1</v>
      </c>
      <c r="F1136" s="154" t="s">
        <v>1532</v>
      </c>
      <c r="H1136" s="155">
        <v>16.03</v>
      </c>
      <c r="I1136" s="156"/>
      <c r="L1136" s="151"/>
      <c r="M1136" s="157"/>
      <c r="T1136" s="158"/>
      <c r="AT1136" s="153" t="s">
        <v>241</v>
      </c>
      <c r="AU1136" s="153" t="s">
        <v>95</v>
      </c>
      <c r="AV1136" s="12" t="s">
        <v>95</v>
      </c>
      <c r="AW1136" s="12" t="s">
        <v>42</v>
      </c>
      <c r="AX1136" s="12" t="s">
        <v>86</v>
      </c>
      <c r="AY1136" s="153" t="s">
        <v>232</v>
      </c>
    </row>
    <row r="1137" spans="2:51" s="15" customFormat="1">
      <c r="B1137" s="172"/>
      <c r="D1137" s="152" t="s">
        <v>241</v>
      </c>
      <c r="E1137" s="173" t="s">
        <v>1</v>
      </c>
      <c r="F1137" s="174" t="s">
        <v>283</v>
      </c>
      <c r="H1137" s="175">
        <v>16.03</v>
      </c>
      <c r="I1137" s="176"/>
      <c r="L1137" s="172"/>
      <c r="M1137" s="177"/>
      <c r="T1137" s="178"/>
      <c r="AT1137" s="173" t="s">
        <v>241</v>
      </c>
      <c r="AU1137" s="173" t="s">
        <v>95</v>
      </c>
      <c r="AV1137" s="15" t="s">
        <v>256</v>
      </c>
      <c r="AW1137" s="15" t="s">
        <v>42</v>
      </c>
      <c r="AX1137" s="15" t="s">
        <v>86</v>
      </c>
      <c r="AY1137" s="173" t="s">
        <v>232</v>
      </c>
    </row>
    <row r="1138" spans="2:51" s="12" customFormat="1">
      <c r="B1138" s="151"/>
      <c r="D1138" s="152" t="s">
        <v>241</v>
      </c>
      <c r="E1138" s="153" t="s">
        <v>1</v>
      </c>
      <c r="F1138" s="154" t="s">
        <v>1533</v>
      </c>
      <c r="H1138" s="155">
        <v>51.634999999999998</v>
      </c>
      <c r="I1138" s="156"/>
      <c r="L1138" s="151"/>
      <c r="M1138" s="157"/>
      <c r="T1138" s="158"/>
      <c r="AT1138" s="153" t="s">
        <v>241</v>
      </c>
      <c r="AU1138" s="153" t="s">
        <v>95</v>
      </c>
      <c r="AV1138" s="12" t="s">
        <v>95</v>
      </c>
      <c r="AW1138" s="12" t="s">
        <v>42</v>
      </c>
      <c r="AX1138" s="12" t="s">
        <v>86</v>
      </c>
      <c r="AY1138" s="153" t="s">
        <v>232</v>
      </c>
    </row>
    <row r="1139" spans="2:51" s="15" customFormat="1">
      <c r="B1139" s="172"/>
      <c r="D1139" s="152" t="s">
        <v>241</v>
      </c>
      <c r="E1139" s="173" t="s">
        <v>1</v>
      </c>
      <c r="F1139" s="174" t="s">
        <v>283</v>
      </c>
      <c r="H1139" s="175">
        <v>51.634999999999998</v>
      </c>
      <c r="I1139" s="176"/>
      <c r="L1139" s="172"/>
      <c r="M1139" s="177"/>
      <c r="T1139" s="178"/>
      <c r="AT1139" s="173" t="s">
        <v>241</v>
      </c>
      <c r="AU1139" s="173" t="s">
        <v>95</v>
      </c>
      <c r="AV1139" s="15" t="s">
        <v>256</v>
      </c>
      <c r="AW1139" s="15" t="s">
        <v>42</v>
      </c>
      <c r="AX1139" s="15" t="s">
        <v>86</v>
      </c>
      <c r="AY1139" s="173" t="s">
        <v>232</v>
      </c>
    </row>
    <row r="1140" spans="2:51" s="12" customFormat="1">
      <c r="B1140" s="151"/>
      <c r="D1140" s="152" t="s">
        <v>241</v>
      </c>
      <c r="E1140" s="153" t="s">
        <v>1</v>
      </c>
      <c r="F1140" s="154" t="s">
        <v>1534</v>
      </c>
      <c r="H1140" s="155">
        <v>16.03</v>
      </c>
      <c r="I1140" s="156"/>
      <c r="L1140" s="151"/>
      <c r="M1140" s="157"/>
      <c r="T1140" s="158"/>
      <c r="AT1140" s="153" t="s">
        <v>241</v>
      </c>
      <c r="AU1140" s="153" t="s">
        <v>95</v>
      </c>
      <c r="AV1140" s="12" t="s">
        <v>95</v>
      </c>
      <c r="AW1140" s="12" t="s">
        <v>42</v>
      </c>
      <c r="AX1140" s="12" t="s">
        <v>86</v>
      </c>
      <c r="AY1140" s="153" t="s">
        <v>232</v>
      </c>
    </row>
    <row r="1141" spans="2:51" s="15" customFormat="1">
      <c r="B1141" s="172"/>
      <c r="D1141" s="152" t="s">
        <v>241</v>
      </c>
      <c r="E1141" s="173" t="s">
        <v>1</v>
      </c>
      <c r="F1141" s="174" t="s">
        <v>283</v>
      </c>
      <c r="H1141" s="175">
        <v>16.03</v>
      </c>
      <c r="I1141" s="176"/>
      <c r="L1141" s="172"/>
      <c r="M1141" s="177"/>
      <c r="T1141" s="178"/>
      <c r="AT1141" s="173" t="s">
        <v>241</v>
      </c>
      <c r="AU1141" s="173" t="s">
        <v>95</v>
      </c>
      <c r="AV1141" s="15" t="s">
        <v>256</v>
      </c>
      <c r="AW1141" s="15" t="s">
        <v>42</v>
      </c>
      <c r="AX1141" s="15" t="s">
        <v>86</v>
      </c>
      <c r="AY1141" s="173" t="s">
        <v>232</v>
      </c>
    </row>
    <row r="1142" spans="2:51" s="12" customFormat="1">
      <c r="B1142" s="151"/>
      <c r="D1142" s="152" t="s">
        <v>241</v>
      </c>
      <c r="E1142" s="153" t="s">
        <v>1</v>
      </c>
      <c r="F1142" s="154" t="s">
        <v>1535</v>
      </c>
      <c r="H1142" s="155">
        <v>157.5</v>
      </c>
      <c r="I1142" s="156"/>
      <c r="L1142" s="151"/>
      <c r="M1142" s="157"/>
      <c r="T1142" s="158"/>
      <c r="AT1142" s="153" t="s">
        <v>241</v>
      </c>
      <c r="AU1142" s="153" t="s">
        <v>95</v>
      </c>
      <c r="AV1142" s="12" t="s">
        <v>95</v>
      </c>
      <c r="AW1142" s="12" t="s">
        <v>42</v>
      </c>
      <c r="AX1142" s="12" t="s">
        <v>86</v>
      </c>
      <c r="AY1142" s="153" t="s">
        <v>232</v>
      </c>
    </row>
    <row r="1143" spans="2:51" s="12" customFormat="1">
      <c r="B1143" s="151"/>
      <c r="D1143" s="152" t="s">
        <v>241</v>
      </c>
      <c r="E1143" s="153" t="s">
        <v>1</v>
      </c>
      <c r="F1143" s="154" t="s">
        <v>1536</v>
      </c>
      <c r="H1143" s="155">
        <v>140.69999999999999</v>
      </c>
      <c r="I1143" s="156"/>
      <c r="L1143" s="151"/>
      <c r="M1143" s="157"/>
      <c r="T1143" s="158"/>
      <c r="AT1143" s="153" t="s">
        <v>241</v>
      </c>
      <c r="AU1143" s="153" t="s">
        <v>95</v>
      </c>
      <c r="AV1143" s="12" t="s">
        <v>95</v>
      </c>
      <c r="AW1143" s="12" t="s">
        <v>42</v>
      </c>
      <c r="AX1143" s="12" t="s">
        <v>86</v>
      </c>
      <c r="AY1143" s="153" t="s">
        <v>232</v>
      </c>
    </row>
    <row r="1144" spans="2:51" s="12" customFormat="1">
      <c r="B1144" s="151"/>
      <c r="D1144" s="152" t="s">
        <v>241</v>
      </c>
      <c r="E1144" s="153" t="s">
        <v>1</v>
      </c>
      <c r="F1144" s="154" t="s">
        <v>1537</v>
      </c>
      <c r="H1144" s="155">
        <v>0</v>
      </c>
      <c r="I1144" s="156"/>
      <c r="L1144" s="151"/>
      <c r="M1144" s="157"/>
      <c r="T1144" s="158"/>
      <c r="AT1144" s="153" t="s">
        <v>241</v>
      </c>
      <c r="AU1144" s="153" t="s">
        <v>95</v>
      </c>
      <c r="AV1144" s="12" t="s">
        <v>95</v>
      </c>
      <c r="AW1144" s="12" t="s">
        <v>42</v>
      </c>
      <c r="AX1144" s="12" t="s">
        <v>86</v>
      </c>
      <c r="AY1144" s="153" t="s">
        <v>232</v>
      </c>
    </row>
    <row r="1145" spans="2:51" s="12" customFormat="1">
      <c r="B1145" s="151"/>
      <c r="D1145" s="152" t="s">
        <v>241</v>
      </c>
      <c r="E1145" s="153" t="s">
        <v>1</v>
      </c>
      <c r="F1145" s="154" t="s">
        <v>1538</v>
      </c>
      <c r="H1145" s="155">
        <v>180.78</v>
      </c>
      <c r="I1145" s="156"/>
      <c r="L1145" s="151"/>
      <c r="M1145" s="157"/>
      <c r="T1145" s="158"/>
      <c r="AT1145" s="153" t="s">
        <v>241</v>
      </c>
      <c r="AU1145" s="153" t="s">
        <v>95</v>
      </c>
      <c r="AV1145" s="12" t="s">
        <v>95</v>
      </c>
      <c r="AW1145" s="12" t="s">
        <v>42</v>
      </c>
      <c r="AX1145" s="12" t="s">
        <v>86</v>
      </c>
      <c r="AY1145" s="153" t="s">
        <v>232</v>
      </c>
    </row>
    <row r="1146" spans="2:51" s="15" customFormat="1">
      <c r="B1146" s="172"/>
      <c r="D1146" s="152" t="s">
        <v>241</v>
      </c>
      <c r="E1146" s="173" t="s">
        <v>1</v>
      </c>
      <c r="F1146" s="174" t="s">
        <v>283</v>
      </c>
      <c r="H1146" s="175">
        <v>478.98</v>
      </c>
      <c r="I1146" s="176"/>
      <c r="L1146" s="172"/>
      <c r="M1146" s="177"/>
      <c r="T1146" s="178"/>
      <c r="AT1146" s="173" t="s">
        <v>241</v>
      </c>
      <c r="AU1146" s="173" t="s">
        <v>95</v>
      </c>
      <c r="AV1146" s="15" t="s">
        <v>256</v>
      </c>
      <c r="AW1146" s="15" t="s">
        <v>42</v>
      </c>
      <c r="AX1146" s="15" t="s">
        <v>86</v>
      </c>
      <c r="AY1146" s="173" t="s">
        <v>232</v>
      </c>
    </row>
    <row r="1147" spans="2:51" s="12" customFormat="1">
      <c r="B1147" s="151"/>
      <c r="D1147" s="152" t="s">
        <v>241</v>
      </c>
      <c r="E1147" s="153" t="s">
        <v>1</v>
      </c>
      <c r="F1147" s="154" t="s">
        <v>1539</v>
      </c>
      <c r="H1147" s="155">
        <v>166.73</v>
      </c>
      <c r="I1147" s="156"/>
      <c r="L1147" s="151"/>
      <c r="M1147" s="157"/>
      <c r="T1147" s="158"/>
      <c r="AT1147" s="153" t="s">
        <v>241</v>
      </c>
      <c r="AU1147" s="153" t="s">
        <v>95</v>
      </c>
      <c r="AV1147" s="12" t="s">
        <v>95</v>
      </c>
      <c r="AW1147" s="12" t="s">
        <v>42</v>
      </c>
      <c r="AX1147" s="12" t="s">
        <v>86</v>
      </c>
      <c r="AY1147" s="153" t="s">
        <v>232</v>
      </c>
    </row>
    <row r="1148" spans="2:51" s="12" customFormat="1">
      <c r="B1148" s="151"/>
      <c r="D1148" s="152" t="s">
        <v>241</v>
      </c>
      <c r="E1148" s="153" t="s">
        <v>1</v>
      </c>
      <c r="F1148" s="154" t="s">
        <v>1540</v>
      </c>
      <c r="H1148" s="155">
        <v>77.965999999999994</v>
      </c>
      <c r="I1148" s="156"/>
      <c r="L1148" s="151"/>
      <c r="M1148" s="157"/>
      <c r="T1148" s="158"/>
      <c r="AT1148" s="153" t="s">
        <v>241</v>
      </c>
      <c r="AU1148" s="153" t="s">
        <v>95</v>
      </c>
      <c r="AV1148" s="12" t="s">
        <v>95</v>
      </c>
      <c r="AW1148" s="12" t="s">
        <v>42</v>
      </c>
      <c r="AX1148" s="12" t="s">
        <v>86</v>
      </c>
      <c r="AY1148" s="153" t="s">
        <v>232</v>
      </c>
    </row>
    <row r="1149" spans="2:51" s="12" customFormat="1">
      <c r="B1149" s="151"/>
      <c r="D1149" s="152" t="s">
        <v>241</v>
      </c>
      <c r="E1149" s="153" t="s">
        <v>1</v>
      </c>
      <c r="F1149" s="154" t="s">
        <v>1541</v>
      </c>
      <c r="H1149" s="155">
        <v>1.3240000000000001</v>
      </c>
      <c r="I1149" s="156"/>
      <c r="L1149" s="151"/>
      <c r="M1149" s="157"/>
      <c r="T1149" s="158"/>
      <c r="AT1149" s="153" t="s">
        <v>241</v>
      </c>
      <c r="AU1149" s="153" t="s">
        <v>95</v>
      </c>
      <c r="AV1149" s="12" t="s">
        <v>95</v>
      </c>
      <c r="AW1149" s="12" t="s">
        <v>42</v>
      </c>
      <c r="AX1149" s="12" t="s">
        <v>86</v>
      </c>
      <c r="AY1149" s="153" t="s">
        <v>232</v>
      </c>
    </row>
    <row r="1150" spans="2:51" s="12" customFormat="1" ht="22.5">
      <c r="B1150" s="151"/>
      <c r="D1150" s="152" t="s">
        <v>241</v>
      </c>
      <c r="E1150" s="153" t="s">
        <v>1</v>
      </c>
      <c r="F1150" s="154" t="s">
        <v>1542</v>
      </c>
      <c r="H1150" s="155">
        <v>31.76</v>
      </c>
      <c r="I1150" s="156"/>
      <c r="L1150" s="151"/>
      <c r="M1150" s="157"/>
      <c r="T1150" s="158"/>
      <c r="AT1150" s="153" t="s">
        <v>241</v>
      </c>
      <c r="AU1150" s="153" t="s">
        <v>95</v>
      </c>
      <c r="AV1150" s="12" t="s">
        <v>95</v>
      </c>
      <c r="AW1150" s="12" t="s">
        <v>42</v>
      </c>
      <c r="AX1150" s="12" t="s">
        <v>86</v>
      </c>
      <c r="AY1150" s="153" t="s">
        <v>232</v>
      </c>
    </row>
    <row r="1151" spans="2:51" s="12" customFormat="1">
      <c r="B1151" s="151"/>
      <c r="D1151" s="152" t="s">
        <v>241</v>
      </c>
      <c r="E1151" s="153" t="s">
        <v>1</v>
      </c>
      <c r="F1151" s="154" t="s">
        <v>1543</v>
      </c>
      <c r="H1151" s="155">
        <v>5.77</v>
      </c>
      <c r="I1151" s="156"/>
      <c r="L1151" s="151"/>
      <c r="M1151" s="157"/>
      <c r="T1151" s="158"/>
      <c r="AT1151" s="153" t="s">
        <v>241</v>
      </c>
      <c r="AU1151" s="153" t="s">
        <v>95</v>
      </c>
      <c r="AV1151" s="12" t="s">
        <v>95</v>
      </c>
      <c r="AW1151" s="12" t="s">
        <v>42</v>
      </c>
      <c r="AX1151" s="12" t="s">
        <v>86</v>
      </c>
      <c r="AY1151" s="153" t="s">
        <v>232</v>
      </c>
    </row>
    <row r="1152" spans="2:51" s="15" customFormat="1">
      <c r="B1152" s="172"/>
      <c r="D1152" s="152" t="s">
        <v>241</v>
      </c>
      <c r="E1152" s="173" t="s">
        <v>1</v>
      </c>
      <c r="F1152" s="174" t="s">
        <v>283</v>
      </c>
      <c r="H1152" s="175">
        <v>283.55</v>
      </c>
      <c r="I1152" s="176"/>
      <c r="L1152" s="172"/>
      <c r="M1152" s="177"/>
      <c r="T1152" s="178"/>
      <c r="AT1152" s="173" t="s">
        <v>241</v>
      </c>
      <c r="AU1152" s="173" t="s">
        <v>95</v>
      </c>
      <c r="AV1152" s="15" t="s">
        <v>256</v>
      </c>
      <c r="AW1152" s="15" t="s">
        <v>42</v>
      </c>
      <c r="AX1152" s="15" t="s">
        <v>86</v>
      </c>
      <c r="AY1152" s="173" t="s">
        <v>232</v>
      </c>
    </row>
    <row r="1153" spans="2:65" s="12" customFormat="1">
      <c r="B1153" s="151"/>
      <c r="D1153" s="152" t="s">
        <v>241</v>
      </c>
      <c r="E1153" s="153" t="s">
        <v>1</v>
      </c>
      <c r="F1153" s="154" t="s">
        <v>1544</v>
      </c>
      <c r="H1153" s="155">
        <v>4.16</v>
      </c>
      <c r="I1153" s="156"/>
      <c r="L1153" s="151"/>
      <c r="M1153" s="157"/>
      <c r="T1153" s="158"/>
      <c r="AT1153" s="153" t="s">
        <v>241</v>
      </c>
      <c r="AU1153" s="153" t="s">
        <v>95</v>
      </c>
      <c r="AV1153" s="12" t="s">
        <v>95</v>
      </c>
      <c r="AW1153" s="12" t="s">
        <v>42</v>
      </c>
      <c r="AX1153" s="12" t="s">
        <v>86</v>
      </c>
      <c r="AY1153" s="153" t="s">
        <v>232</v>
      </c>
    </row>
    <row r="1154" spans="2:65" s="12" customFormat="1">
      <c r="B1154" s="151"/>
      <c r="D1154" s="152" t="s">
        <v>241</v>
      </c>
      <c r="E1154" s="153" t="s">
        <v>1</v>
      </c>
      <c r="F1154" s="154" t="s">
        <v>1545</v>
      </c>
      <c r="H1154" s="155">
        <v>2.5129999999999999</v>
      </c>
      <c r="I1154" s="156"/>
      <c r="L1154" s="151"/>
      <c r="M1154" s="157"/>
      <c r="T1154" s="158"/>
      <c r="AT1154" s="153" t="s">
        <v>241</v>
      </c>
      <c r="AU1154" s="153" t="s">
        <v>95</v>
      </c>
      <c r="AV1154" s="12" t="s">
        <v>95</v>
      </c>
      <c r="AW1154" s="12" t="s">
        <v>42</v>
      </c>
      <c r="AX1154" s="12" t="s">
        <v>86</v>
      </c>
      <c r="AY1154" s="153" t="s">
        <v>232</v>
      </c>
    </row>
    <row r="1155" spans="2:65" s="15" customFormat="1">
      <c r="B1155" s="172"/>
      <c r="D1155" s="152" t="s">
        <v>241</v>
      </c>
      <c r="E1155" s="173" t="s">
        <v>1</v>
      </c>
      <c r="F1155" s="174" t="s">
        <v>283</v>
      </c>
      <c r="H1155" s="175">
        <v>6.673</v>
      </c>
      <c r="I1155" s="176"/>
      <c r="L1155" s="172"/>
      <c r="M1155" s="177"/>
      <c r="T1155" s="178"/>
      <c r="AT1155" s="173" t="s">
        <v>241</v>
      </c>
      <c r="AU1155" s="173" t="s">
        <v>95</v>
      </c>
      <c r="AV1155" s="15" t="s">
        <v>256</v>
      </c>
      <c r="AW1155" s="15" t="s">
        <v>42</v>
      </c>
      <c r="AX1155" s="15" t="s">
        <v>86</v>
      </c>
      <c r="AY1155" s="173" t="s">
        <v>232</v>
      </c>
    </row>
    <row r="1156" spans="2:65" s="13" customFormat="1">
      <c r="B1156" s="159"/>
      <c r="D1156" s="152" t="s">
        <v>241</v>
      </c>
      <c r="E1156" s="160" t="s">
        <v>155</v>
      </c>
      <c r="F1156" s="161" t="s">
        <v>243</v>
      </c>
      <c r="H1156" s="162">
        <v>6379.56</v>
      </c>
      <c r="I1156" s="163"/>
      <c r="L1156" s="159"/>
      <c r="M1156" s="164"/>
      <c r="T1156" s="165"/>
      <c r="AT1156" s="160" t="s">
        <v>241</v>
      </c>
      <c r="AU1156" s="160" t="s">
        <v>95</v>
      </c>
      <c r="AV1156" s="13" t="s">
        <v>239</v>
      </c>
      <c r="AW1156" s="13" t="s">
        <v>42</v>
      </c>
      <c r="AX1156" s="13" t="s">
        <v>93</v>
      </c>
      <c r="AY1156" s="160" t="s">
        <v>232</v>
      </c>
    </row>
    <row r="1157" spans="2:65" s="1" customFormat="1" ht="16.5" customHeight="1">
      <c r="B1157" s="33"/>
      <c r="C1157" s="138" t="s">
        <v>1546</v>
      </c>
      <c r="D1157" s="138" t="s">
        <v>234</v>
      </c>
      <c r="E1157" s="139" t="s">
        <v>1547</v>
      </c>
      <c r="F1157" s="140" t="s">
        <v>1548</v>
      </c>
      <c r="G1157" s="141" t="s">
        <v>153</v>
      </c>
      <c r="H1157" s="142">
        <v>6379.56</v>
      </c>
      <c r="I1157" s="143"/>
      <c r="J1157" s="144">
        <f>ROUND(I1157*H1157,2)</f>
        <v>0</v>
      </c>
      <c r="K1157" s="140" t="s">
        <v>238</v>
      </c>
      <c r="L1157" s="33"/>
      <c r="M1157" s="145" t="s">
        <v>1</v>
      </c>
      <c r="N1157" s="146" t="s">
        <v>51</v>
      </c>
      <c r="P1157" s="147">
        <f>O1157*H1157</f>
        <v>0</v>
      </c>
      <c r="Q1157" s="147">
        <v>8.9999999999999998E-4</v>
      </c>
      <c r="R1157" s="147">
        <f>Q1157*H1157</f>
        <v>5.7416040000000006</v>
      </c>
      <c r="S1157" s="147">
        <v>0</v>
      </c>
      <c r="T1157" s="148">
        <f>S1157*H1157</f>
        <v>0</v>
      </c>
      <c r="AR1157" s="149" t="s">
        <v>358</v>
      </c>
      <c r="AT1157" s="149" t="s">
        <v>234</v>
      </c>
      <c r="AU1157" s="149" t="s">
        <v>95</v>
      </c>
      <c r="AY1157" s="17" t="s">
        <v>232</v>
      </c>
      <c r="BE1157" s="150">
        <f>IF(N1157="základní",J1157,0)</f>
        <v>0</v>
      </c>
      <c r="BF1157" s="150">
        <f>IF(N1157="snížená",J1157,0)</f>
        <v>0</v>
      </c>
      <c r="BG1157" s="150">
        <f>IF(N1157="zákl. přenesená",J1157,0)</f>
        <v>0</v>
      </c>
      <c r="BH1157" s="150">
        <f>IF(N1157="sníž. přenesená",J1157,0)</f>
        <v>0</v>
      </c>
      <c r="BI1157" s="150">
        <f>IF(N1157="nulová",J1157,0)</f>
        <v>0</v>
      </c>
      <c r="BJ1157" s="17" t="s">
        <v>93</v>
      </c>
      <c r="BK1157" s="150">
        <f>ROUND(I1157*H1157,2)</f>
        <v>0</v>
      </c>
      <c r="BL1157" s="17" t="s">
        <v>358</v>
      </c>
      <c r="BM1157" s="149" t="s">
        <v>1549</v>
      </c>
    </row>
    <row r="1158" spans="2:65" s="1" customFormat="1" ht="24.2" customHeight="1">
      <c r="B1158" s="33"/>
      <c r="C1158" s="138" t="s">
        <v>1550</v>
      </c>
      <c r="D1158" s="138" t="s">
        <v>234</v>
      </c>
      <c r="E1158" s="139" t="s">
        <v>1551</v>
      </c>
      <c r="F1158" s="140" t="s">
        <v>1552</v>
      </c>
      <c r="G1158" s="141" t="s">
        <v>153</v>
      </c>
      <c r="H1158" s="142">
        <v>188.96199999999999</v>
      </c>
      <c r="I1158" s="143"/>
      <c r="J1158" s="144">
        <f>ROUND(I1158*H1158,2)</f>
        <v>0</v>
      </c>
      <c r="K1158" s="140" t="s">
        <v>238</v>
      </c>
      <c r="L1158" s="33"/>
      <c r="M1158" s="145" t="s">
        <v>1</v>
      </c>
      <c r="N1158" s="146" t="s">
        <v>51</v>
      </c>
      <c r="P1158" s="147">
        <f>O1158*H1158</f>
        <v>0</v>
      </c>
      <c r="Q1158" s="147">
        <v>5.5000000000000003E-4</v>
      </c>
      <c r="R1158" s="147">
        <f>Q1158*H1158</f>
        <v>0.1039291</v>
      </c>
      <c r="S1158" s="147">
        <v>0</v>
      </c>
      <c r="T1158" s="148">
        <f>S1158*H1158</f>
        <v>0</v>
      </c>
      <c r="AR1158" s="149" t="s">
        <v>358</v>
      </c>
      <c r="AT1158" s="149" t="s">
        <v>234</v>
      </c>
      <c r="AU1158" s="149" t="s">
        <v>95</v>
      </c>
      <c r="AY1158" s="17" t="s">
        <v>232</v>
      </c>
      <c r="BE1158" s="150">
        <f>IF(N1158="základní",J1158,0)</f>
        <v>0</v>
      </c>
      <c r="BF1158" s="150">
        <f>IF(N1158="snížená",J1158,0)</f>
        <v>0</v>
      </c>
      <c r="BG1158" s="150">
        <f>IF(N1158="zákl. přenesená",J1158,0)</f>
        <v>0</v>
      </c>
      <c r="BH1158" s="150">
        <f>IF(N1158="sníž. přenesená",J1158,0)</f>
        <v>0</v>
      </c>
      <c r="BI1158" s="150">
        <f>IF(N1158="nulová",J1158,0)</f>
        <v>0</v>
      </c>
      <c r="BJ1158" s="17" t="s">
        <v>93</v>
      </c>
      <c r="BK1158" s="150">
        <f>ROUND(I1158*H1158,2)</f>
        <v>0</v>
      </c>
      <c r="BL1158" s="17" t="s">
        <v>358</v>
      </c>
      <c r="BM1158" s="149" t="s">
        <v>1553</v>
      </c>
    </row>
    <row r="1159" spans="2:65" s="14" customFormat="1">
      <c r="B1159" s="166"/>
      <c r="D1159" s="152" t="s">
        <v>241</v>
      </c>
      <c r="E1159" s="167" t="s">
        <v>1</v>
      </c>
      <c r="F1159" s="168" t="s">
        <v>1554</v>
      </c>
      <c r="H1159" s="167" t="s">
        <v>1</v>
      </c>
      <c r="I1159" s="169"/>
      <c r="L1159" s="166"/>
      <c r="M1159" s="170"/>
      <c r="T1159" s="171"/>
      <c r="AT1159" s="167" t="s">
        <v>241</v>
      </c>
      <c r="AU1159" s="167" t="s">
        <v>95</v>
      </c>
      <c r="AV1159" s="14" t="s">
        <v>93</v>
      </c>
      <c r="AW1159" s="14" t="s">
        <v>42</v>
      </c>
      <c r="AX1159" s="14" t="s">
        <v>86</v>
      </c>
      <c r="AY1159" s="167" t="s">
        <v>232</v>
      </c>
    </row>
    <row r="1160" spans="2:65" s="12" customFormat="1" ht="22.5">
      <c r="B1160" s="151"/>
      <c r="D1160" s="152" t="s">
        <v>241</v>
      </c>
      <c r="E1160" s="153" t="s">
        <v>1</v>
      </c>
      <c r="F1160" s="154" t="s">
        <v>1555</v>
      </c>
      <c r="H1160" s="155">
        <v>169.73</v>
      </c>
      <c r="I1160" s="156"/>
      <c r="L1160" s="151"/>
      <c r="M1160" s="157"/>
      <c r="T1160" s="158"/>
      <c r="AT1160" s="153" t="s">
        <v>241</v>
      </c>
      <c r="AU1160" s="153" t="s">
        <v>95</v>
      </c>
      <c r="AV1160" s="12" t="s">
        <v>95</v>
      </c>
      <c r="AW1160" s="12" t="s">
        <v>42</v>
      </c>
      <c r="AX1160" s="12" t="s">
        <v>86</v>
      </c>
      <c r="AY1160" s="153" t="s">
        <v>232</v>
      </c>
    </row>
    <row r="1161" spans="2:65" s="12" customFormat="1">
      <c r="B1161" s="151"/>
      <c r="D1161" s="152" t="s">
        <v>241</v>
      </c>
      <c r="E1161" s="153" t="s">
        <v>1</v>
      </c>
      <c r="F1161" s="154" t="s">
        <v>1556</v>
      </c>
      <c r="H1161" s="155">
        <v>78.846000000000004</v>
      </c>
      <c r="I1161" s="156"/>
      <c r="L1161" s="151"/>
      <c r="M1161" s="157"/>
      <c r="T1161" s="158"/>
      <c r="AT1161" s="153" t="s">
        <v>241</v>
      </c>
      <c r="AU1161" s="153" t="s">
        <v>95</v>
      </c>
      <c r="AV1161" s="12" t="s">
        <v>95</v>
      </c>
      <c r="AW1161" s="12" t="s">
        <v>42</v>
      </c>
      <c r="AX1161" s="12" t="s">
        <v>86</v>
      </c>
      <c r="AY1161" s="153" t="s">
        <v>232</v>
      </c>
    </row>
    <row r="1162" spans="2:65" s="12" customFormat="1">
      <c r="B1162" s="151"/>
      <c r="D1162" s="152" t="s">
        <v>241</v>
      </c>
      <c r="E1162" s="153" t="s">
        <v>1</v>
      </c>
      <c r="F1162" s="154" t="s">
        <v>1557</v>
      </c>
      <c r="H1162" s="155">
        <v>-57.008000000000003</v>
      </c>
      <c r="I1162" s="156"/>
      <c r="L1162" s="151"/>
      <c r="M1162" s="157"/>
      <c r="T1162" s="158"/>
      <c r="AT1162" s="153" t="s">
        <v>241</v>
      </c>
      <c r="AU1162" s="153" t="s">
        <v>95</v>
      </c>
      <c r="AV1162" s="12" t="s">
        <v>95</v>
      </c>
      <c r="AW1162" s="12" t="s">
        <v>42</v>
      </c>
      <c r="AX1162" s="12" t="s">
        <v>86</v>
      </c>
      <c r="AY1162" s="153" t="s">
        <v>232</v>
      </c>
    </row>
    <row r="1163" spans="2:65" s="12" customFormat="1">
      <c r="B1163" s="151"/>
      <c r="D1163" s="152" t="s">
        <v>241</v>
      </c>
      <c r="E1163" s="153" t="s">
        <v>1</v>
      </c>
      <c r="F1163" s="154" t="s">
        <v>1558</v>
      </c>
      <c r="H1163" s="155">
        <v>-2.6059999999999999</v>
      </c>
      <c r="I1163" s="156"/>
      <c r="L1163" s="151"/>
      <c r="M1163" s="157"/>
      <c r="T1163" s="158"/>
      <c r="AT1163" s="153" t="s">
        <v>241</v>
      </c>
      <c r="AU1163" s="153" t="s">
        <v>95</v>
      </c>
      <c r="AV1163" s="12" t="s">
        <v>95</v>
      </c>
      <c r="AW1163" s="12" t="s">
        <v>42</v>
      </c>
      <c r="AX1163" s="12" t="s">
        <v>86</v>
      </c>
      <c r="AY1163" s="153" t="s">
        <v>232</v>
      </c>
    </row>
    <row r="1164" spans="2:65" s="13" customFormat="1">
      <c r="B1164" s="159"/>
      <c r="D1164" s="152" t="s">
        <v>241</v>
      </c>
      <c r="E1164" s="160" t="s">
        <v>162</v>
      </c>
      <c r="F1164" s="161" t="s">
        <v>243</v>
      </c>
      <c r="H1164" s="162">
        <v>188.96199999999999</v>
      </c>
      <c r="I1164" s="163"/>
      <c r="L1164" s="159"/>
      <c r="M1164" s="164"/>
      <c r="T1164" s="165"/>
      <c r="AT1164" s="160" t="s">
        <v>241</v>
      </c>
      <c r="AU1164" s="160" t="s">
        <v>95</v>
      </c>
      <c r="AV1164" s="13" t="s">
        <v>239</v>
      </c>
      <c r="AW1164" s="13" t="s">
        <v>42</v>
      </c>
      <c r="AX1164" s="13" t="s">
        <v>93</v>
      </c>
      <c r="AY1164" s="160" t="s">
        <v>232</v>
      </c>
    </row>
    <row r="1165" spans="2:65" s="1" customFormat="1" ht="16.5" customHeight="1">
      <c r="B1165" s="33"/>
      <c r="C1165" s="138" t="s">
        <v>1559</v>
      </c>
      <c r="D1165" s="138" t="s">
        <v>234</v>
      </c>
      <c r="E1165" s="139" t="s">
        <v>1560</v>
      </c>
      <c r="F1165" s="140" t="s">
        <v>1548</v>
      </c>
      <c r="G1165" s="141" t="s">
        <v>153</v>
      </c>
      <c r="H1165" s="142">
        <v>188.96199999999999</v>
      </c>
      <c r="I1165" s="143"/>
      <c r="J1165" s="144">
        <f>ROUND(I1165*H1165,2)</f>
        <v>0</v>
      </c>
      <c r="K1165" s="140" t="s">
        <v>238</v>
      </c>
      <c r="L1165" s="33"/>
      <c r="M1165" s="145" t="s">
        <v>1</v>
      </c>
      <c r="N1165" s="146" t="s">
        <v>51</v>
      </c>
      <c r="P1165" s="147">
        <f>O1165*H1165</f>
        <v>0</v>
      </c>
      <c r="Q1165" s="147">
        <v>8.9999999999999998E-4</v>
      </c>
      <c r="R1165" s="147">
        <f>Q1165*H1165</f>
        <v>0.17006579999999999</v>
      </c>
      <c r="S1165" s="147">
        <v>0</v>
      </c>
      <c r="T1165" s="148">
        <f>S1165*H1165</f>
        <v>0</v>
      </c>
      <c r="AR1165" s="149" t="s">
        <v>358</v>
      </c>
      <c r="AT1165" s="149" t="s">
        <v>234</v>
      </c>
      <c r="AU1165" s="149" t="s">
        <v>95</v>
      </c>
      <c r="AY1165" s="17" t="s">
        <v>232</v>
      </c>
      <c r="BE1165" s="150">
        <f>IF(N1165="základní",J1165,0)</f>
        <v>0</v>
      </c>
      <c r="BF1165" s="150">
        <f>IF(N1165="snížená",J1165,0)</f>
        <v>0</v>
      </c>
      <c r="BG1165" s="150">
        <f>IF(N1165="zákl. přenesená",J1165,0)</f>
        <v>0</v>
      </c>
      <c r="BH1165" s="150">
        <f>IF(N1165="sníž. přenesená",J1165,0)</f>
        <v>0</v>
      </c>
      <c r="BI1165" s="150">
        <f>IF(N1165="nulová",J1165,0)</f>
        <v>0</v>
      </c>
      <c r="BJ1165" s="17" t="s">
        <v>93</v>
      </c>
      <c r="BK1165" s="150">
        <f>ROUND(I1165*H1165,2)</f>
        <v>0</v>
      </c>
      <c r="BL1165" s="17" t="s">
        <v>358</v>
      </c>
      <c r="BM1165" s="149" t="s">
        <v>1561</v>
      </c>
    </row>
    <row r="1166" spans="2:65" s="12" customFormat="1">
      <c r="B1166" s="151"/>
      <c r="D1166" s="152" t="s">
        <v>241</v>
      </c>
      <c r="E1166" s="153" t="s">
        <v>1</v>
      </c>
      <c r="F1166" s="154" t="s">
        <v>1562</v>
      </c>
      <c r="H1166" s="155">
        <v>188.96199999999999</v>
      </c>
      <c r="I1166" s="156"/>
      <c r="L1166" s="151"/>
      <c r="M1166" s="157"/>
      <c r="T1166" s="158"/>
      <c r="AT1166" s="153" t="s">
        <v>241</v>
      </c>
      <c r="AU1166" s="153" t="s">
        <v>95</v>
      </c>
      <c r="AV1166" s="12" t="s">
        <v>95</v>
      </c>
      <c r="AW1166" s="12" t="s">
        <v>42</v>
      </c>
      <c r="AX1166" s="12" t="s">
        <v>86</v>
      </c>
      <c r="AY1166" s="153" t="s">
        <v>232</v>
      </c>
    </row>
    <row r="1167" spans="2:65" s="13" customFormat="1">
      <c r="B1167" s="159"/>
      <c r="D1167" s="152" t="s">
        <v>241</v>
      </c>
      <c r="E1167" s="160" t="s">
        <v>1</v>
      </c>
      <c r="F1167" s="161" t="s">
        <v>243</v>
      </c>
      <c r="H1167" s="162">
        <v>188.96199999999999</v>
      </c>
      <c r="I1167" s="163"/>
      <c r="L1167" s="159"/>
      <c r="M1167" s="164"/>
      <c r="T1167" s="165"/>
      <c r="AT1167" s="160" t="s">
        <v>241</v>
      </c>
      <c r="AU1167" s="160" t="s">
        <v>95</v>
      </c>
      <c r="AV1167" s="13" t="s">
        <v>239</v>
      </c>
      <c r="AW1167" s="13" t="s">
        <v>42</v>
      </c>
      <c r="AX1167" s="13" t="s">
        <v>93</v>
      </c>
      <c r="AY1167" s="160" t="s">
        <v>232</v>
      </c>
    </row>
    <row r="1168" spans="2:65" s="1" customFormat="1" ht="24.2" customHeight="1">
      <c r="B1168" s="33"/>
      <c r="C1168" s="138" t="s">
        <v>1563</v>
      </c>
      <c r="D1168" s="138" t="s">
        <v>234</v>
      </c>
      <c r="E1168" s="139" t="s">
        <v>1564</v>
      </c>
      <c r="F1168" s="140" t="s">
        <v>1565</v>
      </c>
      <c r="G1168" s="141" t="s">
        <v>153</v>
      </c>
      <c r="H1168" s="142">
        <v>188.96199999999999</v>
      </c>
      <c r="I1168" s="143"/>
      <c r="J1168" s="144">
        <f>ROUND(I1168*H1168,2)</f>
        <v>0</v>
      </c>
      <c r="K1168" s="140" t="s">
        <v>238</v>
      </c>
      <c r="L1168" s="33"/>
      <c r="M1168" s="145" t="s">
        <v>1</v>
      </c>
      <c r="N1168" s="146" t="s">
        <v>51</v>
      </c>
      <c r="P1168" s="147">
        <f>O1168*H1168</f>
        <v>0</v>
      </c>
      <c r="Q1168" s="147">
        <v>3.5000000000000001E-3</v>
      </c>
      <c r="R1168" s="147">
        <f>Q1168*H1168</f>
        <v>0.66136699999999993</v>
      </c>
      <c r="S1168" s="147">
        <v>0</v>
      </c>
      <c r="T1168" s="148">
        <f>S1168*H1168</f>
        <v>0</v>
      </c>
      <c r="AR1168" s="149" t="s">
        <v>358</v>
      </c>
      <c r="AT1168" s="149" t="s">
        <v>234</v>
      </c>
      <c r="AU1168" s="149" t="s">
        <v>95</v>
      </c>
      <c r="AY1168" s="17" t="s">
        <v>232</v>
      </c>
      <c r="BE1168" s="150">
        <f>IF(N1168="základní",J1168,0)</f>
        <v>0</v>
      </c>
      <c r="BF1168" s="150">
        <f>IF(N1168="snížená",J1168,0)</f>
        <v>0</v>
      </c>
      <c r="BG1168" s="150">
        <f>IF(N1168="zákl. přenesená",J1168,0)</f>
        <v>0</v>
      </c>
      <c r="BH1168" s="150">
        <f>IF(N1168="sníž. přenesená",J1168,0)</f>
        <v>0</v>
      </c>
      <c r="BI1168" s="150">
        <f>IF(N1168="nulová",J1168,0)</f>
        <v>0</v>
      </c>
      <c r="BJ1168" s="17" t="s">
        <v>93</v>
      </c>
      <c r="BK1168" s="150">
        <f>ROUND(I1168*H1168,2)</f>
        <v>0</v>
      </c>
      <c r="BL1168" s="17" t="s">
        <v>358</v>
      </c>
      <c r="BM1168" s="149" t="s">
        <v>1566</v>
      </c>
    </row>
    <row r="1169" spans="2:65" s="12" customFormat="1">
      <c r="B1169" s="151"/>
      <c r="D1169" s="152" t="s">
        <v>241</v>
      </c>
      <c r="E1169" s="153" t="s">
        <v>1</v>
      </c>
      <c r="F1169" s="154" t="s">
        <v>1567</v>
      </c>
      <c r="H1169" s="155">
        <v>188.96199999999999</v>
      </c>
      <c r="I1169" s="156"/>
      <c r="L1169" s="151"/>
      <c r="M1169" s="157"/>
      <c r="T1169" s="158"/>
      <c r="AT1169" s="153" t="s">
        <v>241</v>
      </c>
      <c r="AU1169" s="153" t="s">
        <v>95</v>
      </c>
      <c r="AV1169" s="12" t="s">
        <v>95</v>
      </c>
      <c r="AW1169" s="12" t="s">
        <v>42</v>
      </c>
      <c r="AX1169" s="12" t="s">
        <v>86</v>
      </c>
      <c r="AY1169" s="153" t="s">
        <v>232</v>
      </c>
    </row>
    <row r="1170" spans="2:65" s="13" customFormat="1">
      <c r="B1170" s="159"/>
      <c r="D1170" s="152" t="s">
        <v>241</v>
      </c>
      <c r="E1170" s="160" t="s">
        <v>1</v>
      </c>
      <c r="F1170" s="161" t="s">
        <v>243</v>
      </c>
      <c r="H1170" s="162">
        <v>188.96199999999999</v>
      </c>
      <c r="I1170" s="163"/>
      <c r="L1170" s="159"/>
      <c r="M1170" s="164"/>
      <c r="T1170" s="165"/>
      <c r="AT1170" s="160" t="s">
        <v>241</v>
      </c>
      <c r="AU1170" s="160" t="s">
        <v>95</v>
      </c>
      <c r="AV1170" s="13" t="s">
        <v>239</v>
      </c>
      <c r="AW1170" s="13" t="s">
        <v>42</v>
      </c>
      <c r="AX1170" s="13" t="s">
        <v>93</v>
      </c>
      <c r="AY1170" s="160" t="s">
        <v>232</v>
      </c>
    </row>
    <row r="1171" spans="2:65" s="1" customFormat="1" ht="24.2" customHeight="1">
      <c r="B1171" s="33"/>
      <c r="C1171" s="138" t="s">
        <v>1568</v>
      </c>
      <c r="D1171" s="138" t="s">
        <v>234</v>
      </c>
      <c r="E1171" s="139" t="s">
        <v>1569</v>
      </c>
      <c r="F1171" s="140" t="s">
        <v>1570</v>
      </c>
      <c r="G1171" s="141" t="s">
        <v>153</v>
      </c>
      <c r="H1171" s="142">
        <v>46.448</v>
      </c>
      <c r="I1171" s="143"/>
      <c r="J1171" s="144">
        <f>ROUND(I1171*H1171,2)</f>
        <v>0</v>
      </c>
      <c r="K1171" s="140" t="s">
        <v>238</v>
      </c>
      <c r="L1171" s="33"/>
      <c r="M1171" s="145" t="s">
        <v>1</v>
      </c>
      <c r="N1171" s="146" t="s">
        <v>51</v>
      </c>
      <c r="P1171" s="147">
        <f>O1171*H1171</f>
        <v>0</v>
      </c>
      <c r="Q1171" s="147">
        <v>5.9000000000000003E-4</v>
      </c>
      <c r="R1171" s="147">
        <f>Q1171*H1171</f>
        <v>2.7404320000000003E-2</v>
      </c>
      <c r="S1171" s="147">
        <v>0</v>
      </c>
      <c r="T1171" s="148">
        <f>S1171*H1171</f>
        <v>0</v>
      </c>
      <c r="AR1171" s="149" t="s">
        <v>358</v>
      </c>
      <c r="AT1171" s="149" t="s">
        <v>234</v>
      </c>
      <c r="AU1171" s="149" t="s">
        <v>95</v>
      </c>
      <c r="AY1171" s="17" t="s">
        <v>232</v>
      </c>
      <c r="BE1171" s="150">
        <f>IF(N1171="základní",J1171,0)</f>
        <v>0</v>
      </c>
      <c r="BF1171" s="150">
        <f>IF(N1171="snížená",J1171,0)</f>
        <v>0</v>
      </c>
      <c r="BG1171" s="150">
        <f>IF(N1171="zákl. přenesená",J1171,0)</f>
        <v>0</v>
      </c>
      <c r="BH1171" s="150">
        <f>IF(N1171="sníž. přenesená",J1171,0)</f>
        <v>0</v>
      </c>
      <c r="BI1171" s="150">
        <f>IF(N1171="nulová",J1171,0)</f>
        <v>0</v>
      </c>
      <c r="BJ1171" s="17" t="s">
        <v>93</v>
      </c>
      <c r="BK1171" s="150">
        <f>ROUND(I1171*H1171,2)</f>
        <v>0</v>
      </c>
      <c r="BL1171" s="17" t="s">
        <v>358</v>
      </c>
      <c r="BM1171" s="149" t="s">
        <v>1571</v>
      </c>
    </row>
    <row r="1172" spans="2:65" s="14" customFormat="1" ht="22.5">
      <c r="B1172" s="166"/>
      <c r="D1172" s="152" t="s">
        <v>241</v>
      </c>
      <c r="E1172" s="167" t="s">
        <v>1</v>
      </c>
      <c r="F1172" s="168" t="s">
        <v>1572</v>
      </c>
      <c r="H1172" s="167" t="s">
        <v>1</v>
      </c>
      <c r="I1172" s="169"/>
      <c r="L1172" s="166"/>
      <c r="M1172" s="170"/>
      <c r="T1172" s="171"/>
      <c r="AT1172" s="167" t="s">
        <v>241</v>
      </c>
      <c r="AU1172" s="167" t="s">
        <v>95</v>
      </c>
      <c r="AV1172" s="14" t="s">
        <v>93</v>
      </c>
      <c r="AW1172" s="14" t="s">
        <v>42</v>
      </c>
      <c r="AX1172" s="14" t="s">
        <v>86</v>
      </c>
      <c r="AY1172" s="167" t="s">
        <v>232</v>
      </c>
    </row>
    <row r="1173" spans="2:65" s="12" customFormat="1">
      <c r="B1173" s="151"/>
      <c r="D1173" s="152" t="s">
        <v>241</v>
      </c>
      <c r="E1173" s="153" t="s">
        <v>1</v>
      </c>
      <c r="F1173" s="154" t="s">
        <v>1573</v>
      </c>
      <c r="H1173" s="155">
        <v>4.1500000000000004</v>
      </c>
      <c r="I1173" s="156"/>
      <c r="L1173" s="151"/>
      <c r="M1173" s="157"/>
      <c r="T1173" s="158"/>
      <c r="AT1173" s="153" t="s">
        <v>241</v>
      </c>
      <c r="AU1173" s="153" t="s">
        <v>95</v>
      </c>
      <c r="AV1173" s="12" t="s">
        <v>95</v>
      </c>
      <c r="AW1173" s="12" t="s">
        <v>42</v>
      </c>
      <c r="AX1173" s="12" t="s">
        <v>86</v>
      </c>
      <c r="AY1173" s="153" t="s">
        <v>232</v>
      </c>
    </row>
    <row r="1174" spans="2:65" s="12" customFormat="1">
      <c r="B1174" s="151"/>
      <c r="D1174" s="152" t="s">
        <v>241</v>
      </c>
      <c r="E1174" s="153" t="s">
        <v>1</v>
      </c>
      <c r="F1174" s="154" t="s">
        <v>1574</v>
      </c>
      <c r="H1174" s="155">
        <v>15.84</v>
      </c>
      <c r="I1174" s="156"/>
      <c r="L1174" s="151"/>
      <c r="M1174" s="157"/>
      <c r="T1174" s="158"/>
      <c r="AT1174" s="153" t="s">
        <v>241</v>
      </c>
      <c r="AU1174" s="153" t="s">
        <v>95</v>
      </c>
      <c r="AV1174" s="12" t="s">
        <v>95</v>
      </c>
      <c r="AW1174" s="12" t="s">
        <v>42</v>
      </c>
      <c r="AX1174" s="12" t="s">
        <v>86</v>
      </c>
      <c r="AY1174" s="153" t="s">
        <v>232</v>
      </c>
    </row>
    <row r="1175" spans="2:65" s="15" customFormat="1">
      <c r="B1175" s="172"/>
      <c r="D1175" s="152" t="s">
        <v>241</v>
      </c>
      <c r="E1175" s="173" t="s">
        <v>1</v>
      </c>
      <c r="F1175" s="174" t="s">
        <v>283</v>
      </c>
      <c r="H1175" s="175">
        <v>19.989999999999998</v>
      </c>
      <c r="I1175" s="176"/>
      <c r="L1175" s="172"/>
      <c r="M1175" s="177"/>
      <c r="T1175" s="178"/>
      <c r="AT1175" s="173" t="s">
        <v>241</v>
      </c>
      <c r="AU1175" s="173" t="s">
        <v>95</v>
      </c>
      <c r="AV1175" s="15" t="s">
        <v>256</v>
      </c>
      <c r="AW1175" s="15" t="s">
        <v>42</v>
      </c>
      <c r="AX1175" s="15" t="s">
        <v>86</v>
      </c>
      <c r="AY1175" s="173" t="s">
        <v>232</v>
      </c>
    </row>
    <row r="1176" spans="2:65" s="12" customFormat="1">
      <c r="B1176" s="151"/>
      <c r="D1176" s="152" t="s">
        <v>241</v>
      </c>
      <c r="E1176" s="153" t="s">
        <v>1</v>
      </c>
      <c r="F1176" s="154" t="s">
        <v>1573</v>
      </c>
      <c r="H1176" s="155">
        <v>4.1500000000000004</v>
      </c>
      <c r="I1176" s="156"/>
      <c r="L1176" s="151"/>
      <c r="M1176" s="157"/>
      <c r="T1176" s="158"/>
      <c r="AT1176" s="153" t="s">
        <v>241</v>
      </c>
      <c r="AU1176" s="153" t="s">
        <v>95</v>
      </c>
      <c r="AV1176" s="12" t="s">
        <v>95</v>
      </c>
      <c r="AW1176" s="12" t="s">
        <v>42</v>
      </c>
      <c r="AX1176" s="12" t="s">
        <v>86</v>
      </c>
      <c r="AY1176" s="153" t="s">
        <v>232</v>
      </c>
    </row>
    <row r="1177" spans="2:65" s="12" customFormat="1">
      <c r="B1177" s="151"/>
      <c r="D1177" s="152" t="s">
        <v>241</v>
      </c>
      <c r="E1177" s="153" t="s">
        <v>1</v>
      </c>
      <c r="F1177" s="154" t="s">
        <v>1574</v>
      </c>
      <c r="H1177" s="155">
        <v>15.84</v>
      </c>
      <c r="I1177" s="156"/>
      <c r="L1177" s="151"/>
      <c r="M1177" s="157"/>
      <c r="T1177" s="158"/>
      <c r="AT1177" s="153" t="s">
        <v>241</v>
      </c>
      <c r="AU1177" s="153" t="s">
        <v>95</v>
      </c>
      <c r="AV1177" s="12" t="s">
        <v>95</v>
      </c>
      <c r="AW1177" s="12" t="s">
        <v>42</v>
      </c>
      <c r="AX1177" s="12" t="s">
        <v>86</v>
      </c>
      <c r="AY1177" s="153" t="s">
        <v>232</v>
      </c>
    </row>
    <row r="1178" spans="2:65" s="15" customFormat="1">
      <c r="B1178" s="172"/>
      <c r="D1178" s="152" t="s">
        <v>241</v>
      </c>
      <c r="E1178" s="173" t="s">
        <v>1</v>
      </c>
      <c r="F1178" s="174" t="s">
        <v>283</v>
      </c>
      <c r="H1178" s="175">
        <v>19.989999999999998</v>
      </c>
      <c r="I1178" s="176"/>
      <c r="L1178" s="172"/>
      <c r="M1178" s="177"/>
      <c r="T1178" s="178"/>
      <c r="AT1178" s="173" t="s">
        <v>241</v>
      </c>
      <c r="AU1178" s="173" t="s">
        <v>95</v>
      </c>
      <c r="AV1178" s="15" t="s">
        <v>256</v>
      </c>
      <c r="AW1178" s="15" t="s">
        <v>42</v>
      </c>
      <c r="AX1178" s="15" t="s">
        <v>86</v>
      </c>
      <c r="AY1178" s="173" t="s">
        <v>232</v>
      </c>
    </row>
    <row r="1179" spans="2:65" s="12" customFormat="1">
      <c r="B1179" s="151"/>
      <c r="D1179" s="152" t="s">
        <v>241</v>
      </c>
      <c r="E1179" s="153" t="s">
        <v>1</v>
      </c>
      <c r="F1179" s="154" t="s">
        <v>1575</v>
      </c>
      <c r="H1179" s="155">
        <v>6.468</v>
      </c>
      <c r="I1179" s="156"/>
      <c r="L1179" s="151"/>
      <c r="M1179" s="157"/>
      <c r="T1179" s="158"/>
      <c r="AT1179" s="153" t="s">
        <v>241</v>
      </c>
      <c r="AU1179" s="153" t="s">
        <v>95</v>
      </c>
      <c r="AV1179" s="12" t="s">
        <v>95</v>
      </c>
      <c r="AW1179" s="12" t="s">
        <v>42</v>
      </c>
      <c r="AX1179" s="12" t="s">
        <v>86</v>
      </c>
      <c r="AY1179" s="153" t="s">
        <v>232</v>
      </c>
    </row>
    <row r="1180" spans="2:65" s="15" customFormat="1">
      <c r="B1180" s="172"/>
      <c r="D1180" s="152" t="s">
        <v>241</v>
      </c>
      <c r="E1180" s="173" t="s">
        <v>1</v>
      </c>
      <c r="F1180" s="174" t="s">
        <v>283</v>
      </c>
      <c r="H1180" s="175">
        <v>6.468</v>
      </c>
      <c r="I1180" s="176"/>
      <c r="L1180" s="172"/>
      <c r="M1180" s="177"/>
      <c r="T1180" s="178"/>
      <c r="AT1180" s="173" t="s">
        <v>241</v>
      </c>
      <c r="AU1180" s="173" t="s">
        <v>95</v>
      </c>
      <c r="AV1180" s="15" t="s">
        <v>256</v>
      </c>
      <c r="AW1180" s="15" t="s">
        <v>42</v>
      </c>
      <c r="AX1180" s="15" t="s">
        <v>86</v>
      </c>
      <c r="AY1180" s="173" t="s">
        <v>232</v>
      </c>
    </row>
    <row r="1181" spans="2:65" s="13" customFormat="1">
      <c r="B1181" s="159"/>
      <c r="D1181" s="152" t="s">
        <v>241</v>
      </c>
      <c r="E1181" s="160" t="s">
        <v>1576</v>
      </c>
      <c r="F1181" s="161" t="s">
        <v>243</v>
      </c>
      <c r="H1181" s="162">
        <v>46.448</v>
      </c>
      <c r="I1181" s="163"/>
      <c r="L1181" s="159"/>
      <c r="M1181" s="164"/>
      <c r="T1181" s="165"/>
      <c r="AT1181" s="160" t="s">
        <v>241</v>
      </c>
      <c r="AU1181" s="160" t="s">
        <v>95</v>
      </c>
      <c r="AV1181" s="13" t="s">
        <v>239</v>
      </c>
      <c r="AW1181" s="13" t="s">
        <v>42</v>
      </c>
      <c r="AX1181" s="13" t="s">
        <v>93</v>
      </c>
      <c r="AY1181" s="160" t="s">
        <v>232</v>
      </c>
    </row>
    <row r="1182" spans="2:65" s="1" customFormat="1" ht="16.5" customHeight="1">
      <c r="B1182" s="33"/>
      <c r="C1182" s="138" t="s">
        <v>1577</v>
      </c>
      <c r="D1182" s="138" t="s">
        <v>234</v>
      </c>
      <c r="E1182" s="139" t="s">
        <v>1578</v>
      </c>
      <c r="F1182" s="140" t="s">
        <v>1548</v>
      </c>
      <c r="G1182" s="141" t="s">
        <v>153</v>
      </c>
      <c r="H1182" s="142">
        <v>46.448</v>
      </c>
      <c r="I1182" s="143"/>
      <c r="J1182" s="144">
        <f>ROUND(I1182*H1182,2)</f>
        <v>0</v>
      </c>
      <c r="K1182" s="140" t="s">
        <v>238</v>
      </c>
      <c r="L1182" s="33"/>
      <c r="M1182" s="145" t="s">
        <v>1</v>
      </c>
      <c r="N1182" s="146" t="s">
        <v>51</v>
      </c>
      <c r="P1182" s="147">
        <f>O1182*H1182</f>
        <v>0</v>
      </c>
      <c r="Q1182" s="147">
        <v>8.9999999999999998E-4</v>
      </c>
      <c r="R1182" s="147">
        <f>Q1182*H1182</f>
        <v>4.1803199999999999E-2</v>
      </c>
      <c r="S1182" s="147">
        <v>0</v>
      </c>
      <c r="T1182" s="148">
        <f>S1182*H1182</f>
        <v>0</v>
      </c>
      <c r="AR1182" s="149" t="s">
        <v>358</v>
      </c>
      <c r="AT1182" s="149" t="s">
        <v>234</v>
      </c>
      <c r="AU1182" s="149" t="s">
        <v>95</v>
      </c>
      <c r="AY1182" s="17" t="s">
        <v>232</v>
      </c>
      <c r="BE1182" s="150">
        <f>IF(N1182="základní",J1182,0)</f>
        <v>0</v>
      </c>
      <c r="BF1182" s="150">
        <f>IF(N1182="snížená",J1182,0)</f>
        <v>0</v>
      </c>
      <c r="BG1182" s="150">
        <f>IF(N1182="zákl. přenesená",J1182,0)</f>
        <v>0</v>
      </c>
      <c r="BH1182" s="150">
        <f>IF(N1182="sníž. přenesená",J1182,0)</f>
        <v>0</v>
      </c>
      <c r="BI1182" s="150">
        <f>IF(N1182="nulová",J1182,0)</f>
        <v>0</v>
      </c>
      <c r="BJ1182" s="17" t="s">
        <v>93</v>
      </c>
      <c r="BK1182" s="150">
        <f>ROUND(I1182*H1182,2)</f>
        <v>0</v>
      </c>
      <c r="BL1182" s="17" t="s">
        <v>358</v>
      </c>
      <c r="BM1182" s="149" t="s">
        <v>1579</v>
      </c>
    </row>
    <row r="1183" spans="2:65" s="12" customFormat="1">
      <c r="B1183" s="151"/>
      <c r="D1183" s="152" t="s">
        <v>241</v>
      </c>
      <c r="E1183" s="153" t="s">
        <v>1</v>
      </c>
      <c r="F1183" s="154" t="s">
        <v>1580</v>
      </c>
      <c r="H1183" s="155">
        <v>19.989999999999998</v>
      </c>
      <c r="I1183" s="156"/>
      <c r="L1183" s="151"/>
      <c r="M1183" s="157"/>
      <c r="T1183" s="158"/>
      <c r="AT1183" s="153" t="s">
        <v>241</v>
      </c>
      <c r="AU1183" s="153" t="s">
        <v>95</v>
      </c>
      <c r="AV1183" s="12" t="s">
        <v>95</v>
      </c>
      <c r="AW1183" s="12" t="s">
        <v>42</v>
      </c>
      <c r="AX1183" s="12" t="s">
        <v>86</v>
      </c>
      <c r="AY1183" s="153" t="s">
        <v>232</v>
      </c>
    </row>
    <row r="1184" spans="2:65" s="12" customFormat="1">
      <c r="B1184" s="151"/>
      <c r="D1184" s="152" t="s">
        <v>241</v>
      </c>
      <c r="E1184" s="153" t="s">
        <v>1</v>
      </c>
      <c r="F1184" s="154" t="s">
        <v>1581</v>
      </c>
      <c r="H1184" s="155">
        <v>19.989999999999998</v>
      </c>
      <c r="I1184" s="156"/>
      <c r="L1184" s="151"/>
      <c r="M1184" s="157"/>
      <c r="T1184" s="158"/>
      <c r="AT1184" s="153" t="s">
        <v>241</v>
      </c>
      <c r="AU1184" s="153" t="s">
        <v>95</v>
      </c>
      <c r="AV1184" s="12" t="s">
        <v>95</v>
      </c>
      <c r="AW1184" s="12" t="s">
        <v>42</v>
      </c>
      <c r="AX1184" s="12" t="s">
        <v>86</v>
      </c>
      <c r="AY1184" s="153" t="s">
        <v>232</v>
      </c>
    </row>
    <row r="1185" spans="2:65" s="12" customFormat="1">
      <c r="B1185" s="151"/>
      <c r="D1185" s="152" t="s">
        <v>241</v>
      </c>
      <c r="E1185" s="153" t="s">
        <v>1</v>
      </c>
      <c r="F1185" s="154" t="s">
        <v>1582</v>
      </c>
      <c r="H1185" s="155">
        <v>6.468</v>
      </c>
      <c r="I1185" s="156"/>
      <c r="L1185" s="151"/>
      <c r="M1185" s="157"/>
      <c r="T1185" s="158"/>
      <c r="AT1185" s="153" t="s">
        <v>241</v>
      </c>
      <c r="AU1185" s="153" t="s">
        <v>95</v>
      </c>
      <c r="AV1185" s="12" t="s">
        <v>95</v>
      </c>
      <c r="AW1185" s="12" t="s">
        <v>42</v>
      </c>
      <c r="AX1185" s="12" t="s">
        <v>86</v>
      </c>
      <c r="AY1185" s="153" t="s">
        <v>232</v>
      </c>
    </row>
    <row r="1186" spans="2:65" s="13" customFormat="1">
      <c r="B1186" s="159"/>
      <c r="D1186" s="152" t="s">
        <v>241</v>
      </c>
      <c r="E1186" s="160" t="s">
        <v>1</v>
      </c>
      <c r="F1186" s="161" t="s">
        <v>243</v>
      </c>
      <c r="H1186" s="162">
        <v>46.448</v>
      </c>
      <c r="I1186" s="163"/>
      <c r="L1186" s="159"/>
      <c r="M1186" s="164"/>
      <c r="T1186" s="165"/>
      <c r="AT1186" s="160" t="s">
        <v>241</v>
      </c>
      <c r="AU1186" s="160" t="s">
        <v>95</v>
      </c>
      <c r="AV1186" s="13" t="s">
        <v>239</v>
      </c>
      <c r="AW1186" s="13" t="s">
        <v>42</v>
      </c>
      <c r="AX1186" s="13" t="s">
        <v>93</v>
      </c>
      <c r="AY1186" s="160" t="s">
        <v>232</v>
      </c>
    </row>
    <row r="1187" spans="2:65" s="1" customFormat="1" ht="24.2" customHeight="1">
      <c r="B1187" s="33"/>
      <c r="C1187" s="138" t="s">
        <v>1583</v>
      </c>
      <c r="D1187" s="138" t="s">
        <v>234</v>
      </c>
      <c r="E1187" s="139" t="s">
        <v>1584</v>
      </c>
      <c r="F1187" s="140" t="s">
        <v>1585</v>
      </c>
      <c r="G1187" s="141" t="s">
        <v>153</v>
      </c>
      <c r="H1187" s="142">
        <v>46.448</v>
      </c>
      <c r="I1187" s="143"/>
      <c r="J1187" s="144">
        <f>ROUND(I1187*H1187,2)</f>
        <v>0</v>
      </c>
      <c r="K1187" s="140" t="s">
        <v>238</v>
      </c>
      <c r="L1187" s="33"/>
      <c r="M1187" s="145" t="s">
        <v>1</v>
      </c>
      <c r="N1187" s="146" t="s">
        <v>51</v>
      </c>
      <c r="P1187" s="147">
        <f>O1187*H1187</f>
        <v>0</v>
      </c>
      <c r="Q1187" s="147">
        <v>3.5000000000000001E-3</v>
      </c>
      <c r="R1187" s="147">
        <f>Q1187*H1187</f>
        <v>0.16256800000000002</v>
      </c>
      <c r="S1187" s="147">
        <v>0</v>
      </c>
      <c r="T1187" s="148">
        <f>S1187*H1187</f>
        <v>0</v>
      </c>
      <c r="AR1187" s="149" t="s">
        <v>358</v>
      </c>
      <c r="AT1187" s="149" t="s">
        <v>234</v>
      </c>
      <c r="AU1187" s="149" t="s">
        <v>95</v>
      </c>
      <c r="AY1187" s="17" t="s">
        <v>232</v>
      </c>
      <c r="BE1187" s="150">
        <f>IF(N1187="základní",J1187,0)</f>
        <v>0</v>
      </c>
      <c r="BF1187" s="150">
        <f>IF(N1187="snížená",J1187,0)</f>
        <v>0</v>
      </c>
      <c r="BG1187" s="150">
        <f>IF(N1187="zákl. přenesená",J1187,0)</f>
        <v>0</v>
      </c>
      <c r="BH1187" s="150">
        <f>IF(N1187="sníž. přenesená",J1187,0)</f>
        <v>0</v>
      </c>
      <c r="BI1187" s="150">
        <f>IF(N1187="nulová",J1187,0)</f>
        <v>0</v>
      </c>
      <c r="BJ1187" s="17" t="s">
        <v>93</v>
      </c>
      <c r="BK1187" s="150">
        <f>ROUND(I1187*H1187,2)</f>
        <v>0</v>
      </c>
      <c r="BL1187" s="17" t="s">
        <v>358</v>
      </c>
      <c r="BM1187" s="149" t="s">
        <v>1586</v>
      </c>
    </row>
    <row r="1188" spans="2:65" s="12" customFormat="1">
      <c r="B1188" s="151"/>
      <c r="D1188" s="152" t="s">
        <v>241</v>
      </c>
      <c r="E1188" s="153" t="s">
        <v>1</v>
      </c>
      <c r="F1188" s="154" t="s">
        <v>1580</v>
      </c>
      <c r="H1188" s="155">
        <v>19.989999999999998</v>
      </c>
      <c r="I1188" s="156"/>
      <c r="L1188" s="151"/>
      <c r="M1188" s="157"/>
      <c r="T1188" s="158"/>
      <c r="AT1188" s="153" t="s">
        <v>241</v>
      </c>
      <c r="AU1188" s="153" t="s">
        <v>95</v>
      </c>
      <c r="AV1188" s="12" t="s">
        <v>95</v>
      </c>
      <c r="AW1188" s="12" t="s">
        <v>42</v>
      </c>
      <c r="AX1188" s="12" t="s">
        <v>86</v>
      </c>
      <c r="AY1188" s="153" t="s">
        <v>232</v>
      </c>
    </row>
    <row r="1189" spans="2:65" s="12" customFormat="1">
      <c r="B1189" s="151"/>
      <c r="D1189" s="152" t="s">
        <v>241</v>
      </c>
      <c r="E1189" s="153" t="s">
        <v>1</v>
      </c>
      <c r="F1189" s="154" t="s">
        <v>1581</v>
      </c>
      <c r="H1189" s="155">
        <v>19.989999999999998</v>
      </c>
      <c r="I1189" s="156"/>
      <c r="L1189" s="151"/>
      <c r="M1189" s="157"/>
      <c r="T1189" s="158"/>
      <c r="AT1189" s="153" t="s">
        <v>241</v>
      </c>
      <c r="AU1189" s="153" t="s">
        <v>95</v>
      </c>
      <c r="AV1189" s="12" t="s">
        <v>95</v>
      </c>
      <c r="AW1189" s="12" t="s">
        <v>42</v>
      </c>
      <c r="AX1189" s="12" t="s">
        <v>86</v>
      </c>
      <c r="AY1189" s="153" t="s">
        <v>232</v>
      </c>
    </row>
    <row r="1190" spans="2:65" s="12" customFormat="1">
      <c r="B1190" s="151"/>
      <c r="D1190" s="152" t="s">
        <v>241</v>
      </c>
      <c r="E1190" s="153" t="s">
        <v>1</v>
      </c>
      <c r="F1190" s="154" t="s">
        <v>1582</v>
      </c>
      <c r="H1190" s="155">
        <v>6.468</v>
      </c>
      <c r="I1190" s="156"/>
      <c r="L1190" s="151"/>
      <c r="M1190" s="157"/>
      <c r="T1190" s="158"/>
      <c r="AT1190" s="153" t="s">
        <v>241</v>
      </c>
      <c r="AU1190" s="153" t="s">
        <v>95</v>
      </c>
      <c r="AV1190" s="12" t="s">
        <v>95</v>
      </c>
      <c r="AW1190" s="12" t="s">
        <v>42</v>
      </c>
      <c r="AX1190" s="12" t="s">
        <v>86</v>
      </c>
      <c r="AY1190" s="153" t="s">
        <v>232</v>
      </c>
    </row>
    <row r="1191" spans="2:65" s="13" customFormat="1">
      <c r="B1191" s="159"/>
      <c r="D1191" s="152" t="s">
        <v>241</v>
      </c>
      <c r="E1191" s="160" t="s">
        <v>1</v>
      </c>
      <c r="F1191" s="161" t="s">
        <v>243</v>
      </c>
      <c r="H1191" s="162">
        <v>46.448</v>
      </c>
      <c r="I1191" s="163"/>
      <c r="L1191" s="159"/>
      <c r="M1191" s="164"/>
      <c r="T1191" s="165"/>
      <c r="AT1191" s="160" t="s">
        <v>241</v>
      </c>
      <c r="AU1191" s="160" t="s">
        <v>95</v>
      </c>
      <c r="AV1191" s="13" t="s">
        <v>239</v>
      </c>
      <c r="AW1191" s="13" t="s">
        <v>42</v>
      </c>
      <c r="AX1191" s="13" t="s">
        <v>93</v>
      </c>
      <c r="AY1191" s="160" t="s">
        <v>232</v>
      </c>
    </row>
    <row r="1192" spans="2:65" s="1" customFormat="1" ht="24.2" customHeight="1">
      <c r="B1192" s="33"/>
      <c r="C1192" s="138" t="s">
        <v>1587</v>
      </c>
      <c r="D1192" s="138" t="s">
        <v>234</v>
      </c>
      <c r="E1192" s="139" t="s">
        <v>1588</v>
      </c>
      <c r="F1192" s="140" t="s">
        <v>1515</v>
      </c>
      <c r="G1192" s="141" t="s">
        <v>153</v>
      </c>
      <c r="H1192" s="142">
        <v>143.91999999999999</v>
      </c>
      <c r="I1192" s="143"/>
      <c r="J1192" s="144">
        <f>ROUND(I1192*H1192,2)</f>
        <v>0</v>
      </c>
      <c r="K1192" s="140" t="s">
        <v>238</v>
      </c>
      <c r="L1192" s="33"/>
      <c r="M1192" s="145" t="s">
        <v>1</v>
      </c>
      <c r="N1192" s="146" t="s">
        <v>51</v>
      </c>
      <c r="P1192" s="147">
        <f>O1192*H1192</f>
        <v>0</v>
      </c>
      <c r="Q1192" s="147">
        <v>2.9999999999999997E-4</v>
      </c>
      <c r="R1192" s="147">
        <f>Q1192*H1192</f>
        <v>4.3175999999999992E-2</v>
      </c>
      <c r="S1192" s="147">
        <v>0</v>
      </c>
      <c r="T1192" s="148">
        <f>S1192*H1192</f>
        <v>0</v>
      </c>
      <c r="AR1192" s="149" t="s">
        <v>358</v>
      </c>
      <c r="AT1192" s="149" t="s">
        <v>234</v>
      </c>
      <c r="AU1192" s="149" t="s">
        <v>95</v>
      </c>
      <c r="AY1192" s="17" t="s">
        <v>232</v>
      </c>
      <c r="BE1192" s="150">
        <f>IF(N1192="základní",J1192,0)</f>
        <v>0</v>
      </c>
      <c r="BF1192" s="150">
        <f>IF(N1192="snížená",J1192,0)</f>
        <v>0</v>
      </c>
      <c r="BG1192" s="150">
        <f>IF(N1192="zákl. přenesená",J1192,0)</f>
        <v>0</v>
      </c>
      <c r="BH1192" s="150">
        <f>IF(N1192="sníž. přenesená",J1192,0)</f>
        <v>0</v>
      </c>
      <c r="BI1192" s="150">
        <f>IF(N1192="nulová",J1192,0)</f>
        <v>0</v>
      </c>
      <c r="BJ1192" s="17" t="s">
        <v>93</v>
      </c>
      <c r="BK1192" s="150">
        <f>ROUND(I1192*H1192,2)</f>
        <v>0</v>
      </c>
      <c r="BL1192" s="17" t="s">
        <v>358</v>
      </c>
      <c r="BM1192" s="149" t="s">
        <v>1589</v>
      </c>
    </row>
    <row r="1193" spans="2:65" s="14" customFormat="1" ht="22.5">
      <c r="B1193" s="166"/>
      <c r="D1193" s="152" t="s">
        <v>241</v>
      </c>
      <c r="E1193" s="167" t="s">
        <v>1</v>
      </c>
      <c r="F1193" s="168" t="s">
        <v>1517</v>
      </c>
      <c r="H1193" s="167" t="s">
        <v>1</v>
      </c>
      <c r="I1193" s="169"/>
      <c r="L1193" s="166"/>
      <c r="M1193" s="170"/>
      <c r="T1193" s="171"/>
      <c r="AT1193" s="167" t="s">
        <v>241</v>
      </c>
      <c r="AU1193" s="167" t="s">
        <v>95</v>
      </c>
      <c r="AV1193" s="14" t="s">
        <v>93</v>
      </c>
      <c r="AW1193" s="14" t="s">
        <v>42</v>
      </c>
      <c r="AX1193" s="14" t="s">
        <v>86</v>
      </c>
      <c r="AY1193" s="167" t="s">
        <v>232</v>
      </c>
    </row>
    <row r="1194" spans="2:65" s="14" customFormat="1">
      <c r="B1194" s="166"/>
      <c r="D1194" s="152" t="s">
        <v>241</v>
      </c>
      <c r="E1194" s="167" t="s">
        <v>1</v>
      </c>
      <c r="F1194" s="168" t="s">
        <v>1046</v>
      </c>
      <c r="H1194" s="167" t="s">
        <v>1</v>
      </c>
      <c r="I1194" s="169"/>
      <c r="L1194" s="166"/>
      <c r="M1194" s="170"/>
      <c r="T1194" s="171"/>
      <c r="AT1194" s="167" t="s">
        <v>241</v>
      </c>
      <c r="AU1194" s="167" t="s">
        <v>95</v>
      </c>
      <c r="AV1194" s="14" t="s">
        <v>93</v>
      </c>
      <c r="AW1194" s="14" t="s">
        <v>42</v>
      </c>
      <c r="AX1194" s="14" t="s">
        <v>86</v>
      </c>
      <c r="AY1194" s="167" t="s">
        <v>232</v>
      </c>
    </row>
    <row r="1195" spans="2:65" s="12" customFormat="1">
      <c r="B1195" s="151"/>
      <c r="D1195" s="152" t="s">
        <v>241</v>
      </c>
      <c r="E1195" s="153" t="s">
        <v>1</v>
      </c>
      <c r="F1195" s="154" t="s">
        <v>1047</v>
      </c>
      <c r="H1195" s="155">
        <v>143.91999999999999</v>
      </c>
      <c r="I1195" s="156"/>
      <c r="L1195" s="151"/>
      <c r="M1195" s="157"/>
      <c r="T1195" s="158"/>
      <c r="AT1195" s="153" t="s">
        <v>241</v>
      </c>
      <c r="AU1195" s="153" t="s">
        <v>95</v>
      </c>
      <c r="AV1195" s="12" t="s">
        <v>95</v>
      </c>
      <c r="AW1195" s="12" t="s">
        <v>42</v>
      </c>
      <c r="AX1195" s="12" t="s">
        <v>86</v>
      </c>
      <c r="AY1195" s="153" t="s">
        <v>232</v>
      </c>
    </row>
    <row r="1196" spans="2:65" s="13" customFormat="1">
      <c r="B1196" s="159"/>
      <c r="D1196" s="152" t="s">
        <v>241</v>
      </c>
      <c r="E1196" s="160" t="s">
        <v>159</v>
      </c>
      <c r="F1196" s="161" t="s">
        <v>243</v>
      </c>
      <c r="H1196" s="162">
        <v>143.91999999999999</v>
      </c>
      <c r="I1196" s="163"/>
      <c r="L1196" s="159"/>
      <c r="M1196" s="164"/>
      <c r="T1196" s="165"/>
      <c r="AT1196" s="160" t="s">
        <v>241</v>
      </c>
      <c r="AU1196" s="160" t="s">
        <v>95</v>
      </c>
      <c r="AV1196" s="13" t="s">
        <v>239</v>
      </c>
      <c r="AW1196" s="13" t="s">
        <v>42</v>
      </c>
      <c r="AX1196" s="13" t="s">
        <v>93</v>
      </c>
      <c r="AY1196" s="160" t="s">
        <v>232</v>
      </c>
    </row>
    <row r="1197" spans="2:65" s="1" customFormat="1" ht="16.5" customHeight="1">
      <c r="B1197" s="33"/>
      <c r="C1197" s="138" t="s">
        <v>1590</v>
      </c>
      <c r="D1197" s="138" t="s">
        <v>234</v>
      </c>
      <c r="E1197" s="139" t="s">
        <v>1591</v>
      </c>
      <c r="F1197" s="140" t="s">
        <v>1548</v>
      </c>
      <c r="G1197" s="141" t="s">
        <v>153</v>
      </c>
      <c r="H1197" s="142">
        <v>143.91999999999999</v>
      </c>
      <c r="I1197" s="143"/>
      <c r="J1197" s="144">
        <f>ROUND(I1197*H1197,2)</f>
        <v>0</v>
      </c>
      <c r="K1197" s="140" t="s">
        <v>238</v>
      </c>
      <c r="L1197" s="33"/>
      <c r="M1197" s="145" t="s">
        <v>1</v>
      </c>
      <c r="N1197" s="146" t="s">
        <v>51</v>
      </c>
      <c r="P1197" s="147">
        <f>O1197*H1197</f>
        <v>0</v>
      </c>
      <c r="Q1197" s="147">
        <v>8.9999999999999998E-4</v>
      </c>
      <c r="R1197" s="147">
        <f>Q1197*H1197</f>
        <v>0.12952799999999998</v>
      </c>
      <c r="S1197" s="147">
        <v>0</v>
      </c>
      <c r="T1197" s="148">
        <f>S1197*H1197</f>
        <v>0</v>
      </c>
      <c r="AR1197" s="149" t="s">
        <v>358</v>
      </c>
      <c r="AT1197" s="149" t="s">
        <v>234</v>
      </c>
      <c r="AU1197" s="149" t="s">
        <v>95</v>
      </c>
      <c r="AY1197" s="17" t="s">
        <v>232</v>
      </c>
      <c r="BE1197" s="150">
        <f>IF(N1197="základní",J1197,0)</f>
        <v>0</v>
      </c>
      <c r="BF1197" s="150">
        <f>IF(N1197="snížená",J1197,0)</f>
        <v>0</v>
      </c>
      <c r="BG1197" s="150">
        <f>IF(N1197="zákl. přenesená",J1197,0)</f>
        <v>0</v>
      </c>
      <c r="BH1197" s="150">
        <f>IF(N1197="sníž. přenesená",J1197,0)</f>
        <v>0</v>
      </c>
      <c r="BI1197" s="150">
        <f>IF(N1197="nulová",J1197,0)</f>
        <v>0</v>
      </c>
      <c r="BJ1197" s="17" t="s">
        <v>93</v>
      </c>
      <c r="BK1197" s="150">
        <f>ROUND(I1197*H1197,2)</f>
        <v>0</v>
      </c>
      <c r="BL1197" s="17" t="s">
        <v>358</v>
      </c>
      <c r="BM1197" s="149" t="s">
        <v>1592</v>
      </c>
    </row>
    <row r="1198" spans="2:65" s="14" customFormat="1" ht="22.5">
      <c r="B1198" s="166"/>
      <c r="D1198" s="152" t="s">
        <v>241</v>
      </c>
      <c r="E1198" s="167" t="s">
        <v>1</v>
      </c>
      <c r="F1198" s="168" t="s">
        <v>1517</v>
      </c>
      <c r="H1198" s="167" t="s">
        <v>1</v>
      </c>
      <c r="I1198" s="169"/>
      <c r="L1198" s="166"/>
      <c r="M1198" s="170"/>
      <c r="T1198" s="171"/>
      <c r="AT1198" s="167" t="s">
        <v>241</v>
      </c>
      <c r="AU1198" s="167" t="s">
        <v>95</v>
      </c>
      <c r="AV1198" s="14" t="s">
        <v>93</v>
      </c>
      <c r="AW1198" s="14" t="s">
        <v>42</v>
      </c>
      <c r="AX1198" s="14" t="s">
        <v>86</v>
      </c>
      <c r="AY1198" s="167" t="s">
        <v>232</v>
      </c>
    </row>
    <row r="1199" spans="2:65" s="12" customFormat="1">
      <c r="B1199" s="151"/>
      <c r="D1199" s="152" t="s">
        <v>241</v>
      </c>
      <c r="E1199" s="153" t="s">
        <v>1</v>
      </c>
      <c r="F1199" s="154" t="s">
        <v>159</v>
      </c>
      <c r="H1199" s="155">
        <v>143.91999999999999</v>
      </c>
      <c r="I1199" s="156"/>
      <c r="L1199" s="151"/>
      <c r="M1199" s="157"/>
      <c r="T1199" s="158"/>
      <c r="AT1199" s="153" t="s">
        <v>241</v>
      </c>
      <c r="AU1199" s="153" t="s">
        <v>95</v>
      </c>
      <c r="AV1199" s="12" t="s">
        <v>95</v>
      </c>
      <c r="AW1199" s="12" t="s">
        <v>42</v>
      </c>
      <c r="AX1199" s="12" t="s">
        <v>86</v>
      </c>
      <c r="AY1199" s="153" t="s">
        <v>232</v>
      </c>
    </row>
    <row r="1200" spans="2:65" s="13" customFormat="1">
      <c r="B1200" s="159"/>
      <c r="D1200" s="152" t="s">
        <v>241</v>
      </c>
      <c r="E1200" s="160" t="s">
        <v>1</v>
      </c>
      <c r="F1200" s="161" t="s">
        <v>243</v>
      </c>
      <c r="H1200" s="162">
        <v>143.91999999999999</v>
      </c>
      <c r="I1200" s="163"/>
      <c r="L1200" s="159"/>
      <c r="M1200" s="164"/>
      <c r="T1200" s="165"/>
      <c r="AT1200" s="160" t="s">
        <v>241</v>
      </c>
      <c r="AU1200" s="160" t="s">
        <v>95</v>
      </c>
      <c r="AV1200" s="13" t="s">
        <v>239</v>
      </c>
      <c r="AW1200" s="13" t="s">
        <v>42</v>
      </c>
      <c r="AX1200" s="13" t="s">
        <v>93</v>
      </c>
      <c r="AY1200" s="160" t="s">
        <v>232</v>
      </c>
    </row>
    <row r="1201" spans="2:65" s="1" customFormat="1" ht="49.15" customHeight="1">
      <c r="B1201" s="33"/>
      <c r="C1201" s="138" t="s">
        <v>1593</v>
      </c>
      <c r="D1201" s="138" t="s">
        <v>234</v>
      </c>
      <c r="E1201" s="139" t="s">
        <v>1594</v>
      </c>
      <c r="F1201" s="140" t="s">
        <v>1595</v>
      </c>
      <c r="G1201" s="141" t="s">
        <v>183</v>
      </c>
      <c r="H1201" s="142">
        <v>8.9949999999999992</v>
      </c>
      <c r="I1201" s="143"/>
      <c r="J1201" s="144">
        <f>ROUND(I1201*H1201,2)</f>
        <v>0</v>
      </c>
      <c r="K1201" s="140" t="s">
        <v>238</v>
      </c>
      <c r="L1201" s="33"/>
      <c r="M1201" s="145" t="s">
        <v>1</v>
      </c>
      <c r="N1201" s="146" t="s">
        <v>51</v>
      </c>
      <c r="P1201" s="147">
        <f>O1201*H1201</f>
        <v>0</v>
      </c>
      <c r="Q1201" s="147">
        <v>0</v>
      </c>
      <c r="R1201" s="147">
        <f>Q1201*H1201</f>
        <v>0</v>
      </c>
      <c r="S1201" s="147">
        <v>0</v>
      </c>
      <c r="T1201" s="148">
        <f>S1201*H1201</f>
        <v>0</v>
      </c>
      <c r="AR1201" s="149" t="s">
        <v>358</v>
      </c>
      <c r="AT1201" s="149" t="s">
        <v>234</v>
      </c>
      <c r="AU1201" s="149" t="s">
        <v>95</v>
      </c>
      <c r="AY1201" s="17" t="s">
        <v>232</v>
      </c>
      <c r="BE1201" s="150">
        <f>IF(N1201="základní",J1201,0)</f>
        <v>0</v>
      </c>
      <c r="BF1201" s="150">
        <f>IF(N1201="snížená",J1201,0)</f>
        <v>0</v>
      </c>
      <c r="BG1201" s="150">
        <f>IF(N1201="zákl. přenesená",J1201,0)</f>
        <v>0</v>
      </c>
      <c r="BH1201" s="150">
        <f>IF(N1201="sníž. přenesená",J1201,0)</f>
        <v>0</v>
      </c>
      <c r="BI1201" s="150">
        <f>IF(N1201="nulová",J1201,0)</f>
        <v>0</v>
      </c>
      <c r="BJ1201" s="17" t="s">
        <v>93</v>
      </c>
      <c r="BK1201" s="150">
        <f>ROUND(I1201*H1201,2)</f>
        <v>0</v>
      </c>
      <c r="BL1201" s="17" t="s">
        <v>358</v>
      </c>
      <c r="BM1201" s="149" t="s">
        <v>1596</v>
      </c>
    </row>
    <row r="1202" spans="2:65" s="11" customFormat="1" ht="25.9" customHeight="1">
      <c r="B1202" s="126"/>
      <c r="D1202" s="127" t="s">
        <v>85</v>
      </c>
      <c r="E1202" s="128" t="s">
        <v>1597</v>
      </c>
      <c r="F1202" s="128" t="s">
        <v>1598</v>
      </c>
      <c r="I1202" s="129"/>
      <c r="J1202" s="130">
        <f>BK1202</f>
        <v>0</v>
      </c>
      <c r="L1202" s="126"/>
      <c r="M1202" s="131"/>
      <c r="P1202" s="132">
        <f>SUM(P1203:P1211)</f>
        <v>0</v>
      </c>
      <c r="R1202" s="132">
        <f>SUM(R1203:R1211)</f>
        <v>0</v>
      </c>
      <c r="T1202" s="133">
        <f>SUM(T1203:T1211)</f>
        <v>0</v>
      </c>
      <c r="AR1202" s="127" t="s">
        <v>93</v>
      </c>
      <c r="AT1202" s="134" t="s">
        <v>85</v>
      </c>
      <c r="AU1202" s="134" t="s">
        <v>86</v>
      </c>
      <c r="AY1202" s="127" t="s">
        <v>232</v>
      </c>
      <c r="BK1202" s="135">
        <f>SUM(BK1203:BK1211)</f>
        <v>0</v>
      </c>
    </row>
    <row r="1203" spans="2:65" s="1" customFormat="1" ht="44.25" customHeight="1">
      <c r="B1203" s="33"/>
      <c r="C1203" s="138" t="s">
        <v>1599</v>
      </c>
      <c r="D1203" s="138" t="s">
        <v>234</v>
      </c>
      <c r="E1203" s="139" t="s">
        <v>1600</v>
      </c>
      <c r="F1203" s="140" t="s">
        <v>1601</v>
      </c>
      <c r="G1203" s="141" t="s">
        <v>183</v>
      </c>
      <c r="H1203" s="142">
        <v>7.891</v>
      </c>
      <c r="I1203" s="143"/>
      <c r="J1203" s="144">
        <f>ROUND(I1203*H1203,2)</f>
        <v>0</v>
      </c>
      <c r="K1203" s="140" t="s">
        <v>238</v>
      </c>
      <c r="L1203" s="33"/>
      <c r="M1203" s="145" t="s">
        <v>1</v>
      </c>
      <c r="N1203" s="146" t="s">
        <v>51</v>
      </c>
      <c r="P1203" s="147">
        <f>O1203*H1203</f>
        <v>0</v>
      </c>
      <c r="Q1203" s="147">
        <v>0</v>
      </c>
      <c r="R1203" s="147">
        <f>Q1203*H1203</f>
        <v>0</v>
      </c>
      <c r="S1203" s="147">
        <v>0</v>
      </c>
      <c r="T1203" s="148">
        <f>S1203*H1203</f>
        <v>0</v>
      </c>
      <c r="AR1203" s="149" t="s">
        <v>239</v>
      </c>
      <c r="AT1203" s="149" t="s">
        <v>234</v>
      </c>
      <c r="AU1203" s="149" t="s">
        <v>93</v>
      </c>
      <c r="AY1203" s="17" t="s">
        <v>232</v>
      </c>
      <c r="BE1203" s="150">
        <f>IF(N1203="základní",J1203,0)</f>
        <v>0</v>
      </c>
      <c r="BF1203" s="150">
        <f>IF(N1203="snížená",J1203,0)</f>
        <v>0</v>
      </c>
      <c r="BG1203" s="150">
        <f>IF(N1203="zákl. přenesená",J1203,0)</f>
        <v>0</v>
      </c>
      <c r="BH1203" s="150">
        <f>IF(N1203="sníž. přenesená",J1203,0)</f>
        <v>0</v>
      </c>
      <c r="BI1203" s="150">
        <f>IF(N1203="nulová",J1203,0)</f>
        <v>0</v>
      </c>
      <c r="BJ1203" s="17" t="s">
        <v>93</v>
      </c>
      <c r="BK1203" s="150">
        <f>ROUND(I1203*H1203,2)</f>
        <v>0</v>
      </c>
      <c r="BL1203" s="17" t="s">
        <v>239</v>
      </c>
      <c r="BM1203" s="149" t="s">
        <v>1602</v>
      </c>
    </row>
    <row r="1204" spans="2:65" s="12" customFormat="1">
      <c r="B1204" s="151"/>
      <c r="D1204" s="152" t="s">
        <v>241</v>
      </c>
      <c r="E1204" s="153" t="s">
        <v>1</v>
      </c>
      <c r="F1204" s="154" t="s">
        <v>181</v>
      </c>
      <c r="H1204" s="155">
        <v>7.891</v>
      </c>
      <c r="I1204" s="156"/>
      <c r="L1204" s="151"/>
      <c r="M1204" s="157"/>
      <c r="T1204" s="158"/>
      <c r="AT1204" s="153" t="s">
        <v>241</v>
      </c>
      <c r="AU1204" s="153" t="s">
        <v>93</v>
      </c>
      <c r="AV1204" s="12" t="s">
        <v>95</v>
      </c>
      <c r="AW1204" s="12" t="s">
        <v>42</v>
      </c>
      <c r="AX1204" s="12" t="s">
        <v>86</v>
      </c>
      <c r="AY1204" s="153" t="s">
        <v>232</v>
      </c>
    </row>
    <row r="1205" spans="2:65" s="13" customFormat="1">
      <c r="B1205" s="159"/>
      <c r="D1205" s="152" t="s">
        <v>241</v>
      </c>
      <c r="E1205" s="160" t="s">
        <v>1</v>
      </c>
      <c r="F1205" s="161" t="s">
        <v>243</v>
      </c>
      <c r="H1205" s="162">
        <v>7.891</v>
      </c>
      <c r="I1205" s="163"/>
      <c r="L1205" s="159"/>
      <c r="M1205" s="164"/>
      <c r="T1205" s="165"/>
      <c r="AT1205" s="160" t="s">
        <v>241</v>
      </c>
      <c r="AU1205" s="160" t="s">
        <v>93</v>
      </c>
      <c r="AV1205" s="13" t="s">
        <v>239</v>
      </c>
      <c r="AW1205" s="13" t="s">
        <v>42</v>
      </c>
      <c r="AX1205" s="13" t="s">
        <v>93</v>
      </c>
      <c r="AY1205" s="160" t="s">
        <v>232</v>
      </c>
    </row>
    <row r="1206" spans="2:65" s="1" customFormat="1" ht="44.25" customHeight="1">
      <c r="B1206" s="33"/>
      <c r="C1206" s="138" t="s">
        <v>1603</v>
      </c>
      <c r="D1206" s="138" t="s">
        <v>234</v>
      </c>
      <c r="E1206" s="139" t="s">
        <v>1604</v>
      </c>
      <c r="F1206" s="140" t="s">
        <v>1605</v>
      </c>
      <c r="G1206" s="141" t="s">
        <v>183</v>
      </c>
      <c r="H1206" s="142">
        <v>30.812000000000001</v>
      </c>
      <c r="I1206" s="143"/>
      <c r="J1206" s="144">
        <f>ROUND(I1206*H1206,2)</f>
        <v>0</v>
      </c>
      <c r="K1206" s="140" t="s">
        <v>238</v>
      </c>
      <c r="L1206" s="33"/>
      <c r="M1206" s="145" t="s">
        <v>1</v>
      </c>
      <c r="N1206" s="146" t="s">
        <v>51</v>
      </c>
      <c r="P1206" s="147">
        <f>O1206*H1206</f>
        <v>0</v>
      </c>
      <c r="Q1206" s="147">
        <v>0</v>
      </c>
      <c r="R1206" s="147">
        <f>Q1206*H1206</f>
        <v>0</v>
      </c>
      <c r="S1206" s="147">
        <v>0</v>
      </c>
      <c r="T1206" s="148">
        <f>S1206*H1206</f>
        <v>0</v>
      </c>
      <c r="AR1206" s="149" t="s">
        <v>239</v>
      </c>
      <c r="AT1206" s="149" t="s">
        <v>234</v>
      </c>
      <c r="AU1206" s="149" t="s">
        <v>93</v>
      </c>
      <c r="AY1206" s="17" t="s">
        <v>232</v>
      </c>
      <c r="BE1206" s="150">
        <f>IF(N1206="základní",J1206,0)</f>
        <v>0</v>
      </c>
      <c r="BF1206" s="150">
        <f>IF(N1206="snížená",J1206,0)</f>
        <v>0</v>
      </c>
      <c r="BG1206" s="150">
        <f>IF(N1206="zákl. přenesená",J1206,0)</f>
        <v>0</v>
      </c>
      <c r="BH1206" s="150">
        <f>IF(N1206="sníž. přenesená",J1206,0)</f>
        <v>0</v>
      </c>
      <c r="BI1206" s="150">
        <f>IF(N1206="nulová",J1206,0)</f>
        <v>0</v>
      </c>
      <c r="BJ1206" s="17" t="s">
        <v>93</v>
      </c>
      <c r="BK1206" s="150">
        <f>ROUND(I1206*H1206,2)</f>
        <v>0</v>
      </c>
      <c r="BL1206" s="17" t="s">
        <v>239</v>
      </c>
      <c r="BM1206" s="149" t="s">
        <v>1606</v>
      </c>
    </row>
    <row r="1207" spans="2:65" s="12" customFormat="1">
      <c r="B1207" s="151"/>
      <c r="D1207" s="152" t="s">
        <v>241</v>
      </c>
      <c r="E1207" s="153" t="s">
        <v>1</v>
      </c>
      <c r="F1207" s="154" t="s">
        <v>189</v>
      </c>
      <c r="H1207" s="155">
        <v>30.812000000000001</v>
      </c>
      <c r="I1207" s="156"/>
      <c r="L1207" s="151"/>
      <c r="M1207" s="157"/>
      <c r="T1207" s="158"/>
      <c r="AT1207" s="153" t="s">
        <v>241</v>
      </c>
      <c r="AU1207" s="153" t="s">
        <v>93</v>
      </c>
      <c r="AV1207" s="12" t="s">
        <v>95</v>
      </c>
      <c r="AW1207" s="12" t="s">
        <v>42</v>
      </c>
      <c r="AX1207" s="12" t="s">
        <v>86</v>
      </c>
      <c r="AY1207" s="153" t="s">
        <v>232</v>
      </c>
    </row>
    <row r="1208" spans="2:65" s="13" customFormat="1">
      <c r="B1208" s="159"/>
      <c r="D1208" s="152" t="s">
        <v>241</v>
      </c>
      <c r="E1208" s="160" t="s">
        <v>1</v>
      </c>
      <c r="F1208" s="161" t="s">
        <v>243</v>
      </c>
      <c r="H1208" s="162">
        <v>30.812000000000001</v>
      </c>
      <c r="I1208" s="163"/>
      <c r="L1208" s="159"/>
      <c r="M1208" s="164"/>
      <c r="T1208" s="165"/>
      <c r="AT1208" s="160" t="s">
        <v>241</v>
      </c>
      <c r="AU1208" s="160" t="s">
        <v>93</v>
      </c>
      <c r="AV1208" s="13" t="s">
        <v>239</v>
      </c>
      <c r="AW1208" s="13" t="s">
        <v>42</v>
      </c>
      <c r="AX1208" s="13" t="s">
        <v>93</v>
      </c>
      <c r="AY1208" s="160" t="s">
        <v>232</v>
      </c>
    </row>
    <row r="1209" spans="2:65" s="1" customFormat="1" ht="44.25" customHeight="1">
      <c r="B1209" s="33"/>
      <c r="C1209" s="138" t="s">
        <v>1607</v>
      </c>
      <c r="D1209" s="138" t="s">
        <v>234</v>
      </c>
      <c r="E1209" s="139" t="s">
        <v>1608</v>
      </c>
      <c r="F1209" s="140" t="s">
        <v>1609</v>
      </c>
      <c r="G1209" s="141" t="s">
        <v>183</v>
      </c>
      <c r="H1209" s="142">
        <v>2.484</v>
      </c>
      <c r="I1209" s="143"/>
      <c r="J1209" s="144">
        <f>ROUND(I1209*H1209,2)</f>
        <v>0</v>
      </c>
      <c r="K1209" s="140" t="s">
        <v>238</v>
      </c>
      <c r="L1209" s="33"/>
      <c r="M1209" s="145" t="s">
        <v>1</v>
      </c>
      <c r="N1209" s="146" t="s">
        <v>51</v>
      </c>
      <c r="P1209" s="147">
        <f>O1209*H1209</f>
        <v>0</v>
      </c>
      <c r="Q1209" s="147">
        <v>0</v>
      </c>
      <c r="R1209" s="147">
        <f>Q1209*H1209</f>
        <v>0</v>
      </c>
      <c r="S1209" s="147">
        <v>0</v>
      </c>
      <c r="T1209" s="148">
        <f>S1209*H1209</f>
        <v>0</v>
      </c>
      <c r="AR1209" s="149" t="s">
        <v>239</v>
      </c>
      <c r="AT1209" s="149" t="s">
        <v>234</v>
      </c>
      <c r="AU1209" s="149" t="s">
        <v>93</v>
      </c>
      <c r="AY1209" s="17" t="s">
        <v>232</v>
      </c>
      <c r="BE1209" s="150">
        <f>IF(N1209="základní",J1209,0)</f>
        <v>0</v>
      </c>
      <c r="BF1209" s="150">
        <f>IF(N1209="snížená",J1209,0)</f>
        <v>0</v>
      </c>
      <c r="BG1209" s="150">
        <f>IF(N1209="zákl. přenesená",J1209,0)</f>
        <v>0</v>
      </c>
      <c r="BH1209" s="150">
        <f>IF(N1209="sníž. přenesená",J1209,0)</f>
        <v>0</v>
      </c>
      <c r="BI1209" s="150">
        <f>IF(N1209="nulová",J1209,0)</f>
        <v>0</v>
      </c>
      <c r="BJ1209" s="17" t="s">
        <v>93</v>
      </c>
      <c r="BK1209" s="150">
        <f>ROUND(I1209*H1209,2)</f>
        <v>0</v>
      </c>
      <c r="BL1209" s="17" t="s">
        <v>239</v>
      </c>
      <c r="BM1209" s="149" t="s">
        <v>1610</v>
      </c>
    </row>
    <row r="1210" spans="2:65" s="12" customFormat="1">
      <c r="B1210" s="151"/>
      <c r="D1210" s="152" t="s">
        <v>241</v>
      </c>
      <c r="E1210" s="153" t="s">
        <v>1</v>
      </c>
      <c r="F1210" s="154" t="s">
        <v>186</v>
      </c>
      <c r="H1210" s="155">
        <v>2.484</v>
      </c>
      <c r="I1210" s="156"/>
      <c r="L1210" s="151"/>
      <c r="M1210" s="157"/>
      <c r="T1210" s="158"/>
      <c r="AT1210" s="153" t="s">
        <v>241</v>
      </c>
      <c r="AU1210" s="153" t="s">
        <v>93</v>
      </c>
      <c r="AV1210" s="12" t="s">
        <v>95</v>
      </c>
      <c r="AW1210" s="12" t="s">
        <v>42</v>
      </c>
      <c r="AX1210" s="12" t="s">
        <v>86</v>
      </c>
      <c r="AY1210" s="153" t="s">
        <v>232</v>
      </c>
    </row>
    <row r="1211" spans="2:65" s="13" customFormat="1">
      <c r="B1211" s="159"/>
      <c r="D1211" s="152" t="s">
        <v>241</v>
      </c>
      <c r="E1211" s="160" t="s">
        <v>1</v>
      </c>
      <c r="F1211" s="161" t="s">
        <v>243</v>
      </c>
      <c r="H1211" s="162">
        <v>2.484</v>
      </c>
      <c r="I1211" s="163"/>
      <c r="L1211" s="159"/>
      <c r="M1211" s="189"/>
      <c r="N1211" s="190"/>
      <c r="O1211" s="190"/>
      <c r="P1211" s="190"/>
      <c r="Q1211" s="190"/>
      <c r="R1211" s="190"/>
      <c r="S1211" s="190"/>
      <c r="T1211" s="191"/>
      <c r="AT1211" s="160" t="s">
        <v>241</v>
      </c>
      <c r="AU1211" s="160" t="s">
        <v>93</v>
      </c>
      <c r="AV1211" s="13" t="s">
        <v>239</v>
      </c>
      <c r="AW1211" s="13" t="s">
        <v>42</v>
      </c>
      <c r="AX1211" s="13" t="s">
        <v>93</v>
      </c>
      <c r="AY1211" s="160" t="s">
        <v>232</v>
      </c>
    </row>
    <row r="1212" spans="2:65" s="1" customFormat="1" ht="6.95" customHeight="1">
      <c r="B1212" s="44"/>
      <c r="C1212" s="45"/>
      <c r="D1212" s="45"/>
      <c r="E1212" s="45"/>
      <c r="F1212" s="45"/>
      <c r="G1212" s="45"/>
      <c r="H1212" s="45"/>
      <c r="I1212" s="45"/>
      <c r="J1212" s="45"/>
      <c r="K1212" s="45"/>
      <c r="L1212" s="33"/>
    </row>
  </sheetData>
  <sheetProtection algorithmName="SHA-512" hashValue="ShwCuzWZBNmcLk9ypaHS0d17kvKHYTA4OTYSZ5cV3nW53e17Fw3YOaycmDxLFOMQugFeoj16TY0v5vGze1HqtA==" saltValue="xU0RK9Jt5ALKZcGLVC7zSD9V+D76ueY5qn96pZcUnDMQTX/rC0fiz7EXXORe3DRDlt+igcdNgaTLq0ufto4CFg==" spinCount="100000" sheet="1" objects="1" scenarios="1" formatColumns="0" formatRows="0" autoFilter="0"/>
  <autoFilter ref="C136:K1211" xr:uid="{00000000-0009-0000-0000-000001000000}"/>
  <mergeCells count="12"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3"/>
  <sheetViews>
    <sheetView showGridLines="0" topLeftCell="A85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102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95</v>
      </c>
    </row>
    <row r="4" spans="2:46" ht="24.95" customHeight="1">
      <c r="B4" s="20"/>
      <c r="D4" s="21" t="s">
        <v>158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12" t="str">
        <f>'Rekapitulace stavby'!K6</f>
        <v>Vybudování PPO na stokové síti v oblasti Karlín - Retenční nádrž JIH</v>
      </c>
      <c r="F7" s="313"/>
      <c r="G7" s="313"/>
      <c r="H7" s="313"/>
      <c r="L7" s="20"/>
    </row>
    <row r="8" spans="2:46" ht="12" customHeight="1">
      <c r="B8" s="20"/>
      <c r="D8" s="27" t="s">
        <v>172</v>
      </c>
      <c r="L8" s="20"/>
    </row>
    <row r="9" spans="2:46" s="1" customFormat="1" ht="16.5" customHeight="1">
      <c r="B9" s="33"/>
      <c r="E9" s="312" t="s">
        <v>176</v>
      </c>
      <c r="F9" s="311"/>
      <c r="G9" s="311"/>
      <c r="H9" s="311"/>
      <c r="L9" s="33"/>
    </row>
    <row r="10" spans="2:46" s="1" customFormat="1" ht="12" customHeight="1">
      <c r="B10" s="33"/>
      <c r="D10" s="27" t="s">
        <v>180</v>
      </c>
      <c r="L10" s="33"/>
    </row>
    <row r="11" spans="2:46" s="1" customFormat="1" ht="16.5" customHeight="1">
      <c r="B11" s="33"/>
      <c r="E11" s="273" t="s">
        <v>1611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7" t="s">
        <v>18</v>
      </c>
      <c r="F13" s="25" t="s">
        <v>1</v>
      </c>
      <c r="I13" s="27" t="s">
        <v>20</v>
      </c>
      <c r="J13" s="25" t="s">
        <v>1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2" t="str">
        <f>'Rekapitulace stavby'!AN8</f>
        <v>13. 8. 2025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4"/>
      <c r="G20" s="284"/>
      <c r="H20" s="284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41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43</v>
      </c>
      <c r="I25" s="27" t="s">
        <v>31</v>
      </c>
      <c r="J25" s="25" t="s">
        <v>39</v>
      </c>
      <c r="L25" s="33"/>
    </row>
    <row r="26" spans="2:12" s="1" customFormat="1" ht="18" customHeight="1">
      <c r="B26" s="33"/>
      <c r="E26" s="25" t="s">
        <v>40</v>
      </c>
      <c r="I26" s="27" t="s">
        <v>34</v>
      </c>
      <c r="J26" s="25" t="s">
        <v>41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44</v>
      </c>
      <c r="L28" s="33"/>
    </row>
    <row r="29" spans="2:12" s="7" customFormat="1" ht="59.25" customHeight="1">
      <c r="B29" s="94"/>
      <c r="E29" s="289" t="s">
        <v>45</v>
      </c>
      <c r="F29" s="289"/>
      <c r="G29" s="289"/>
      <c r="H29" s="289"/>
      <c r="L29" s="94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3"/>
      <c r="E31" s="53"/>
      <c r="F31" s="53"/>
      <c r="G31" s="53"/>
      <c r="H31" s="53"/>
      <c r="I31" s="53"/>
      <c r="J31" s="53"/>
      <c r="K31" s="53"/>
      <c r="L31" s="33"/>
    </row>
    <row r="32" spans="2:12" s="1" customFormat="1" ht="25.35" customHeight="1">
      <c r="B32" s="33"/>
      <c r="D32" s="95" t="s">
        <v>46</v>
      </c>
      <c r="J32" s="65">
        <f>ROUND(J124, 2)</f>
        <v>0</v>
      </c>
      <c r="L32" s="33"/>
    </row>
    <row r="33" spans="2:12" s="1" customFormat="1" ht="6.95" customHeight="1">
      <c r="B33" s="33"/>
      <c r="D33" s="53"/>
      <c r="E33" s="53"/>
      <c r="F33" s="53"/>
      <c r="G33" s="53"/>
      <c r="H33" s="53"/>
      <c r="I33" s="53"/>
      <c r="J33" s="53"/>
      <c r="K33" s="53"/>
      <c r="L33" s="33"/>
    </row>
    <row r="34" spans="2:12" s="1" customFormat="1" ht="14.45" customHeight="1">
      <c r="B34" s="33"/>
      <c r="F34" s="96" t="s">
        <v>48</v>
      </c>
      <c r="I34" s="96" t="s">
        <v>47</v>
      </c>
      <c r="J34" s="96" t="s">
        <v>49</v>
      </c>
      <c r="L34" s="33"/>
    </row>
    <row r="35" spans="2:12" s="1" customFormat="1" ht="14.45" customHeight="1">
      <c r="B35" s="33"/>
      <c r="D35" s="97" t="s">
        <v>50</v>
      </c>
      <c r="E35" s="27" t="s">
        <v>51</v>
      </c>
      <c r="F35" s="85">
        <f>ROUND((SUM(BE124:BE142)),  2)</f>
        <v>0</v>
      </c>
      <c r="I35" s="98">
        <v>0.21</v>
      </c>
      <c r="J35" s="85">
        <f>ROUND(((SUM(BE124:BE142))*I35),  2)</f>
        <v>0</v>
      </c>
      <c r="L35" s="33"/>
    </row>
    <row r="36" spans="2:12" s="1" customFormat="1" ht="14.45" customHeight="1">
      <c r="B36" s="33"/>
      <c r="E36" s="27" t="s">
        <v>52</v>
      </c>
      <c r="F36" s="85">
        <f>ROUND((SUM(BF124:BF142)),  2)</f>
        <v>0</v>
      </c>
      <c r="I36" s="98">
        <v>0.12</v>
      </c>
      <c r="J36" s="85">
        <f>ROUND(((SUM(BF124:BF142))*I36),  2)</f>
        <v>0</v>
      </c>
      <c r="L36" s="33"/>
    </row>
    <row r="37" spans="2:12" s="1" customFormat="1" ht="14.45" hidden="1" customHeight="1">
      <c r="B37" s="33"/>
      <c r="E37" s="27" t="s">
        <v>53</v>
      </c>
      <c r="F37" s="85">
        <f>ROUND((SUM(BG124:BG142)),  2)</f>
        <v>0</v>
      </c>
      <c r="I37" s="98">
        <v>0.21</v>
      </c>
      <c r="J37" s="85">
        <f>0</f>
        <v>0</v>
      </c>
      <c r="L37" s="33"/>
    </row>
    <row r="38" spans="2:12" s="1" customFormat="1" ht="14.45" hidden="1" customHeight="1">
      <c r="B38" s="33"/>
      <c r="E38" s="27" t="s">
        <v>54</v>
      </c>
      <c r="F38" s="85">
        <f>ROUND((SUM(BH124:BH142)),  2)</f>
        <v>0</v>
      </c>
      <c r="I38" s="98">
        <v>0.12</v>
      </c>
      <c r="J38" s="85">
        <f>0</f>
        <v>0</v>
      </c>
      <c r="L38" s="33"/>
    </row>
    <row r="39" spans="2:12" s="1" customFormat="1" ht="14.45" hidden="1" customHeight="1">
      <c r="B39" s="33"/>
      <c r="E39" s="27" t="s">
        <v>55</v>
      </c>
      <c r="F39" s="85">
        <f>ROUND((SUM(BI124:BI142)),  2)</f>
        <v>0</v>
      </c>
      <c r="I39" s="98">
        <v>0</v>
      </c>
      <c r="J39" s="85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56</v>
      </c>
      <c r="E41" s="56"/>
      <c r="F41" s="56"/>
      <c r="G41" s="101" t="s">
        <v>57</v>
      </c>
      <c r="H41" s="102" t="s">
        <v>58</v>
      </c>
      <c r="I41" s="56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1" t="s">
        <v>59</v>
      </c>
      <c r="E50" s="42"/>
      <c r="F50" s="42"/>
      <c r="G50" s="41" t="s">
        <v>60</v>
      </c>
      <c r="H50" s="42"/>
      <c r="I50" s="42"/>
      <c r="J50" s="42"/>
      <c r="K50" s="42"/>
      <c r="L50" s="33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3"/>
      <c r="D61" s="43" t="s">
        <v>61</v>
      </c>
      <c r="E61" s="35"/>
      <c r="F61" s="105" t="s">
        <v>62</v>
      </c>
      <c r="G61" s="43" t="s">
        <v>61</v>
      </c>
      <c r="H61" s="35"/>
      <c r="I61" s="35"/>
      <c r="J61" s="106" t="s">
        <v>62</v>
      </c>
      <c r="K61" s="35"/>
      <c r="L61" s="33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3"/>
      <c r="D65" s="41" t="s">
        <v>63</v>
      </c>
      <c r="E65" s="42"/>
      <c r="F65" s="42"/>
      <c r="G65" s="41" t="s">
        <v>64</v>
      </c>
      <c r="H65" s="42"/>
      <c r="I65" s="42"/>
      <c r="J65" s="42"/>
      <c r="K65" s="42"/>
      <c r="L65" s="33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3"/>
      <c r="D76" s="43" t="s">
        <v>61</v>
      </c>
      <c r="E76" s="35"/>
      <c r="F76" s="105" t="s">
        <v>62</v>
      </c>
      <c r="G76" s="43" t="s">
        <v>61</v>
      </c>
      <c r="H76" s="35"/>
      <c r="I76" s="35"/>
      <c r="J76" s="106" t="s">
        <v>62</v>
      </c>
      <c r="K76" s="35"/>
      <c r="L76" s="33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3"/>
    </row>
    <row r="82" spans="2:12" s="1" customFormat="1" ht="24.95" customHeight="1">
      <c r="B82" s="33"/>
      <c r="C82" s="21" t="s">
        <v>195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26.25" customHeight="1">
      <c r="B85" s="33"/>
      <c r="E85" s="312" t="str">
        <f>E7</f>
        <v>Vybudování PPO na stokové síti v oblasti Karlín - Retenční nádrž JIH</v>
      </c>
      <c r="F85" s="313"/>
      <c r="G85" s="313"/>
      <c r="H85" s="313"/>
      <c r="L85" s="33"/>
    </row>
    <row r="86" spans="2:12" ht="12" customHeight="1">
      <c r="B86" s="20"/>
      <c r="C86" s="27" t="s">
        <v>172</v>
      </c>
      <c r="L86" s="20"/>
    </row>
    <row r="87" spans="2:12" s="1" customFormat="1" ht="16.5" customHeight="1">
      <c r="B87" s="33"/>
      <c r="E87" s="312" t="s">
        <v>176</v>
      </c>
      <c r="F87" s="311"/>
      <c r="G87" s="311"/>
      <c r="H87" s="311"/>
      <c r="L87" s="33"/>
    </row>
    <row r="88" spans="2:12" s="1" customFormat="1" ht="12" customHeight="1">
      <c r="B88" s="33"/>
      <c r="C88" s="27" t="s">
        <v>180</v>
      </c>
      <c r="L88" s="33"/>
    </row>
    <row r="89" spans="2:12" s="1" customFormat="1" ht="16.5" customHeight="1">
      <c r="B89" s="33"/>
      <c r="E89" s="273" t="str">
        <f>E11</f>
        <v>SO 02.1b - RETENČNÍ NÁDRŽ JIH -PBŘ</v>
      </c>
      <c r="F89" s="311"/>
      <c r="G89" s="311"/>
      <c r="H89" s="311"/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7" t="s">
        <v>22</v>
      </c>
      <c r="F91" s="25" t="str">
        <f>F14</f>
        <v>Praha 8 -Karlín</v>
      </c>
      <c r="I91" s="27" t="s">
        <v>24</v>
      </c>
      <c r="J91" s="52" t="str">
        <f>IF(J14="","",J14)</f>
        <v>13. 8. 2025</v>
      </c>
      <c r="L91" s="33"/>
    </row>
    <row r="92" spans="2:12" s="1" customFormat="1" ht="6.95" customHeight="1">
      <c r="B92" s="33"/>
      <c r="L92" s="33"/>
    </row>
    <row r="93" spans="2:12" s="1" customFormat="1" ht="15.2" customHeight="1">
      <c r="B93" s="33"/>
      <c r="C93" s="27" t="s">
        <v>30</v>
      </c>
      <c r="F93" s="25" t="str">
        <f>E17</f>
        <v>Pražská vodohospodářská společnost a.s.</v>
      </c>
      <c r="I93" s="27" t="s">
        <v>38</v>
      </c>
      <c r="J93" s="31" t="str">
        <f>E23</f>
        <v>Sweco a.s.</v>
      </c>
      <c r="L93" s="33"/>
    </row>
    <row r="94" spans="2:12" s="1" customFormat="1" ht="15.2" customHeight="1">
      <c r="B94" s="33"/>
      <c r="C94" s="27" t="s">
        <v>36</v>
      </c>
      <c r="F94" s="25" t="str">
        <f>IF(E20="","",E20)</f>
        <v>Vyplň údaj</v>
      </c>
      <c r="I94" s="27" t="s">
        <v>43</v>
      </c>
      <c r="J94" s="31" t="str">
        <f>E26</f>
        <v>Sweco a.s.</v>
      </c>
      <c r="L94" s="33"/>
    </row>
    <row r="95" spans="2:12" s="1" customFormat="1" ht="10.35" customHeight="1">
      <c r="B95" s="33"/>
      <c r="L95" s="33"/>
    </row>
    <row r="96" spans="2:12" s="1" customFormat="1" ht="29.25" customHeight="1">
      <c r="B96" s="33"/>
      <c r="C96" s="107" t="s">
        <v>196</v>
      </c>
      <c r="D96" s="99"/>
      <c r="E96" s="99"/>
      <c r="F96" s="99"/>
      <c r="G96" s="99"/>
      <c r="H96" s="99"/>
      <c r="I96" s="99"/>
      <c r="J96" s="108" t="s">
        <v>197</v>
      </c>
      <c r="K96" s="99"/>
      <c r="L96" s="33"/>
    </row>
    <row r="97" spans="2:47" s="1" customFormat="1" ht="10.35" customHeight="1">
      <c r="B97" s="33"/>
      <c r="L97" s="33"/>
    </row>
    <row r="98" spans="2:47" s="1" customFormat="1" ht="22.9" customHeight="1">
      <c r="B98" s="33"/>
      <c r="C98" s="109" t="s">
        <v>198</v>
      </c>
      <c r="J98" s="65">
        <f>J124</f>
        <v>0</v>
      </c>
      <c r="L98" s="33"/>
      <c r="AU98" s="17" t="s">
        <v>199</v>
      </c>
    </row>
    <row r="99" spans="2:47" s="8" customFormat="1" ht="24.95" customHeight="1">
      <c r="B99" s="110"/>
      <c r="D99" s="111" t="s">
        <v>200</v>
      </c>
      <c r="E99" s="112"/>
      <c r="F99" s="112"/>
      <c r="G99" s="112"/>
      <c r="H99" s="112"/>
      <c r="I99" s="112"/>
      <c r="J99" s="113">
        <f>J125</f>
        <v>0</v>
      </c>
      <c r="L99" s="110"/>
    </row>
    <row r="100" spans="2:47" s="9" customFormat="1" ht="19.899999999999999" customHeight="1">
      <c r="B100" s="114"/>
      <c r="D100" s="115" t="s">
        <v>207</v>
      </c>
      <c r="E100" s="116"/>
      <c r="F100" s="116"/>
      <c r="G100" s="116"/>
      <c r="H100" s="116"/>
      <c r="I100" s="116"/>
      <c r="J100" s="117">
        <f>J126</f>
        <v>0</v>
      </c>
      <c r="L100" s="114"/>
    </row>
    <row r="101" spans="2:47" s="8" customFormat="1" ht="24.95" customHeight="1">
      <c r="B101" s="110"/>
      <c r="D101" s="111" t="s">
        <v>210</v>
      </c>
      <c r="E101" s="112"/>
      <c r="F101" s="112"/>
      <c r="G101" s="112"/>
      <c r="H101" s="112"/>
      <c r="I101" s="112"/>
      <c r="J101" s="113">
        <f>J139</f>
        <v>0</v>
      </c>
      <c r="L101" s="110"/>
    </row>
    <row r="102" spans="2:47" s="9" customFormat="1" ht="19.899999999999999" customHeight="1">
      <c r="B102" s="114"/>
      <c r="D102" s="115" t="s">
        <v>214</v>
      </c>
      <c r="E102" s="116"/>
      <c r="F102" s="116"/>
      <c r="G102" s="116"/>
      <c r="H102" s="116"/>
      <c r="I102" s="116"/>
      <c r="J102" s="117">
        <f>J140</f>
        <v>0</v>
      </c>
      <c r="L102" s="114"/>
    </row>
    <row r="103" spans="2:47" s="1" customFormat="1" ht="21.75" customHeight="1">
      <c r="B103" s="33"/>
      <c r="L103" s="33"/>
    </row>
    <row r="104" spans="2:47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3"/>
    </row>
    <row r="108" spans="2:47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3"/>
    </row>
    <row r="109" spans="2:47" s="1" customFormat="1" ht="24.95" customHeight="1">
      <c r="B109" s="33"/>
      <c r="C109" s="21" t="s">
        <v>217</v>
      </c>
      <c r="L109" s="33"/>
    </row>
    <row r="110" spans="2:47" s="1" customFormat="1" ht="6.95" customHeight="1">
      <c r="B110" s="33"/>
      <c r="L110" s="33"/>
    </row>
    <row r="111" spans="2:47" s="1" customFormat="1" ht="12" customHeight="1">
      <c r="B111" s="33"/>
      <c r="C111" s="27" t="s">
        <v>16</v>
      </c>
      <c r="L111" s="33"/>
    </row>
    <row r="112" spans="2:47" s="1" customFormat="1" ht="26.25" customHeight="1">
      <c r="B112" s="33"/>
      <c r="E112" s="312" t="str">
        <f>E7</f>
        <v>Vybudování PPO na stokové síti v oblasti Karlín - Retenční nádrž JIH</v>
      </c>
      <c r="F112" s="313"/>
      <c r="G112" s="313"/>
      <c r="H112" s="313"/>
      <c r="L112" s="33"/>
    </row>
    <row r="113" spans="2:65" ht="12" customHeight="1">
      <c r="B113" s="20"/>
      <c r="C113" s="27" t="s">
        <v>172</v>
      </c>
      <c r="L113" s="20"/>
    </row>
    <row r="114" spans="2:65" s="1" customFormat="1" ht="16.5" customHeight="1">
      <c r="B114" s="33"/>
      <c r="E114" s="312" t="s">
        <v>176</v>
      </c>
      <c r="F114" s="311"/>
      <c r="G114" s="311"/>
      <c r="H114" s="311"/>
      <c r="L114" s="33"/>
    </row>
    <row r="115" spans="2:65" s="1" customFormat="1" ht="12" customHeight="1">
      <c r="B115" s="33"/>
      <c r="C115" s="27" t="s">
        <v>180</v>
      </c>
      <c r="L115" s="33"/>
    </row>
    <row r="116" spans="2:65" s="1" customFormat="1" ht="16.5" customHeight="1">
      <c r="B116" s="33"/>
      <c r="E116" s="273" t="str">
        <f>E11</f>
        <v>SO 02.1b - RETENČNÍ NÁDRŽ JIH -PBŘ</v>
      </c>
      <c r="F116" s="311"/>
      <c r="G116" s="311"/>
      <c r="H116" s="311"/>
      <c r="L116" s="33"/>
    </row>
    <row r="117" spans="2:65" s="1" customFormat="1" ht="6.95" customHeight="1">
      <c r="B117" s="33"/>
      <c r="L117" s="33"/>
    </row>
    <row r="118" spans="2:65" s="1" customFormat="1" ht="12" customHeight="1">
      <c r="B118" s="33"/>
      <c r="C118" s="27" t="s">
        <v>22</v>
      </c>
      <c r="F118" s="25" t="str">
        <f>F14</f>
        <v>Praha 8 -Karlín</v>
      </c>
      <c r="I118" s="27" t="s">
        <v>24</v>
      </c>
      <c r="J118" s="52" t="str">
        <f>IF(J14="","",J14)</f>
        <v>13. 8. 2025</v>
      </c>
      <c r="L118" s="33"/>
    </row>
    <row r="119" spans="2:65" s="1" customFormat="1" ht="6.95" customHeight="1">
      <c r="B119" s="33"/>
      <c r="L119" s="33"/>
    </row>
    <row r="120" spans="2:65" s="1" customFormat="1" ht="15.2" customHeight="1">
      <c r="B120" s="33"/>
      <c r="C120" s="27" t="s">
        <v>30</v>
      </c>
      <c r="F120" s="25" t="str">
        <f>E17</f>
        <v>Pražská vodohospodářská společnost a.s.</v>
      </c>
      <c r="I120" s="27" t="s">
        <v>38</v>
      </c>
      <c r="J120" s="31" t="str">
        <f>E23</f>
        <v>Sweco a.s.</v>
      </c>
      <c r="L120" s="33"/>
    </row>
    <row r="121" spans="2:65" s="1" customFormat="1" ht="15.2" customHeight="1">
      <c r="B121" s="33"/>
      <c r="C121" s="27" t="s">
        <v>36</v>
      </c>
      <c r="F121" s="25" t="str">
        <f>IF(E20="","",E20)</f>
        <v>Vyplň údaj</v>
      </c>
      <c r="I121" s="27" t="s">
        <v>43</v>
      </c>
      <c r="J121" s="31" t="str">
        <f>E26</f>
        <v>Sweco a.s.</v>
      </c>
      <c r="L121" s="33"/>
    </row>
    <row r="122" spans="2:65" s="1" customFormat="1" ht="10.35" customHeight="1">
      <c r="B122" s="33"/>
      <c r="L122" s="33"/>
    </row>
    <row r="123" spans="2:65" s="10" customFormat="1" ht="29.25" customHeight="1">
      <c r="B123" s="118"/>
      <c r="C123" s="119" t="s">
        <v>218</v>
      </c>
      <c r="D123" s="120" t="s">
        <v>71</v>
      </c>
      <c r="E123" s="120" t="s">
        <v>67</v>
      </c>
      <c r="F123" s="120" t="s">
        <v>68</v>
      </c>
      <c r="G123" s="120" t="s">
        <v>219</v>
      </c>
      <c r="H123" s="120" t="s">
        <v>220</v>
      </c>
      <c r="I123" s="120" t="s">
        <v>221</v>
      </c>
      <c r="J123" s="120" t="s">
        <v>197</v>
      </c>
      <c r="K123" s="121" t="s">
        <v>222</v>
      </c>
      <c r="L123" s="118"/>
      <c r="M123" s="58" t="s">
        <v>1</v>
      </c>
      <c r="N123" s="59" t="s">
        <v>50</v>
      </c>
      <c r="O123" s="59" t="s">
        <v>223</v>
      </c>
      <c r="P123" s="59" t="s">
        <v>224</v>
      </c>
      <c r="Q123" s="59" t="s">
        <v>225</v>
      </c>
      <c r="R123" s="59" t="s">
        <v>226</v>
      </c>
      <c r="S123" s="59" t="s">
        <v>227</v>
      </c>
      <c r="T123" s="60" t="s">
        <v>228</v>
      </c>
    </row>
    <row r="124" spans="2:65" s="1" customFormat="1" ht="22.9" customHeight="1">
      <c r="B124" s="33"/>
      <c r="C124" s="63" t="s">
        <v>229</v>
      </c>
      <c r="J124" s="122">
        <f>BK124</f>
        <v>0</v>
      </c>
      <c r="L124" s="33"/>
      <c r="M124" s="61"/>
      <c r="N124" s="53"/>
      <c r="O124" s="53"/>
      <c r="P124" s="123">
        <f>P125+P139</f>
        <v>0</v>
      </c>
      <c r="Q124" s="53"/>
      <c r="R124" s="123">
        <f>R125+R139</f>
        <v>3.0549999999999997E-2</v>
      </c>
      <c r="S124" s="53"/>
      <c r="T124" s="124">
        <f>T125+T139</f>
        <v>0</v>
      </c>
      <c r="AT124" s="17" t="s">
        <v>85</v>
      </c>
      <c r="AU124" s="17" t="s">
        <v>199</v>
      </c>
      <c r="BK124" s="125">
        <f>BK125+BK139</f>
        <v>0</v>
      </c>
    </row>
    <row r="125" spans="2:65" s="11" customFormat="1" ht="25.9" customHeight="1">
      <c r="B125" s="126"/>
      <c r="D125" s="127" t="s">
        <v>85</v>
      </c>
      <c r="E125" s="128" t="s">
        <v>230</v>
      </c>
      <c r="F125" s="128" t="s">
        <v>231</v>
      </c>
      <c r="I125" s="129"/>
      <c r="J125" s="130">
        <f>BK125</f>
        <v>0</v>
      </c>
      <c r="L125" s="126"/>
      <c r="M125" s="131"/>
      <c r="P125" s="132">
        <f>P126</f>
        <v>0</v>
      </c>
      <c r="R125" s="132">
        <f>R126</f>
        <v>3.0549999999999997E-2</v>
      </c>
      <c r="T125" s="133">
        <f>T126</f>
        <v>0</v>
      </c>
      <c r="AR125" s="127" t="s">
        <v>93</v>
      </c>
      <c r="AT125" s="134" t="s">
        <v>85</v>
      </c>
      <c r="AU125" s="134" t="s">
        <v>86</v>
      </c>
      <c r="AY125" s="127" t="s">
        <v>232</v>
      </c>
      <c r="BK125" s="135">
        <f>BK126</f>
        <v>0</v>
      </c>
    </row>
    <row r="126" spans="2:65" s="11" customFormat="1" ht="22.9" customHeight="1">
      <c r="B126" s="126"/>
      <c r="D126" s="127" t="s">
        <v>85</v>
      </c>
      <c r="E126" s="136" t="s">
        <v>312</v>
      </c>
      <c r="F126" s="136" t="s">
        <v>771</v>
      </c>
      <c r="I126" s="129"/>
      <c r="J126" s="137">
        <f>BK126</f>
        <v>0</v>
      </c>
      <c r="L126" s="126"/>
      <c r="M126" s="131"/>
      <c r="P126" s="132">
        <f>SUM(P127:P138)</f>
        <v>0</v>
      </c>
      <c r="R126" s="132">
        <f>SUM(R127:R138)</f>
        <v>3.0549999999999997E-2</v>
      </c>
      <c r="T126" s="133">
        <f>SUM(T127:T138)</f>
        <v>0</v>
      </c>
      <c r="AR126" s="127" t="s">
        <v>93</v>
      </c>
      <c r="AT126" s="134" t="s">
        <v>85</v>
      </c>
      <c r="AU126" s="134" t="s">
        <v>93</v>
      </c>
      <c r="AY126" s="127" t="s">
        <v>232</v>
      </c>
      <c r="BK126" s="135">
        <f>SUM(BK127:BK138)</f>
        <v>0</v>
      </c>
    </row>
    <row r="127" spans="2:65" s="1" customFormat="1" ht="24.2" customHeight="1">
      <c r="B127" s="33"/>
      <c r="C127" s="138" t="s">
        <v>93</v>
      </c>
      <c r="D127" s="138" t="s">
        <v>234</v>
      </c>
      <c r="E127" s="139" t="s">
        <v>1612</v>
      </c>
      <c r="F127" s="140" t="s">
        <v>1613</v>
      </c>
      <c r="G127" s="141" t="s">
        <v>370</v>
      </c>
      <c r="H127" s="142">
        <v>5</v>
      </c>
      <c r="I127" s="143"/>
      <c r="J127" s="144">
        <f>ROUND(I127*H127,2)</f>
        <v>0</v>
      </c>
      <c r="K127" s="140" t="s">
        <v>238</v>
      </c>
      <c r="L127" s="33"/>
      <c r="M127" s="145" t="s">
        <v>1</v>
      </c>
      <c r="N127" s="146" t="s">
        <v>51</v>
      </c>
      <c r="P127" s="147">
        <f>O127*H127</f>
        <v>0</v>
      </c>
      <c r="Q127" s="147">
        <v>1.1E-4</v>
      </c>
      <c r="R127" s="147">
        <f>Q127*H127</f>
        <v>5.5000000000000003E-4</v>
      </c>
      <c r="S127" s="147">
        <v>0</v>
      </c>
      <c r="T127" s="148">
        <f>S127*H127</f>
        <v>0</v>
      </c>
      <c r="AR127" s="149" t="s">
        <v>239</v>
      </c>
      <c r="AT127" s="149" t="s">
        <v>234</v>
      </c>
      <c r="AU127" s="149" t="s">
        <v>95</v>
      </c>
      <c r="AY127" s="17" t="s">
        <v>232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93</v>
      </c>
      <c r="BK127" s="150">
        <f>ROUND(I127*H127,2)</f>
        <v>0</v>
      </c>
      <c r="BL127" s="17" t="s">
        <v>239</v>
      </c>
      <c r="BM127" s="149" t="s">
        <v>1614</v>
      </c>
    </row>
    <row r="128" spans="2:65" s="14" customFormat="1">
      <c r="B128" s="166"/>
      <c r="D128" s="152" t="s">
        <v>241</v>
      </c>
      <c r="E128" s="167" t="s">
        <v>1</v>
      </c>
      <c r="F128" s="168" t="s">
        <v>1615</v>
      </c>
      <c r="H128" s="167" t="s">
        <v>1</v>
      </c>
      <c r="I128" s="169"/>
      <c r="L128" s="166"/>
      <c r="M128" s="170"/>
      <c r="T128" s="171"/>
      <c r="AT128" s="167" t="s">
        <v>241</v>
      </c>
      <c r="AU128" s="167" t="s">
        <v>95</v>
      </c>
      <c r="AV128" s="14" t="s">
        <v>93</v>
      </c>
      <c r="AW128" s="14" t="s">
        <v>42</v>
      </c>
      <c r="AX128" s="14" t="s">
        <v>86</v>
      </c>
      <c r="AY128" s="167" t="s">
        <v>232</v>
      </c>
    </row>
    <row r="129" spans="2:65" s="12" customFormat="1">
      <c r="B129" s="151"/>
      <c r="D129" s="152" t="s">
        <v>241</v>
      </c>
      <c r="E129" s="153" t="s">
        <v>1</v>
      </c>
      <c r="F129" s="154" t="s">
        <v>266</v>
      </c>
      <c r="H129" s="155">
        <v>5</v>
      </c>
      <c r="I129" s="156"/>
      <c r="L129" s="151"/>
      <c r="M129" s="157"/>
      <c r="T129" s="158"/>
      <c r="AT129" s="153" t="s">
        <v>241</v>
      </c>
      <c r="AU129" s="153" t="s">
        <v>95</v>
      </c>
      <c r="AV129" s="12" t="s">
        <v>95</v>
      </c>
      <c r="AW129" s="12" t="s">
        <v>42</v>
      </c>
      <c r="AX129" s="12" t="s">
        <v>86</v>
      </c>
      <c r="AY129" s="153" t="s">
        <v>232</v>
      </c>
    </row>
    <row r="130" spans="2:65" s="13" customFormat="1">
      <c r="B130" s="159"/>
      <c r="D130" s="152" t="s">
        <v>241</v>
      </c>
      <c r="E130" s="160" t="s">
        <v>1</v>
      </c>
      <c r="F130" s="161" t="s">
        <v>243</v>
      </c>
      <c r="H130" s="162">
        <v>5</v>
      </c>
      <c r="I130" s="163"/>
      <c r="L130" s="159"/>
      <c r="M130" s="164"/>
      <c r="T130" s="165"/>
      <c r="AT130" s="160" t="s">
        <v>241</v>
      </c>
      <c r="AU130" s="160" t="s">
        <v>95</v>
      </c>
      <c r="AV130" s="13" t="s">
        <v>239</v>
      </c>
      <c r="AW130" s="13" t="s">
        <v>42</v>
      </c>
      <c r="AX130" s="13" t="s">
        <v>93</v>
      </c>
      <c r="AY130" s="160" t="s">
        <v>232</v>
      </c>
    </row>
    <row r="131" spans="2:65" s="1" customFormat="1" ht="16.5" customHeight="1">
      <c r="B131" s="33"/>
      <c r="C131" s="179" t="s">
        <v>95</v>
      </c>
      <c r="D131" s="179" t="s">
        <v>304</v>
      </c>
      <c r="E131" s="180" t="s">
        <v>1616</v>
      </c>
      <c r="F131" s="181" t="s">
        <v>1617</v>
      </c>
      <c r="G131" s="182" t="s">
        <v>370</v>
      </c>
      <c r="H131" s="183">
        <v>5</v>
      </c>
      <c r="I131" s="184"/>
      <c r="J131" s="185">
        <f>ROUND(I131*H131,2)</f>
        <v>0</v>
      </c>
      <c r="K131" s="181" t="s">
        <v>238</v>
      </c>
      <c r="L131" s="186"/>
      <c r="M131" s="187" t="s">
        <v>1</v>
      </c>
      <c r="N131" s="188" t="s">
        <v>51</v>
      </c>
      <c r="P131" s="147">
        <f>O131*H131</f>
        <v>0</v>
      </c>
      <c r="Q131" s="147">
        <v>6.0000000000000001E-3</v>
      </c>
      <c r="R131" s="147">
        <f>Q131*H131</f>
        <v>0.03</v>
      </c>
      <c r="S131" s="147">
        <v>0</v>
      </c>
      <c r="T131" s="148">
        <f>S131*H131</f>
        <v>0</v>
      </c>
      <c r="AR131" s="149" t="s">
        <v>528</v>
      </c>
      <c r="AT131" s="149" t="s">
        <v>304</v>
      </c>
      <c r="AU131" s="149" t="s">
        <v>95</v>
      </c>
      <c r="AY131" s="17" t="s">
        <v>232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93</v>
      </c>
      <c r="BK131" s="150">
        <f>ROUND(I131*H131,2)</f>
        <v>0</v>
      </c>
      <c r="BL131" s="17" t="s">
        <v>358</v>
      </c>
      <c r="BM131" s="149" t="s">
        <v>1618</v>
      </c>
    </row>
    <row r="132" spans="2:65" s="14" customFormat="1">
      <c r="B132" s="166"/>
      <c r="D132" s="152" t="s">
        <v>241</v>
      </c>
      <c r="E132" s="167" t="s">
        <v>1</v>
      </c>
      <c r="F132" s="168" t="s">
        <v>1615</v>
      </c>
      <c r="H132" s="167" t="s">
        <v>1</v>
      </c>
      <c r="I132" s="169"/>
      <c r="L132" s="166"/>
      <c r="M132" s="170"/>
      <c r="T132" s="171"/>
      <c r="AT132" s="167" t="s">
        <v>241</v>
      </c>
      <c r="AU132" s="167" t="s">
        <v>95</v>
      </c>
      <c r="AV132" s="14" t="s">
        <v>93</v>
      </c>
      <c r="AW132" s="14" t="s">
        <v>42</v>
      </c>
      <c r="AX132" s="14" t="s">
        <v>86</v>
      </c>
      <c r="AY132" s="167" t="s">
        <v>232</v>
      </c>
    </row>
    <row r="133" spans="2:65" s="12" customFormat="1">
      <c r="B133" s="151"/>
      <c r="D133" s="152" t="s">
        <v>241</v>
      </c>
      <c r="E133" s="153" t="s">
        <v>1</v>
      </c>
      <c r="F133" s="154" t="s">
        <v>266</v>
      </c>
      <c r="H133" s="155">
        <v>5</v>
      </c>
      <c r="I133" s="156"/>
      <c r="L133" s="151"/>
      <c r="M133" s="157"/>
      <c r="T133" s="158"/>
      <c r="AT133" s="153" t="s">
        <v>241</v>
      </c>
      <c r="AU133" s="153" t="s">
        <v>95</v>
      </c>
      <c r="AV133" s="12" t="s">
        <v>95</v>
      </c>
      <c r="AW133" s="12" t="s">
        <v>42</v>
      </c>
      <c r="AX133" s="12" t="s">
        <v>86</v>
      </c>
      <c r="AY133" s="153" t="s">
        <v>232</v>
      </c>
    </row>
    <row r="134" spans="2:65" s="13" customFormat="1">
      <c r="B134" s="159"/>
      <c r="D134" s="152" t="s">
        <v>241</v>
      </c>
      <c r="E134" s="160" t="s">
        <v>1</v>
      </c>
      <c r="F134" s="161" t="s">
        <v>243</v>
      </c>
      <c r="H134" s="162">
        <v>5</v>
      </c>
      <c r="I134" s="163"/>
      <c r="L134" s="159"/>
      <c r="M134" s="164"/>
      <c r="T134" s="165"/>
      <c r="AT134" s="160" t="s">
        <v>241</v>
      </c>
      <c r="AU134" s="160" t="s">
        <v>95</v>
      </c>
      <c r="AV134" s="13" t="s">
        <v>239</v>
      </c>
      <c r="AW134" s="13" t="s">
        <v>42</v>
      </c>
      <c r="AX134" s="13" t="s">
        <v>93</v>
      </c>
      <c r="AY134" s="160" t="s">
        <v>232</v>
      </c>
    </row>
    <row r="135" spans="2:65" s="1" customFormat="1" ht="16.5" customHeight="1">
      <c r="B135" s="33"/>
      <c r="C135" s="138" t="s">
        <v>256</v>
      </c>
      <c r="D135" s="138" t="s">
        <v>234</v>
      </c>
      <c r="E135" s="139" t="s">
        <v>1619</v>
      </c>
      <c r="F135" s="140" t="s">
        <v>1620</v>
      </c>
      <c r="G135" s="141" t="s">
        <v>885</v>
      </c>
      <c r="H135" s="142">
        <v>1</v>
      </c>
      <c r="I135" s="143"/>
      <c r="J135" s="144">
        <f>ROUND(I135*H135,2)</f>
        <v>0</v>
      </c>
      <c r="K135" s="140" t="s">
        <v>376</v>
      </c>
      <c r="L135" s="33"/>
      <c r="M135" s="145" t="s">
        <v>1</v>
      </c>
      <c r="N135" s="146" t="s">
        <v>51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239</v>
      </c>
      <c r="AT135" s="149" t="s">
        <v>234</v>
      </c>
      <c r="AU135" s="149" t="s">
        <v>95</v>
      </c>
      <c r="AY135" s="17" t="s">
        <v>232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93</v>
      </c>
      <c r="BK135" s="150">
        <f>ROUND(I135*H135,2)</f>
        <v>0</v>
      </c>
      <c r="BL135" s="17" t="s">
        <v>239</v>
      </c>
      <c r="BM135" s="149" t="s">
        <v>1621</v>
      </c>
    </row>
    <row r="136" spans="2:65" s="14" customFormat="1">
      <c r="B136" s="166"/>
      <c r="D136" s="152" t="s">
        <v>241</v>
      </c>
      <c r="E136" s="167" t="s">
        <v>1</v>
      </c>
      <c r="F136" s="168" t="s">
        <v>1622</v>
      </c>
      <c r="H136" s="167" t="s">
        <v>1</v>
      </c>
      <c r="I136" s="169"/>
      <c r="L136" s="166"/>
      <c r="M136" s="170"/>
      <c r="T136" s="171"/>
      <c r="AT136" s="167" t="s">
        <v>241</v>
      </c>
      <c r="AU136" s="167" t="s">
        <v>95</v>
      </c>
      <c r="AV136" s="14" t="s">
        <v>93</v>
      </c>
      <c r="AW136" s="14" t="s">
        <v>42</v>
      </c>
      <c r="AX136" s="14" t="s">
        <v>86</v>
      </c>
      <c r="AY136" s="167" t="s">
        <v>232</v>
      </c>
    </row>
    <row r="137" spans="2:65" s="12" customFormat="1">
      <c r="B137" s="151"/>
      <c r="D137" s="152" t="s">
        <v>241</v>
      </c>
      <c r="E137" s="153" t="s">
        <v>1</v>
      </c>
      <c r="F137" s="154" t="s">
        <v>1623</v>
      </c>
      <c r="H137" s="155">
        <v>1</v>
      </c>
      <c r="I137" s="156"/>
      <c r="L137" s="151"/>
      <c r="M137" s="157"/>
      <c r="T137" s="158"/>
      <c r="AT137" s="153" t="s">
        <v>241</v>
      </c>
      <c r="AU137" s="153" t="s">
        <v>95</v>
      </c>
      <c r="AV137" s="12" t="s">
        <v>95</v>
      </c>
      <c r="AW137" s="12" t="s">
        <v>42</v>
      </c>
      <c r="AX137" s="12" t="s">
        <v>93</v>
      </c>
      <c r="AY137" s="153" t="s">
        <v>232</v>
      </c>
    </row>
    <row r="138" spans="2:65" s="14" customFormat="1">
      <c r="B138" s="166"/>
      <c r="D138" s="152" t="s">
        <v>241</v>
      </c>
      <c r="E138" s="167" t="s">
        <v>1</v>
      </c>
      <c r="F138" s="168" t="s">
        <v>1624</v>
      </c>
      <c r="H138" s="167" t="s">
        <v>1</v>
      </c>
      <c r="I138" s="169"/>
      <c r="L138" s="166"/>
      <c r="M138" s="170"/>
      <c r="T138" s="171"/>
      <c r="AT138" s="167" t="s">
        <v>241</v>
      </c>
      <c r="AU138" s="167" t="s">
        <v>95</v>
      </c>
      <c r="AV138" s="14" t="s">
        <v>93</v>
      </c>
      <c r="AW138" s="14" t="s">
        <v>42</v>
      </c>
      <c r="AX138" s="14" t="s">
        <v>86</v>
      </c>
      <c r="AY138" s="167" t="s">
        <v>232</v>
      </c>
    </row>
    <row r="139" spans="2:65" s="11" customFormat="1" ht="25.9" customHeight="1">
      <c r="B139" s="126"/>
      <c r="D139" s="127" t="s">
        <v>85</v>
      </c>
      <c r="E139" s="128" t="s">
        <v>1119</v>
      </c>
      <c r="F139" s="128" t="s">
        <v>1120</v>
      </c>
      <c r="I139" s="129"/>
      <c r="J139" s="130">
        <f>BK139</f>
        <v>0</v>
      </c>
      <c r="L139" s="126"/>
      <c r="M139" s="131"/>
      <c r="P139" s="132">
        <f>P140</f>
        <v>0</v>
      </c>
      <c r="R139" s="132">
        <f>R140</f>
        <v>0</v>
      </c>
      <c r="T139" s="133">
        <f>T140</f>
        <v>0</v>
      </c>
      <c r="AR139" s="127" t="s">
        <v>95</v>
      </c>
      <c r="AT139" s="134" t="s">
        <v>85</v>
      </c>
      <c r="AU139" s="134" t="s">
        <v>86</v>
      </c>
      <c r="AY139" s="127" t="s">
        <v>232</v>
      </c>
      <c r="BK139" s="135">
        <f>BK140</f>
        <v>0</v>
      </c>
    </row>
    <row r="140" spans="2:65" s="11" customFormat="1" ht="22.9" customHeight="1">
      <c r="B140" s="126"/>
      <c r="D140" s="127" t="s">
        <v>85</v>
      </c>
      <c r="E140" s="136" t="s">
        <v>1387</v>
      </c>
      <c r="F140" s="136" t="s">
        <v>1388</v>
      </c>
      <c r="I140" s="129"/>
      <c r="J140" s="137">
        <f>BK140</f>
        <v>0</v>
      </c>
      <c r="L140" s="126"/>
      <c r="M140" s="131"/>
      <c r="P140" s="132">
        <f>SUM(P141:P142)</f>
        <v>0</v>
      </c>
      <c r="R140" s="132">
        <f>SUM(R141:R142)</f>
        <v>0</v>
      </c>
      <c r="T140" s="133">
        <f>SUM(T141:T142)</f>
        <v>0</v>
      </c>
      <c r="AR140" s="127" t="s">
        <v>95</v>
      </c>
      <c r="AT140" s="134" t="s">
        <v>85</v>
      </c>
      <c r="AU140" s="134" t="s">
        <v>93</v>
      </c>
      <c r="AY140" s="127" t="s">
        <v>232</v>
      </c>
      <c r="BK140" s="135">
        <f>SUM(BK141:BK142)</f>
        <v>0</v>
      </c>
    </row>
    <row r="141" spans="2:65" s="1" customFormat="1" ht="24.2" customHeight="1">
      <c r="B141" s="33"/>
      <c r="C141" s="138" t="s">
        <v>239</v>
      </c>
      <c r="D141" s="138" t="s">
        <v>234</v>
      </c>
      <c r="E141" s="139" t="s">
        <v>1625</v>
      </c>
      <c r="F141" s="140" t="s">
        <v>1626</v>
      </c>
      <c r="G141" s="141" t="s">
        <v>1627</v>
      </c>
      <c r="H141" s="142">
        <v>1</v>
      </c>
      <c r="I141" s="143"/>
      <c r="J141" s="144">
        <f>ROUND(I141*H141,2)</f>
        <v>0</v>
      </c>
      <c r="K141" s="140" t="s">
        <v>376</v>
      </c>
      <c r="L141" s="33"/>
      <c r="M141" s="145" t="s">
        <v>1</v>
      </c>
      <c r="N141" s="146" t="s">
        <v>51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358</v>
      </c>
      <c r="AT141" s="149" t="s">
        <v>234</v>
      </c>
      <c r="AU141" s="149" t="s">
        <v>95</v>
      </c>
      <c r="AY141" s="17" t="s">
        <v>232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93</v>
      </c>
      <c r="BK141" s="150">
        <f>ROUND(I141*H141,2)</f>
        <v>0</v>
      </c>
      <c r="BL141" s="17" t="s">
        <v>358</v>
      </c>
      <c r="BM141" s="149" t="s">
        <v>1628</v>
      </c>
    </row>
    <row r="142" spans="2:65" s="1" customFormat="1" ht="49.15" customHeight="1">
      <c r="B142" s="33"/>
      <c r="C142" s="138" t="s">
        <v>266</v>
      </c>
      <c r="D142" s="138" t="s">
        <v>234</v>
      </c>
      <c r="E142" s="139" t="s">
        <v>1629</v>
      </c>
      <c r="F142" s="140" t="s">
        <v>1630</v>
      </c>
      <c r="G142" s="141" t="s">
        <v>183</v>
      </c>
      <c r="H142" s="142">
        <v>0</v>
      </c>
      <c r="I142" s="143"/>
      <c r="J142" s="144">
        <f>ROUND(I142*H142,2)</f>
        <v>0</v>
      </c>
      <c r="K142" s="140" t="s">
        <v>238</v>
      </c>
      <c r="L142" s="33"/>
      <c r="M142" s="192" t="s">
        <v>1</v>
      </c>
      <c r="N142" s="193" t="s">
        <v>51</v>
      </c>
      <c r="O142" s="194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AR142" s="149" t="s">
        <v>358</v>
      </c>
      <c r="AT142" s="149" t="s">
        <v>234</v>
      </c>
      <c r="AU142" s="149" t="s">
        <v>95</v>
      </c>
      <c r="AY142" s="17" t="s">
        <v>232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93</v>
      </c>
      <c r="BK142" s="150">
        <f>ROUND(I142*H142,2)</f>
        <v>0</v>
      </c>
      <c r="BL142" s="17" t="s">
        <v>358</v>
      </c>
      <c r="BM142" s="149" t="s">
        <v>1631</v>
      </c>
    </row>
    <row r="143" spans="2:65" s="1" customFormat="1" ht="6.95" customHeight="1">
      <c r="B143" s="44"/>
      <c r="C143" s="45"/>
      <c r="D143" s="45"/>
      <c r="E143" s="45"/>
      <c r="F143" s="45"/>
      <c r="G143" s="45"/>
      <c r="H143" s="45"/>
      <c r="I143" s="45"/>
      <c r="J143" s="45"/>
      <c r="K143" s="45"/>
      <c r="L143" s="33"/>
    </row>
  </sheetData>
  <sheetProtection algorithmName="SHA-512" hashValue="ioMcyW+lgDWt9CMk40cV0HF6hjaHQRXrtBouEyJfCgAlaKUfxSBR5N/zVj5ODIhy90MV5bBN6FShD3hupouu8w==" saltValue="7xUE+7INtB2RFrWbWtDuy6L26GsK2rkXOtv+nbgw/oL5Xu9I9IjwGP07FrCMPOAuGwI2X0f9ta7+smXlp7cWXg==" spinCount="100000" sheet="1" objects="1" scenarios="1" formatColumns="0" formatRows="0" autoFilter="0"/>
  <autoFilter ref="C123:K142" xr:uid="{00000000-0009-0000-0000-000002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1"/>
  <sheetViews>
    <sheetView showGridLines="0" topLeftCell="A91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105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95</v>
      </c>
    </row>
    <row r="4" spans="2:46" ht="24.95" customHeight="1">
      <c r="B4" s="20"/>
      <c r="D4" s="21" t="s">
        <v>158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12" t="str">
        <f>'Rekapitulace stavby'!K6</f>
        <v>Vybudování PPO na stokové síti v oblasti Karlín - Retenční nádrž JIH</v>
      </c>
      <c r="F7" s="313"/>
      <c r="G7" s="313"/>
      <c r="H7" s="313"/>
      <c r="L7" s="20"/>
    </row>
    <row r="8" spans="2:46" ht="12" customHeight="1">
      <c r="B8" s="20"/>
      <c r="D8" s="27" t="s">
        <v>172</v>
      </c>
      <c r="L8" s="20"/>
    </row>
    <row r="9" spans="2:46" s="1" customFormat="1" ht="16.5" customHeight="1">
      <c r="B9" s="33"/>
      <c r="E9" s="312" t="s">
        <v>176</v>
      </c>
      <c r="F9" s="311"/>
      <c r="G9" s="311"/>
      <c r="H9" s="311"/>
      <c r="L9" s="33"/>
    </row>
    <row r="10" spans="2:46" s="1" customFormat="1" ht="12" customHeight="1">
      <c r="B10" s="33"/>
      <c r="D10" s="27" t="s">
        <v>180</v>
      </c>
      <c r="L10" s="33"/>
    </row>
    <row r="11" spans="2:46" s="1" customFormat="1" ht="16.5" customHeight="1">
      <c r="B11" s="33"/>
      <c r="E11" s="273" t="s">
        <v>1632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7" t="s">
        <v>18</v>
      </c>
      <c r="F13" s="25" t="s">
        <v>1</v>
      </c>
      <c r="I13" s="27" t="s">
        <v>20</v>
      </c>
      <c r="J13" s="25" t="s">
        <v>1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2" t="str">
        <f>'Rekapitulace stavby'!AN8</f>
        <v>13. 8. 2025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4"/>
      <c r="G20" s="284"/>
      <c r="H20" s="284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41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43</v>
      </c>
      <c r="I25" s="27" t="s">
        <v>31</v>
      </c>
      <c r="J25" s="25" t="s">
        <v>39</v>
      </c>
      <c r="L25" s="33"/>
    </row>
    <row r="26" spans="2:12" s="1" customFormat="1" ht="18" customHeight="1">
      <c r="B26" s="33"/>
      <c r="E26" s="25" t="s">
        <v>40</v>
      </c>
      <c r="I26" s="27" t="s">
        <v>34</v>
      </c>
      <c r="J26" s="25" t="s">
        <v>41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44</v>
      </c>
      <c r="L28" s="33"/>
    </row>
    <row r="29" spans="2:12" s="7" customFormat="1" ht="59.25" customHeight="1">
      <c r="B29" s="94"/>
      <c r="E29" s="289" t="s">
        <v>45</v>
      </c>
      <c r="F29" s="289"/>
      <c r="G29" s="289"/>
      <c r="H29" s="289"/>
      <c r="L29" s="94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3"/>
      <c r="E31" s="53"/>
      <c r="F31" s="53"/>
      <c r="G31" s="53"/>
      <c r="H31" s="53"/>
      <c r="I31" s="53"/>
      <c r="J31" s="53"/>
      <c r="K31" s="53"/>
      <c r="L31" s="33"/>
    </row>
    <row r="32" spans="2:12" s="1" customFormat="1" ht="25.35" customHeight="1">
      <c r="B32" s="33"/>
      <c r="D32" s="95" t="s">
        <v>46</v>
      </c>
      <c r="J32" s="65">
        <f>ROUND(J121, 2)</f>
        <v>0</v>
      </c>
      <c r="L32" s="33"/>
    </row>
    <row r="33" spans="2:12" s="1" customFormat="1" ht="6.95" customHeight="1">
      <c r="B33" s="33"/>
      <c r="D33" s="53"/>
      <c r="E33" s="53"/>
      <c r="F33" s="53"/>
      <c r="G33" s="53"/>
      <c r="H33" s="53"/>
      <c r="I33" s="53"/>
      <c r="J33" s="53"/>
      <c r="K33" s="53"/>
      <c r="L33" s="33"/>
    </row>
    <row r="34" spans="2:12" s="1" customFormat="1" ht="14.45" customHeight="1">
      <c r="B34" s="33"/>
      <c r="F34" s="96" t="s">
        <v>48</v>
      </c>
      <c r="I34" s="96" t="s">
        <v>47</v>
      </c>
      <c r="J34" s="96" t="s">
        <v>49</v>
      </c>
      <c r="L34" s="33"/>
    </row>
    <row r="35" spans="2:12" s="1" customFormat="1" ht="14.45" customHeight="1">
      <c r="B35" s="33"/>
      <c r="D35" s="97" t="s">
        <v>50</v>
      </c>
      <c r="E35" s="27" t="s">
        <v>51</v>
      </c>
      <c r="F35" s="85">
        <f>ROUND((SUM(BE121:BE170)),  2)</f>
        <v>0</v>
      </c>
      <c r="I35" s="98">
        <v>0.21</v>
      </c>
      <c r="J35" s="85">
        <f>ROUND(((SUM(BE121:BE170))*I35),  2)</f>
        <v>0</v>
      </c>
      <c r="L35" s="33"/>
    </row>
    <row r="36" spans="2:12" s="1" customFormat="1" ht="14.45" customHeight="1">
      <c r="B36" s="33"/>
      <c r="E36" s="27" t="s">
        <v>52</v>
      </c>
      <c r="F36" s="85">
        <f>ROUND((SUM(BF121:BF170)),  2)</f>
        <v>0</v>
      </c>
      <c r="I36" s="98">
        <v>0.12</v>
      </c>
      <c r="J36" s="85">
        <f>ROUND(((SUM(BF121:BF170))*I36),  2)</f>
        <v>0</v>
      </c>
      <c r="L36" s="33"/>
    </row>
    <row r="37" spans="2:12" s="1" customFormat="1" ht="14.45" hidden="1" customHeight="1">
      <c r="B37" s="33"/>
      <c r="E37" s="27" t="s">
        <v>53</v>
      </c>
      <c r="F37" s="85">
        <f>ROUND((SUM(BG121:BG170)),  2)</f>
        <v>0</v>
      </c>
      <c r="I37" s="98">
        <v>0.21</v>
      </c>
      <c r="J37" s="85">
        <f>0</f>
        <v>0</v>
      </c>
      <c r="L37" s="33"/>
    </row>
    <row r="38" spans="2:12" s="1" customFormat="1" ht="14.45" hidden="1" customHeight="1">
      <c r="B38" s="33"/>
      <c r="E38" s="27" t="s">
        <v>54</v>
      </c>
      <c r="F38" s="85">
        <f>ROUND((SUM(BH121:BH170)),  2)</f>
        <v>0</v>
      </c>
      <c r="I38" s="98">
        <v>0.12</v>
      </c>
      <c r="J38" s="85">
        <f>0</f>
        <v>0</v>
      </c>
      <c r="L38" s="33"/>
    </row>
    <row r="39" spans="2:12" s="1" customFormat="1" ht="14.45" hidden="1" customHeight="1">
      <c r="B39" s="33"/>
      <c r="E39" s="27" t="s">
        <v>55</v>
      </c>
      <c r="F39" s="85">
        <f>ROUND((SUM(BI121:BI170)),  2)</f>
        <v>0</v>
      </c>
      <c r="I39" s="98">
        <v>0</v>
      </c>
      <c r="J39" s="85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56</v>
      </c>
      <c r="E41" s="56"/>
      <c r="F41" s="56"/>
      <c r="G41" s="101" t="s">
        <v>57</v>
      </c>
      <c r="H41" s="102" t="s">
        <v>58</v>
      </c>
      <c r="I41" s="56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1" t="s">
        <v>59</v>
      </c>
      <c r="E50" s="42"/>
      <c r="F50" s="42"/>
      <c r="G50" s="41" t="s">
        <v>60</v>
      </c>
      <c r="H50" s="42"/>
      <c r="I50" s="42"/>
      <c r="J50" s="42"/>
      <c r="K50" s="42"/>
      <c r="L50" s="33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3"/>
      <c r="D61" s="43" t="s">
        <v>61</v>
      </c>
      <c r="E61" s="35"/>
      <c r="F61" s="105" t="s">
        <v>62</v>
      </c>
      <c r="G61" s="43" t="s">
        <v>61</v>
      </c>
      <c r="H61" s="35"/>
      <c r="I61" s="35"/>
      <c r="J61" s="106" t="s">
        <v>62</v>
      </c>
      <c r="K61" s="35"/>
      <c r="L61" s="33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3"/>
      <c r="D65" s="41" t="s">
        <v>63</v>
      </c>
      <c r="E65" s="42"/>
      <c r="F65" s="42"/>
      <c r="G65" s="41" t="s">
        <v>64</v>
      </c>
      <c r="H65" s="42"/>
      <c r="I65" s="42"/>
      <c r="J65" s="42"/>
      <c r="K65" s="42"/>
      <c r="L65" s="33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3"/>
      <c r="D76" s="43" t="s">
        <v>61</v>
      </c>
      <c r="E76" s="35"/>
      <c r="F76" s="105" t="s">
        <v>62</v>
      </c>
      <c r="G76" s="43" t="s">
        <v>61</v>
      </c>
      <c r="H76" s="35"/>
      <c r="I76" s="35"/>
      <c r="J76" s="106" t="s">
        <v>62</v>
      </c>
      <c r="K76" s="35"/>
      <c r="L76" s="33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3"/>
    </row>
    <row r="82" spans="2:12" s="1" customFormat="1" ht="24.95" customHeight="1">
      <c r="B82" s="33"/>
      <c r="C82" s="21" t="s">
        <v>195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26.25" customHeight="1">
      <c r="B85" s="33"/>
      <c r="E85" s="312" t="str">
        <f>E7</f>
        <v>Vybudování PPO na stokové síti v oblasti Karlín - Retenční nádrž JIH</v>
      </c>
      <c r="F85" s="313"/>
      <c r="G85" s="313"/>
      <c r="H85" s="313"/>
      <c r="L85" s="33"/>
    </row>
    <row r="86" spans="2:12" ht="12" customHeight="1">
      <c r="B86" s="20"/>
      <c r="C86" s="27" t="s">
        <v>172</v>
      </c>
      <c r="L86" s="20"/>
    </row>
    <row r="87" spans="2:12" s="1" customFormat="1" ht="16.5" customHeight="1">
      <c r="B87" s="33"/>
      <c r="E87" s="312" t="s">
        <v>176</v>
      </c>
      <c r="F87" s="311"/>
      <c r="G87" s="311"/>
      <c r="H87" s="311"/>
      <c r="L87" s="33"/>
    </row>
    <row r="88" spans="2:12" s="1" customFormat="1" ht="12" customHeight="1">
      <c r="B88" s="33"/>
      <c r="C88" s="27" t="s">
        <v>180</v>
      </c>
      <c r="L88" s="33"/>
    </row>
    <row r="89" spans="2:12" s="1" customFormat="1" ht="16.5" customHeight="1">
      <c r="B89" s="33"/>
      <c r="E89" s="273" t="str">
        <f>E11</f>
        <v>SO 02.1c - RETENČNÍ NÁDŽ JIH -VZT</v>
      </c>
      <c r="F89" s="311"/>
      <c r="G89" s="311"/>
      <c r="H89" s="311"/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7" t="s">
        <v>22</v>
      </c>
      <c r="F91" s="25" t="str">
        <f>F14</f>
        <v>Praha 8 -Karlín</v>
      </c>
      <c r="I91" s="27" t="s">
        <v>24</v>
      </c>
      <c r="J91" s="52" t="str">
        <f>IF(J14="","",J14)</f>
        <v>13. 8. 2025</v>
      </c>
      <c r="L91" s="33"/>
    </row>
    <row r="92" spans="2:12" s="1" customFormat="1" ht="6.95" customHeight="1">
      <c r="B92" s="33"/>
      <c r="L92" s="33"/>
    </row>
    <row r="93" spans="2:12" s="1" customFormat="1" ht="15.2" customHeight="1">
      <c r="B93" s="33"/>
      <c r="C93" s="27" t="s">
        <v>30</v>
      </c>
      <c r="F93" s="25" t="str">
        <f>E17</f>
        <v>Pražská vodohospodářská společnost a.s.</v>
      </c>
      <c r="I93" s="27" t="s">
        <v>38</v>
      </c>
      <c r="J93" s="31" t="str">
        <f>E23</f>
        <v>Sweco a.s.</v>
      </c>
      <c r="L93" s="33"/>
    </row>
    <row r="94" spans="2:12" s="1" customFormat="1" ht="15.2" customHeight="1">
      <c r="B94" s="33"/>
      <c r="C94" s="27" t="s">
        <v>36</v>
      </c>
      <c r="F94" s="25" t="str">
        <f>IF(E20="","",E20)</f>
        <v>Vyplň údaj</v>
      </c>
      <c r="I94" s="27" t="s">
        <v>43</v>
      </c>
      <c r="J94" s="31" t="str">
        <f>E26</f>
        <v>Sweco a.s.</v>
      </c>
      <c r="L94" s="33"/>
    </row>
    <row r="95" spans="2:12" s="1" customFormat="1" ht="10.35" customHeight="1">
      <c r="B95" s="33"/>
      <c r="L95" s="33"/>
    </row>
    <row r="96" spans="2:12" s="1" customFormat="1" ht="29.25" customHeight="1">
      <c r="B96" s="33"/>
      <c r="C96" s="107" t="s">
        <v>196</v>
      </c>
      <c r="D96" s="99"/>
      <c r="E96" s="99"/>
      <c r="F96" s="99"/>
      <c r="G96" s="99"/>
      <c r="H96" s="99"/>
      <c r="I96" s="99"/>
      <c r="J96" s="108" t="s">
        <v>197</v>
      </c>
      <c r="K96" s="99"/>
      <c r="L96" s="33"/>
    </row>
    <row r="97" spans="2:47" s="1" customFormat="1" ht="10.35" customHeight="1">
      <c r="B97" s="33"/>
      <c r="L97" s="33"/>
    </row>
    <row r="98" spans="2:47" s="1" customFormat="1" ht="22.9" customHeight="1">
      <c r="B98" s="33"/>
      <c r="C98" s="109" t="s">
        <v>198</v>
      </c>
      <c r="J98" s="65">
        <f>J121</f>
        <v>0</v>
      </c>
      <c r="L98" s="33"/>
      <c r="AU98" s="17" t="s">
        <v>199</v>
      </c>
    </row>
    <row r="99" spans="2:47" s="8" customFormat="1" ht="24.95" customHeight="1">
      <c r="B99" s="110"/>
      <c r="D99" s="111" t="s">
        <v>1633</v>
      </c>
      <c r="E99" s="112"/>
      <c r="F99" s="112"/>
      <c r="G99" s="112"/>
      <c r="H99" s="112"/>
      <c r="I99" s="112"/>
      <c r="J99" s="113">
        <f>J122</f>
        <v>0</v>
      </c>
      <c r="L99" s="110"/>
    </row>
    <row r="100" spans="2:47" s="1" customFormat="1" ht="21.75" customHeight="1">
      <c r="B100" s="33"/>
      <c r="L100" s="33"/>
    </row>
    <row r="101" spans="2:47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3"/>
    </row>
    <row r="105" spans="2:47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3"/>
    </row>
    <row r="106" spans="2:47" s="1" customFormat="1" ht="24.95" customHeight="1">
      <c r="B106" s="33"/>
      <c r="C106" s="21" t="s">
        <v>217</v>
      </c>
      <c r="L106" s="33"/>
    </row>
    <row r="107" spans="2:47" s="1" customFormat="1" ht="6.95" customHeight="1">
      <c r="B107" s="33"/>
      <c r="L107" s="33"/>
    </row>
    <row r="108" spans="2:47" s="1" customFormat="1" ht="12" customHeight="1">
      <c r="B108" s="33"/>
      <c r="C108" s="27" t="s">
        <v>16</v>
      </c>
      <c r="L108" s="33"/>
    </row>
    <row r="109" spans="2:47" s="1" customFormat="1" ht="26.25" customHeight="1">
      <c r="B109" s="33"/>
      <c r="E109" s="312" t="str">
        <f>E7</f>
        <v>Vybudování PPO na stokové síti v oblasti Karlín - Retenční nádrž JIH</v>
      </c>
      <c r="F109" s="313"/>
      <c r="G109" s="313"/>
      <c r="H109" s="313"/>
      <c r="L109" s="33"/>
    </row>
    <row r="110" spans="2:47" ht="12" customHeight="1">
      <c r="B110" s="20"/>
      <c r="C110" s="27" t="s">
        <v>172</v>
      </c>
      <c r="L110" s="20"/>
    </row>
    <row r="111" spans="2:47" s="1" customFormat="1" ht="16.5" customHeight="1">
      <c r="B111" s="33"/>
      <c r="E111" s="312" t="s">
        <v>176</v>
      </c>
      <c r="F111" s="311"/>
      <c r="G111" s="311"/>
      <c r="H111" s="311"/>
      <c r="L111" s="33"/>
    </row>
    <row r="112" spans="2:47" s="1" customFormat="1" ht="12" customHeight="1">
      <c r="B112" s="33"/>
      <c r="C112" s="27" t="s">
        <v>180</v>
      </c>
      <c r="L112" s="33"/>
    </row>
    <row r="113" spans="2:65" s="1" customFormat="1" ht="16.5" customHeight="1">
      <c r="B113" s="33"/>
      <c r="E113" s="273" t="str">
        <f>E11</f>
        <v>SO 02.1c - RETENČNÍ NÁDŽ JIH -VZT</v>
      </c>
      <c r="F113" s="311"/>
      <c r="G113" s="311"/>
      <c r="H113" s="311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7" t="s">
        <v>22</v>
      </c>
      <c r="F115" s="25" t="str">
        <f>F14</f>
        <v>Praha 8 -Karlín</v>
      </c>
      <c r="I115" s="27" t="s">
        <v>24</v>
      </c>
      <c r="J115" s="52" t="str">
        <f>IF(J14="","",J14)</f>
        <v>13. 8. 2025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7" t="s">
        <v>30</v>
      </c>
      <c r="F117" s="25" t="str">
        <f>E17</f>
        <v>Pražská vodohospodářská společnost a.s.</v>
      </c>
      <c r="I117" s="27" t="s">
        <v>38</v>
      </c>
      <c r="J117" s="31" t="str">
        <f>E23</f>
        <v>Sweco a.s.</v>
      </c>
      <c r="L117" s="33"/>
    </row>
    <row r="118" spans="2:65" s="1" customFormat="1" ht="15.2" customHeight="1">
      <c r="B118" s="33"/>
      <c r="C118" s="27" t="s">
        <v>36</v>
      </c>
      <c r="F118" s="25" t="str">
        <f>IF(E20="","",E20)</f>
        <v>Vyplň údaj</v>
      </c>
      <c r="I118" s="27" t="s">
        <v>43</v>
      </c>
      <c r="J118" s="31" t="str">
        <f>E26</f>
        <v>Sweco a.s.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8"/>
      <c r="C120" s="119" t="s">
        <v>218</v>
      </c>
      <c r="D120" s="120" t="s">
        <v>71</v>
      </c>
      <c r="E120" s="120" t="s">
        <v>67</v>
      </c>
      <c r="F120" s="120" t="s">
        <v>68</v>
      </c>
      <c r="G120" s="120" t="s">
        <v>219</v>
      </c>
      <c r="H120" s="120" t="s">
        <v>220</v>
      </c>
      <c r="I120" s="120" t="s">
        <v>221</v>
      </c>
      <c r="J120" s="120" t="s">
        <v>197</v>
      </c>
      <c r="K120" s="121" t="s">
        <v>222</v>
      </c>
      <c r="L120" s="118"/>
      <c r="M120" s="58" t="s">
        <v>1</v>
      </c>
      <c r="N120" s="59" t="s">
        <v>50</v>
      </c>
      <c r="O120" s="59" t="s">
        <v>223</v>
      </c>
      <c r="P120" s="59" t="s">
        <v>224</v>
      </c>
      <c r="Q120" s="59" t="s">
        <v>225</v>
      </c>
      <c r="R120" s="59" t="s">
        <v>226</v>
      </c>
      <c r="S120" s="59" t="s">
        <v>227</v>
      </c>
      <c r="T120" s="60" t="s">
        <v>228</v>
      </c>
    </row>
    <row r="121" spans="2:65" s="1" customFormat="1" ht="22.9" customHeight="1">
      <c r="B121" s="33"/>
      <c r="C121" s="63" t="s">
        <v>229</v>
      </c>
      <c r="J121" s="122">
        <f>BK121</f>
        <v>0</v>
      </c>
      <c r="L121" s="33"/>
      <c r="M121" s="61"/>
      <c r="N121" s="53"/>
      <c r="O121" s="53"/>
      <c r="P121" s="123">
        <f>P122</f>
        <v>0</v>
      </c>
      <c r="Q121" s="53"/>
      <c r="R121" s="123">
        <f>R122</f>
        <v>0</v>
      </c>
      <c r="S121" s="53"/>
      <c r="T121" s="124">
        <f>T122</f>
        <v>0</v>
      </c>
      <c r="AT121" s="17" t="s">
        <v>85</v>
      </c>
      <c r="AU121" s="17" t="s">
        <v>199</v>
      </c>
      <c r="BK121" s="125">
        <f>BK122</f>
        <v>0</v>
      </c>
    </row>
    <row r="122" spans="2:65" s="11" customFormat="1" ht="25.9" customHeight="1">
      <c r="B122" s="126"/>
      <c r="D122" s="127" t="s">
        <v>85</v>
      </c>
      <c r="E122" s="128" t="s">
        <v>1634</v>
      </c>
      <c r="F122" s="128" t="s">
        <v>1635</v>
      </c>
      <c r="I122" s="129"/>
      <c r="J122" s="130">
        <f>BK122</f>
        <v>0</v>
      </c>
      <c r="L122" s="126"/>
      <c r="M122" s="131"/>
      <c r="P122" s="132">
        <f>SUM(P123:P170)</f>
        <v>0</v>
      </c>
      <c r="R122" s="132">
        <f>SUM(R123:R170)</f>
        <v>0</v>
      </c>
      <c r="T122" s="133">
        <f>SUM(T123:T170)</f>
        <v>0</v>
      </c>
      <c r="AR122" s="127" t="s">
        <v>95</v>
      </c>
      <c r="AT122" s="134" t="s">
        <v>85</v>
      </c>
      <c r="AU122" s="134" t="s">
        <v>86</v>
      </c>
      <c r="AY122" s="127" t="s">
        <v>232</v>
      </c>
      <c r="BK122" s="135">
        <f>SUM(BK123:BK170)</f>
        <v>0</v>
      </c>
    </row>
    <row r="123" spans="2:65" s="1" customFormat="1" ht="24.2" customHeight="1">
      <c r="B123" s="33"/>
      <c r="C123" s="138" t="s">
        <v>93</v>
      </c>
      <c r="D123" s="138" t="s">
        <v>234</v>
      </c>
      <c r="E123" s="139" t="s">
        <v>1636</v>
      </c>
      <c r="F123" s="140" t="s">
        <v>1637</v>
      </c>
      <c r="G123" s="141" t="s">
        <v>1638</v>
      </c>
      <c r="H123" s="142">
        <v>2</v>
      </c>
      <c r="I123" s="143"/>
      <c r="J123" s="144">
        <f t="shared" ref="J123:J170" si="0">ROUND(I123*H123,2)</f>
        <v>0</v>
      </c>
      <c r="K123" s="140" t="s">
        <v>1</v>
      </c>
      <c r="L123" s="33"/>
      <c r="M123" s="145" t="s">
        <v>1</v>
      </c>
      <c r="N123" s="146" t="s">
        <v>51</v>
      </c>
      <c r="P123" s="147">
        <f t="shared" ref="P123:P170" si="1">O123*H123</f>
        <v>0</v>
      </c>
      <c r="Q123" s="147">
        <v>0</v>
      </c>
      <c r="R123" s="147">
        <f t="shared" ref="R123:R170" si="2">Q123*H123</f>
        <v>0</v>
      </c>
      <c r="S123" s="147">
        <v>0</v>
      </c>
      <c r="T123" s="148">
        <f t="shared" ref="T123:T170" si="3">S123*H123</f>
        <v>0</v>
      </c>
      <c r="AR123" s="149" t="s">
        <v>239</v>
      </c>
      <c r="AT123" s="149" t="s">
        <v>234</v>
      </c>
      <c r="AU123" s="149" t="s">
        <v>93</v>
      </c>
      <c r="AY123" s="17" t="s">
        <v>232</v>
      </c>
      <c r="BE123" s="150">
        <f t="shared" ref="BE123:BE170" si="4">IF(N123="základní",J123,0)</f>
        <v>0</v>
      </c>
      <c r="BF123" s="150">
        <f t="shared" ref="BF123:BF170" si="5">IF(N123="snížená",J123,0)</f>
        <v>0</v>
      </c>
      <c r="BG123" s="150">
        <f t="shared" ref="BG123:BG170" si="6">IF(N123="zákl. přenesená",J123,0)</f>
        <v>0</v>
      </c>
      <c r="BH123" s="150">
        <f t="shared" ref="BH123:BH170" si="7">IF(N123="sníž. přenesená",J123,0)</f>
        <v>0</v>
      </c>
      <c r="BI123" s="150">
        <f t="shared" ref="BI123:BI170" si="8">IF(N123="nulová",J123,0)</f>
        <v>0</v>
      </c>
      <c r="BJ123" s="17" t="s">
        <v>93</v>
      </c>
      <c r="BK123" s="150">
        <f t="shared" ref="BK123:BK170" si="9">ROUND(I123*H123,2)</f>
        <v>0</v>
      </c>
      <c r="BL123" s="17" t="s">
        <v>239</v>
      </c>
      <c r="BM123" s="149" t="s">
        <v>1639</v>
      </c>
    </row>
    <row r="124" spans="2:65" s="1" customFormat="1" ht="16.5" customHeight="1">
      <c r="B124" s="33"/>
      <c r="C124" s="138" t="s">
        <v>95</v>
      </c>
      <c r="D124" s="138" t="s">
        <v>234</v>
      </c>
      <c r="E124" s="139" t="s">
        <v>1640</v>
      </c>
      <c r="F124" s="140" t="s">
        <v>1641</v>
      </c>
      <c r="G124" s="141" t="s">
        <v>1638</v>
      </c>
      <c r="H124" s="142">
        <v>4</v>
      </c>
      <c r="I124" s="143"/>
      <c r="J124" s="144">
        <f t="shared" si="0"/>
        <v>0</v>
      </c>
      <c r="K124" s="140" t="s">
        <v>1</v>
      </c>
      <c r="L124" s="33"/>
      <c r="M124" s="145" t="s">
        <v>1</v>
      </c>
      <c r="N124" s="146" t="s">
        <v>51</v>
      </c>
      <c r="P124" s="147">
        <f t="shared" si="1"/>
        <v>0</v>
      </c>
      <c r="Q124" s="147">
        <v>0</v>
      </c>
      <c r="R124" s="147">
        <f t="shared" si="2"/>
        <v>0</v>
      </c>
      <c r="S124" s="147">
        <v>0</v>
      </c>
      <c r="T124" s="148">
        <f t="shared" si="3"/>
        <v>0</v>
      </c>
      <c r="AR124" s="149" t="s">
        <v>239</v>
      </c>
      <c r="AT124" s="149" t="s">
        <v>234</v>
      </c>
      <c r="AU124" s="149" t="s">
        <v>93</v>
      </c>
      <c r="AY124" s="17" t="s">
        <v>232</v>
      </c>
      <c r="BE124" s="150">
        <f t="shared" si="4"/>
        <v>0</v>
      </c>
      <c r="BF124" s="150">
        <f t="shared" si="5"/>
        <v>0</v>
      </c>
      <c r="BG124" s="150">
        <f t="shared" si="6"/>
        <v>0</v>
      </c>
      <c r="BH124" s="150">
        <f t="shared" si="7"/>
        <v>0</v>
      </c>
      <c r="BI124" s="150">
        <f t="shared" si="8"/>
        <v>0</v>
      </c>
      <c r="BJ124" s="17" t="s">
        <v>93</v>
      </c>
      <c r="BK124" s="150">
        <f t="shared" si="9"/>
        <v>0</v>
      </c>
      <c r="BL124" s="17" t="s">
        <v>239</v>
      </c>
      <c r="BM124" s="149" t="s">
        <v>1642</v>
      </c>
    </row>
    <row r="125" spans="2:65" s="1" customFormat="1" ht="16.5" customHeight="1">
      <c r="B125" s="33"/>
      <c r="C125" s="138" t="s">
        <v>256</v>
      </c>
      <c r="D125" s="138" t="s">
        <v>234</v>
      </c>
      <c r="E125" s="139" t="s">
        <v>1643</v>
      </c>
      <c r="F125" s="140" t="s">
        <v>1644</v>
      </c>
      <c r="G125" s="141" t="s">
        <v>1638</v>
      </c>
      <c r="H125" s="142">
        <v>4</v>
      </c>
      <c r="I125" s="143"/>
      <c r="J125" s="144">
        <f t="shared" si="0"/>
        <v>0</v>
      </c>
      <c r="K125" s="140" t="s">
        <v>1</v>
      </c>
      <c r="L125" s="33"/>
      <c r="M125" s="145" t="s">
        <v>1</v>
      </c>
      <c r="N125" s="146" t="s">
        <v>51</v>
      </c>
      <c r="P125" s="147">
        <f t="shared" si="1"/>
        <v>0</v>
      </c>
      <c r="Q125" s="147">
        <v>0</v>
      </c>
      <c r="R125" s="147">
        <f t="shared" si="2"/>
        <v>0</v>
      </c>
      <c r="S125" s="147">
        <v>0</v>
      </c>
      <c r="T125" s="148">
        <f t="shared" si="3"/>
        <v>0</v>
      </c>
      <c r="AR125" s="149" t="s">
        <v>239</v>
      </c>
      <c r="AT125" s="149" t="s">
        <v>234</v>
      </c>
      <c r="AU125" s="149" t="s">
        <v>93</v>
      </c>
      <c r="AY125" s="17" t="s">
        <v>232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7" t="s">
        <v>93</v>
      </c>
      <c r="BK125" s="150">
        <f t="shared" si="9"/>
        <v>0</v>
      </c>
      <c r="BL125" s="17" t="s">
        <v>239</v>
      </c>
      <c r="BM125" s="149" t="s">
        <v>1645</v>
      </c>
    </row>
    <row r="126" spans="2:65" s="1" customFormat="1" ht="16.5" customHeight="1">
      <c r="B126" s="33"/>
      <c r="C126" s="138" t="s">
        <v>239</v>
      </c>
      <c r="D126" s="138" t="s">
        <v>234</v>
      </c>
      <c r="E126" s="139" t="s">
        <v>1646</v>
      </c>
      <c r="F126" s="140" t="s">
        <v>1647</v>
      </c>
      <c r="G126" s="141" t="s">
        <v>1638</v>
      </c>
      <c r="H126" s="142">
        <v>2</v>
      </c>
      <c r="I126" s="143"/>
      <c r="J126" s="144">
        <f t="shared" si="0"/>
        <v>0</v>
      </c>
      <c r="K126" s="140" t="s">
        <v>1</v>
      </c>
      <c r="L126" s="33"/>
      <c r="M126" s="145" t="s">
        <v>1</v>
      </c>
      <c r="N126" s="146" t="s">
        <v>51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239</v>
      </c>
      <c r="AT126" s="149" t="s">
        <v>234</v>
      </c>
      <c r="AU126" s="149" t="s">
        <v>93</v>
      </c>
      <c r="AY126" s="17" t="s">
        <v>232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7" t="s">
        <v>93</v>
      </c>
      <c r="BK126" s="150">
        <f t="shared" si="9"/>
        <v>0</v>
      </c>
      <c r="BL126" s="17" t="s">
        <v>239</v>
      </c>
      <c r="BM126" s="149" t="s">
        <v>1648</v>
      </c>
    </row>
    <row r="127" spans="2:65" s="1" customFormat="1" ht="16.5" customHeight="1">
      <c r="B127" s="33"/>
      <c r="C127" s="138" t="s">
        <v>266</v>
      </c>
      <c r="D127" s="138" t="s">
        <v>234</v>
      </c>
      <c r="E127" s="139" t="s">
        <v>1649</v>
      </c>
      <c r="F127" s="140" t="s">
        <v>1650</v>
      </c>
      <c r="G127" s="141" t="s">
        <v>1651</v>
      </c>
      <c r="H127" s="142">
        <v>12</v>
      </c>
      <c r="I127" s="143"/>
      <c r="J127" s="144">
        <f t="shared" si="0"/>
        <v>0</v>
      </c>
      <c r="K127" s="140" t="s">
        <v>1</v>
      </c>
      <c r="L127" s="33"/>
      <c r="M127" s="145" t="s">
        <v>1</v>
      </c>
      <c r="N127" s="146" t="s">
        <v>51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239</v>
      </c>
      <c r="AT127" s="149" t="s">
        <v>234</v>
      </c>
      <c r="AU127" s="149" t="s">
        <v>93</v>
      </c>
      <c r="AY127" s="17" t="s">
        <v>232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7" t="s">
        <v>93</v>
      </c>
      <c r="BK127" s="150">
        <f t="shared" si="9"/>
        <v>0</v>
      </c>
      <c r="BL127" s="17" t="s">
        <v>239</v>
      </c>
      <c r="BM127" s="149" t="s">
        <v>1652</v>
      </c>
    </row>
    <row r="128" spans="2:65" s="1" customFormat="1" ht="90" customHeight="1">
      <c r="B128" s="33"/>
      <c r="C128" s="138" t="s">
        <v>271</v>
      </c>
      <c r="D128" s="138" t="s">
        <v>234</v>
      </c>
      <c r="E128" s="139" t="s">
        <v>1653</v>
      </c>
      <c r="F128" s="140" t="s">
        <v>1654</v>
      </c>
      <c r="G128" s="141" t="s">
        <v>1627</v>
      </c>
      <c r="H128" s="142">
        <v>2</v>
      </c>
      <c r="I128" s="143"/>
      <c r="J128" s="144">
        <f t="shared" si="0"/>
        <v>0</v>
      </c>
      <c r="K128" s="140" t="s">
        <v>1</v>
      </c>
      <c r="L128" s="33"/>
      <c r="M128" s="145" t="s">
        <v>1</v>
      </c>
      <c r="N128" s="146" t="s">
        <v>51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239</v>
      </c>
      <c r="AT128" s="149" t="s">
        <v>234</v>
      </c>
      <c r="AU128" s="149" t="s">
        <v>93</v>
      </c>
      <c r="AY128" s="17" t="s">
        <v>232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93</v>
      </c>
      <c r="BK128" s="150">
        <f t="shared" si="9"/>
        <v>0</v>
      </c>
      <c r="BL128" s="17" t="s">
        <v>239</v>
      </c>
      <c r="BM128" s="149" t="s">
        <v>1655</v>
      </c>
    </row>
    <row r="129" spans="2:65" s="1" customFormat="1" ht="49.15" customHeight="1">
      <c r="B129" s="33"/>
      <c r="C129" s="138" t="s">
        <v>275</v>
      </c>
      <c r="D129" s="138" t="s">
        <v>234</v>
      </c>
      <c r="E129" s="139" t="s">
        <v>1656</v>
      </c>
      <c r="F129" s="140" t="s">
        <v>1657</v>
      </c>
      <c r="G129" s="141" t="s">
        <v>1638</v>
      </c>
      <c r="H129" s="142">
        <v>4</v>
      </c>
      <c r="I129" s="143"/>
      <c r="J129" s="144">
        <f t="shared" si="0"/>
        <v>0</v>
      </c>
      <c r="K129" s="140" t="s">
        <v>1</v>
      </c>
      <c r="L129" s="33"/>
      <c r="M129" s="145" t="s">
        <v>1</v>
      </c>
      <c r="N129" s="146" t="s">
        <v>51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239</v>
      </c>
      <c r="AT129" s="149" t="s">
        <v>234</v>
      </c>
      <c r="AU129" s="149" t="s">
        <v>93</v>
      </c>
      <c r="AY129" s="17" t="s">
        <v>232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93</v>
      </c>
      <c r="BK129" s="150">
        <f t="shared" si="9"/>
        <v>0</v>
      </c>
      <c r="BL129" s="17" t="s">
        <v>239</v>
      </c>
      <c r="BM129" s="149" t="s">
        <v>1658</v>
      </c>
    </row>
    <row r="130" spans="2:65" s="1" customFormat="1" ht="55.5" customHeight="1">
      <c r="B130" s="33"/>
      <c r="C130" s="138" t="s">
        <v>303</v>
      </c>
      <c r="D130" s="138" t="s">
        <v>234</v>
      </c>
      <c r="E130" s="139" t="s">
        <v>1659</v>
      </c>
      <c r="F130" s="140" t="s">
        <v>1660</v>
      </c>
      <c r="G130" s="141" t="s">
        <v>1638</v>
      </c>
      <c r="H130" s="142">
        <v>3</v>
      </c>
      <c r="I130" s="143"/>
      <c r="J130" s="144">
        <f t="shared" si="0"/>
        <v>0</v>
      </c>
      <c r="K130" s="140" t="s">
        <v>1</v>
      </c>
      <c r="L130" s="33"/>
      <c r="M130" s="145" t="s">
        <v>1</v>
      </c>
      <c r="N130" s="146" t="s">
        <v>51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239</v>
      </c>
      <c r="AT130" s="149" t="s">
        <v>234</v>
      </c>
      <c r="AU130" s="149" t="s">
        <v>93</v>
      </c>
      <c r="AY130" s="17" t="s">
        <v>232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93</v>
      </c>
      <c r="BK130" s="150">
        <f t="shared" si="9"/>
        <v>0</v>
      </c>
      <c r="BL130" s="17" t="s">
        <v>239</v>
      </c>
      <c r="BM130" s="149" t="s">
        <v>1661</v>
      </c>
    </row>
    <row r="131" spans="2:65" s="1" customFormat="1" ht="33" customHeight="1">
      <c r="B131" s="33"/>
      <c r="C131" s="138" t="s">
        <v>312</v>
      </c>
      <c r="D131" s="138" t="s">
        <v>234</v>
      </c>
      <c r="E131" s="139" t="s">
        <v>1662</v>
      </c>
      <c r="F131" s="140" t="s">
        <v>1663</v>
      </c>
      <c r="G131" s="141" t="s">
        <v>1638</v>
      </c>
      <c r="H131" s="142">
        <v>2</v>
      </c>
      <c r="I131" s="143"/>
      <c r="J131" s="144">
        <f t="shared" si="0"/>
        <v>0</v>
      </c>
      <c r="K131" s="140" t="s">
        <v>1</v>
      </c>
      <c r="L131" s="33"/>
      <c r="M131" s="145" t="s">
        <v>1</v>
      </c>
      <c r="N131" s="146" t="s">
        <v>51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239</v>
      </c>
      <c r="AT131" s="149" t="s">
        <v>234</v>
      </c>
      <c r="AU131" s="149" t="s">
        <v>93</v>
      </c>
      <c r="AY131" s="17" t="s">
        <v>232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93</v>
      </c>
      <c r="BK131" s="150">
        <f t="shared" si="9"/>
        <v>0</v>
      </c>
      <c r="BL131" s="17" t="s">
        <v>239</v>
      </c>
      <c r="BM131" s="149" t="s">
        <v>1664</v>
      </c>
    </row>
    <row r="132" spans="2:65" s="1" customFormat="1" ht="55.5" customHeight="1">
      <c r="B132" s="33"/>
      <c r="C132" s="138" t="s">
        <v>320</v>
      </c>
      <c r="D132" s="138" t="s">
        <v>234</v>
      </c>
      <c r="E132" s="139" t="s">
        <v>1665</v>
      </c>
      <c r="F132" s="140" t="s">
        <v>1666</v>
      </c>
      <c r="G132" s="141" t="s">
        <v>1638</v>
      </c>
      <c r="H132" s="142">
        <v>1</v>
      </c>
      <c r="I132" s="143"/>
      <c r="J132" s="144">
        <f t="shared" si="0"/>
        <v>0</v>
      </c>
      <c r="K132" s="140" t="s">
        <v>1</v>
      </c>
      <c r="L132" s="33"/>
      <c r="M132" s="145" t="s">
        <v>1</v>
      </c>
      <c r="N132" s="146" t="s">
        <v>51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239</v>
      </c>
      <c r="AT132" s="149" t="s">
        <v>234</v>
      </c>
      <c r="AU132" s="149" t="s">
        <v>93</v>
      </c>
      <c r="AY132" s="17" t="s">
        <v>232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93</v>
      </c>
      <c r="BK132" s="150">
        <f t="shared" si="9"/>
        <v>0</v>
      </c>
      <c r="BL132" s="17" t="s">
        <v>239</v>
      </c>
      <c r="BM132" s="149" t="s">
        <v>1667</v>
      </c>
    </row>
    <row r="133" spans="2:65" s="1" customFormat="1" ht="49.15" customHeight="1">
      <c r="B133" s="33"/>
      <c r="C133" s="138" t="s">
        <v>325</v>
      </c>
      <c r="D133" s="138" t="s">
        <v>234</v>
      </c>
      <c r="E133" s="139" t="s">
        <v>1668</v>
      </c>
      <c r="F133" s="140" t="s">
        <v>1669</v>
      </c>
      <c r="G133" s="141" t="s">
        <v>1638</v>
      </c>
      <c r="H133" s="142">
        <v>2</v>
      </c>
      <c r="I133" s="143"/>
      <c r="J133" s="144">
        <f t="shared" si="0"/>
        <v>0</v>
      </c>
      <c r="K133" s="140" t="s">
        <v>1</v>
      </c>
      <c r="L133" s="33"/>
      <c r="M133" s="145" t="s">
        <v>1</v>
      </c>
      <c r="N133" s="146" t="s">
        <v>51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239</v>
      </c>
      <c r="AT133" s="149" t="s">
        <v>234</v>
      </c>
      <c r="AU133" s="149" t="s">
        <v>93</v>
      </c>
      <c r="AY133" s="17" t="s">
        <v>232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93</v>
      </c>
      <c r="BK133" s="150">
        <f t="shared" si="9"/>
        <v>0</v>
      </c>
      <c r="BL133" s="17" t="s">
        <v>239</v>
      </c>
      <c r="BM133" s="149" t="s">
        <v>1670</v>
      </c>
    </row>
    <row r="134" spans="2:65" s="1" customFormat="1" ht="33" customHeight="1">
      <c r="B134" s="33"/>
      <c r="C134" s="138" t="s">
        <v>8</v>
      </c>
      <c r="D134" s="138" t="s">
        <v>234</v>
      </c>
      <c r="E134" s="139" t="s">
        <v>1671</v>
      </c>
      <c r="F134" s="140" t="s">
        <v>1672</v>
      </c>
      <c r="G134" s="141" t="s">
        <v>1638</v>
      </c>
      <c r="H134" s="142">
        <v>8</v>
      </c>
      <c r="I134" s="143"/>
      <c r="J134" s="144">
        <f t="shared" si="0"/>
        <v>0</v>
      </c>
      <c r="K134" s="140" t="s">
        <v>1</v>
      </c>
      <c r="L134" s="33"/>
      <c r="M134" s="145" t="s">
        <v>1</v>
      </c>
      <c r="N134" s="146" t="s">
        <v>51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239</v>
      </c>
      <c r="AT134" s="149" t="s">
        <v>234</v>
      </c>
      <c r="AU134" s="149" t="s">
        <v>93</v>
      </c>
      <c r="AY134" s="17" t="s">
        <v>232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93</v>
      </c>
      <c r="BK134" s="150">
        <f t="shared" si="9"/>
        <v>0</v>
      </c>
      <c r="BL134" s="17" t="s">
        <v>239</v>
      </c>
      <c r="BM134" s="149" t="s">
        <v>1673</v>
      </c>
    </row>
    <row r="135" spans="2:65" s="1" customFormat="1" ht="33" customHeight="1">
      <c r="B135" s="33"/>
      <c r="C135" s="138" t="s">
        <v>337</v>
      </c>
      <c r="D135" s="138" t="s">
        <v>234</v>
      </c>
      <c r="E135" s="139" t="s">
        <v>1674</v>
      </c>
      <c r="F135" s="140" t="s">
        <v>1675</v>
      </c>
      <c r="G135" s="141" t="s">
        <v>1638</v>
      </c>
      <c r="H135" s="142">
        <v>8</v>
      </c>
      <c r="I135" s="143"/>
      <c r="J135" s="144">
        <f t="shared" si="0"/>
        <v>0</v>
      </c>
      <c r="K135" s="140" t="s">
        <v>1</v>
      </c>
      <c r="L135" s="33"/>
      <c r="M135" s="145" t="s">
        <v>1</v>
      </c>
      <c r="N135" s="146" t="s">
        <v>51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239</v>
      </c>
      <c r="AT135" s="149" t="s">
        <v>234</v>
      </c>
      <c r="AU135" s="149" t="s">
        <v>93</v>
      </c>
      <c r="AY135" s="17" t="s">
        <v>232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93</v>
      </c>
      <c r="BK135" s="150">
        <f t="shared" si="9"/>
        <v>0</v>
      </c>
      <c r="BL135" s="17" t="s">
        <v>239</v>
      </c>
      <c r="BM135" s="149" t="s">
        <v>1676</v>
      </c>
    </row>
    <row r="136" spans="2:65" s="1" customFormat="1" ht="90" customHeight="1">
      <c r="B136" s="33"/>
      <c r="C136" s="138" t="s">
        <v>344</v>
      </c>
      <c r="D136" s="138" t="s">
        <v>234</v>
      </c>
      <c r="E136" s="139" t="s">
        <v>1677</v>
      </c>
      <c r="F136" s="140" t="s">
        <v>1678</v>
      </c>
      <c r="G136" s="141" t="s">
        <v>1638</v>
      </c>
      <c r="H136" s="142">
        <v>2</v>
      </c>
      <c r="I136" s="143"/>
      <c r="J136" s="144">
        <f t="shared" si="0"/>
        <v>0</v>
      </c>
      <c r="K136" s="140" t="s">
        <v>1</v>
      </c>
      <c r="L136" s="33"/>
      <c r="M136" s="145" t="s">
        <v>1</v>
      </c>
      <c r="N136" s="146" t="s">
        <v>51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239</v>
      </c>
      <c r="AT136" s="149" t="s">
        <v>234</v>
      </c>
      <c r="AU136" s="149" t="s">
        <v>93</v>
      </c>
      <c r="AY136" s="17" t="s">
        <v>232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93</v>
      </c>
      <c r="BK136" s="150">
        <f t="shared" si="9"/>
        <v>0</v>
      </c>
      <c r="BL136" s="17" t="s">
        <v>239</v>
      </c>
      <c r="BM136" s="149" t="s">
        <v>1679</v>
      </c>
    </row>
    <row r="137" spans="2:65" s="1" customFormat="1" ht="49.15" customHeight="1">
      <c r="B137" s="33"/>
      <c r="C137" s="138" t="s">
        <v>349</v>
      </c>
      <c r="D137" s="138" t="s">
        <v>234</v>
      </c>
      <c r="E137" s="139" t="s">
        <v>1680</v>
      </c>
      <c r="F137" s="140" t="s">
        <v>1681</v>
      </c>
      <c r="G137" s="141" t="s">
        <v>1638</v>
      </c>
      <c r="H137" s="142">
        <v>4</v>
      </c>
      <c r="I137" s="143"/>
      <c r="J137" s="144">
        <f t="shared" si="0"/>
        <v>0</v>
      </c>
      <c r="K137" s="140" t="s">
        <v>1</v>
      </c>
      <c r="L137" s="33"/>
      <c r="M137" s="145" t="s">
        <v>1</v>
      </c>
      <c r="N137" s="146" t="s">
        <v>51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239</v>
      </c>
      <c r="AT137" s="149" t="s">
        <v>234</v>
      </c>
      <c r="AU137" s="149" t="s">
        <v>93</v>
      </c>
      <c r="AY137" s="17" t="s">
        <v>232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93</v>
      </c>
      <c r="BK137" s="150">
        <f t="shared" si="9"/>
        <v>0</v>
      </c>
      <c r="BL137" s="17" t="s">
        <v>239</v>
      </c>
      <c r="BM137" s="149" t="s">
        <v>1682</v>
      </c>
    </row>
    <row r="138" spans="2:65" s="1" customFormat="1" ht="33" customHeight="1">
      <c r="B138" s="33"/>
      <c r="C138" s="138" t="s">
        <v>358</v>
      </c>
      <c r="D138" s="138" t="s">
        <v>234</v>
      </c>
      <c r="E138" s="139" t="s">
        <v>1683</v>
      </c>
      <c r="F138" s="140" t="s">
        <v>1684</v>
      </c>
      <c r="G138" s="141" t="s">
        <v>1638</v>
      </c>
      <c r="H138" s="142">
        <v>8</v>
      </c>
      <c r="I138" s="143"/>
      <c r="J138" s="144">
        <f t="shared" si="0"/>
        <v>0</v>
      </c>
      <c r="K138" s="140" t="s">
        <v>1</v>
      </c>
      <c r="L138" s="33"/>
      <c r="M138" s="145" t="s">
        <v>1</v>
      </c>
      <c r="N138" s="146" t="s">
        <v>51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239</v>
      </c>
      <c r="AT138" s="149" t="s">
        <v>234</v>
      </c>
      <c r="AU138" s="149" t="s">
        <v>93</v>
      </c>
      <c r="AY138" s="17" t="s">
        <v>232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93</v>
      </c>
      <c r="BK138" s="150">
        <f t="shared" si="9"/>
        <v>0</v>
      </c>
      <c r="BL138" s="17" t="s">
        <v>239</v>
      </c>
      <c r="BM138" s="149" t="s">
        <v>1685</v>
      </c>
    </row>
    <row r="139" spans="2:65" s="1" customFormat="1" ht="49.15" customHeight="1">
      <c r="B139" s="33"/>
      <c r="C139" s="138" t="s">
        <v>367</v>
      </c>
      <c r="D139" s="138" t="s">
        <v>234</v>
      </c>
      <c r="E139" s="139" t="s">
        <v>1686</v>
      </c>
      <c r="F139" s="140" t="s">
        <v>1687</v>
      </c>
      <c r="G139" s="141" t="s">
        <v>1638</v>
      </c>
      <c r="H139" s="142">
        <v>8</v>
      </c>
      <c r="I139" s="143"/>
      <c r="J139" s="144">
        <f t="shared" si="0"/>
        <v>0</v>
      </c>
      <c r="K139" s="140" t="s">
        <v>1</v>
      </c>
      <c r="L139" s="33"/>
      <c r="M139" s="145" t="s">
        <v>1</v>
      </c>
      <c r="N139" s="146" t="s">
        <v>51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239</v>
      </c>
      <c r="AT139" s="149" t="s">
        <v>234</v>
      </c>
      <c r="AU139" s="149" t="s">
        <v>93</v>
      </c>
      <c r="AY139" s="17" t="s">
        <v>232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93</v>
      </c>
      <c r="BK139" s="150">
        <f t="shared" si="9"/>
        <v>0</v>
      </c>
      <c r="BL139" s="17" t="s">
        <v>239</v>
      </c>
      <c r="BM139" s="149" t="s">
        <v>1688</v>
      </c>
    </row>
    <row r="140" spans="2:65" s="1" customFormat="1" ht="24.2" customHeight="1">
      <c r="B140" s="33"/>
      <c r="C140" s="138" t="s">
        <v>373</v>
      </c>
      <c r="D140" s="138" t="s">
        <v>234</v>
      </c>
      <c r="E140" s="139" t="s">
        <v>1689</v>
      </c>
      <c r="F140" s="140" t="s">
        <v>1690</v>
      </c>
      <c r="G140" s="141" t="s">
        <v>1638</v>
      </c>
      <c r="H140" s="142">
        <v>8</v>
      </c>
      <c r="I140" s="143"/>
      <c r="J140" s="144">
        <f t="shared" si="0"/>
        <v>0</v>
      </c>
      <c r="K140" s="140" t="s">
        <v>1</v>
      </c>
      <c r="L140" s="33"/>
      <c r="M140" s="145" t="s">
        <v>1</v>
      </c>
      <c r="N140" s="146" t="s">
        <v>51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239</v>
      </c>
      <c r="AT140" s="149" t="s">
        <v>234</v>
      </c>
      <c r="AU140" s="149" t="s">
        <v>93</v>
      </c>
      <c r="AY140" s="17" t="s">
        <v>232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93</v>
      </c>
      <c r="BK140" s="150">
        <f t="shared" si="9"/>
        <v>0</v>
      </c>
      <c r="BL140" s="17" t="s">
        <v>239</v>
      </c>
      <c r="BM140" s="149" t="s">
        <v>1691</v>
      </c>
    </row>
    <row r="141" spans="2:65" s="1" customFormat="1" ht="24.2" customHeight="1">
      <c r="B141" s="33"/>
      <c r="C141" s="138" t="s">
        <v>379</v>
      </c>
      <c r="D141" s="138" t="s">
        <v>234</v>
      </c>
      <c r="E141" s="139" t="s">
        <v>1692</v>
      </c>
      <c r="F141" s="140" t="s">
        <v>1693</v>
      </c>
      <c r="G141" s="141" t="s">
        <v>1638</v>
      </c>
      <c r="H141" s="142">
        <v>2</v>
      </c>
      <c r="I141" s="143"/>
      <c r="J141" s="144">
        <f t="shared" si="0"/>
        <v>0</v>
      </c>
      <c r="K141" s="140" t="s">
        <v>1</v>
      </c>
      <c r="L141" s="33"/>
      <c r="M141" s="145" t="s">
        <v>1</v>
      </c>
      <c r="N141" s="146" t="s">
        <v>51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239</v>
      </c>
      <c r="AT141" s="149" t="s">
        <v>234</v>
      </c>
      <c r="AU141" s="149" t="s">
        <v>93</v>
      </c>
      <c r="AY141" s="17" t="s">
        <v>232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93</v>
      </c>
      <c r="BK141" s="150">
        <f t="shared" si="9"/>
        <v>0</v>
      </c>
      <c r="BL141" s="17" t="s">
        <v>239</v>
      </c>
      <c r="BM141" s="149" t="s">
        <v>1694</v>
      </c>
    </row>
    <row r="142" spans="2:65" s="1" customFormat="1" ht="90" customHeight="1">
      <c r="B142" s="33"/>
      <c r="C142" s="138" t="s">
        <v>384</v>
      </c>
      <c r="D142" s="138" t="s">
        <v>234</v>
      </c>
      <c r="E142" s="139" t="s">
        <v>1695</v>
      </c>
      <c r="F142" s="140" t="s">
        <v>1696</v>
      </c>
      <c r="G142" s="141" t="s">
        <v>1627</v>
      </c>
      <c r="H142" s="142">
        <v>2</v>
      </c>
      <c r="I142" s="143"/>
      <c r="J142" s="144">
        <f t="shared" si="0"/>
        <v>0</v>
      </c>
      <c r="K142" s="140" t="s">
        <v>1</v>
      </c>
      <c r="L142" s="33"/>
      <c r="M142" s="145" t="s">
        <v>1</v>
      </c>
      <c r="N142" s="146" t="s">
        <v>51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239</v>
      </c>
      <c r="AT142" s="149" t="s">
        <v>234</v>
      </c>
      <c r="AU142" s="149" t="s">
        <v>93</v>
      </c>
      <c r="AY142" s="17" t="s">
        <v>232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93</v>
      </c>
      <c r="BK142" s="150">
        <f t="shared" si="9"/>
        <v>0</v>
      </c>
      <c r="BL142" s="17" t="s">
        <v>239</v>
      </c>
      <c r="BM142" s="149" t="s">
        <v>1697</v>
      </c>
    </row>
    <row r="143" spans="2:65" s="1" customFormat="1" ht="24.2" customHeight="1">
      <c r="B143" s="33"/>
      <c r="C143" s="138" t="s">
        <v>7</v>
      </c>
      <c r="D143" s="138" t="s">
        <v>234</v>
      </c>
      <c r="E143" s="139" t="s">
        <v>1698</v>
      </c>
      <c r="F143" s="140" t="s">
        <v>1699</v>
      </c>
      <c r="G143" s="141" t="s">
        <v>1638</v>
      </c>
      <c r="H143" s="142">
        <v>2</v>
      </c>
      <c r="I143" s="143"/>
      <c r="J143" s="144">
        <f t="shared" si="0"/>
        <v>0</v>
      </c>
      <c r="K143" s="140" t="s">
        <v>1</v>
      </c>
      <c r="L143" s="33"/>
      <c r="M143" s="145" t="s">
        <v>1</v>
      </c>
      <c r="N143" s="146" t="s">
        <v>51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239</v>
      </c>
      <c r="AT143" s="149" t="s">
        <v>234</v>
      </c>
      <c r="AU143" s="149" t="s">
        <v>93</v>
      </c>
      <c r="AY143" s="17" t="s">
        <v>232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93</v>
      </c>
      <c r="BK143" s="150">
        <f t="shared" si="9"/>
        <v>0</v>
      </c>
      <c r="BL143" s="17" t="s">
        <v>239</v>
      </c>
      <c r="BM143" s="149" t="s">
        <v>1700</v>
      </c>
    </row>
    <row r="144" spans="2:65" s="1" customFormat="1" ht="24.2" customHeight="1">
      <c r="B144" s="33"/>
      <c r="C144" s="138" t="s">
        <v>393</v>
      </c>
      <c r="D144" s="138" t="s">
        <v>234</v>
      </c>
      <c r="E144" s="139" t="s">
        <v>1701</v>
      </c>
      <c r="F144" s="140" t="s">
        <v>1702</v>
      </c>
      <c r="G144" s="141" t="s">
        <v>1651</v>
      </c>
      <c r="H144" s="142">
        <v>18</v>
      </c>
      <c r="I144" s="143"/>
      <c r="J144" s="144">
        <f t="shared" si="0"/>
        <v>0</v>
      </c>
      <c r="K144" s="140" t="s">
        <v>1</v>
      </c>
      <c r="L144" s="33"/>
      <c r="M144" s="145" t="s">
        <v>1</v>
      </c>
      <c r="N144" s="146" t="s">
        <v>51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239</v>
      </c>
      <c r="AT144" s="149" t="s">
        <v>234</v>
      </c>
      <c r="AU144" s="149" t="s">
        <v>93</v>
      </c>
      <c r="AY144" s="17" t="s">
        <v>232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93</v>
      </c>
      <c r="BK144" s="150">
        <f t="shared" si="9"/>
        <v>0</v>
      </c>
      <c r="BL144" s="17" t="s">
        <v>239</v>
      </c>
      <c r="BM144" s="149" t="s">
        <v>1703</v>
      </c>
    </row>
    <row r="145" spans="2:65" s="1" customFormat="1" ht="24.2" customHeight="1">
      <c r="B145" s="33"/>
      <c r="C145" s="138" t="s">
        <v>404</v>
      </c>
      <c r="D145" s="138" t="s">
        <v>234</v>
      </c>
      <c r="E145" s="139" t="s">
        <v>1704</v>
      </c>
      <c r="F145" s="140" t="s">
        <v>1705</v>
      </c>
      <c r="G145" s="141" t="s">
        <v>1651</v>
      </c>
      <c r="H145" s="142">
        <v>10</v>
      </c>
      <c r="I145" s="143"/>
      <c r="J145" s="144">
        <f t="shared" si="0"/>
        <v>0</v>
      </c>
      <c r="K145" s="140" t="s">
        <v>1</v>
      </c>
      <c r="L145" s="33"/>
      <c r="M145" s="145" t="s">
        <v>1</v>
      </c>
      <c r="N145" s="146" t="s">
        <v>51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239</v>
      </c>
      <c r="AT145" s="149" t="s">
        <v>234</v>
      </c>
      <c r="AU145" s="149" t="s">
        <v>93</v>
      </c>
      <c r="AY145" s="17" t="s">
        <v>232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93</v>
      </c>
      <c r="BK145" s="150">
        <f t="shared" si="9"/>
        <v>0</v>
      </c>
      <c r="BL145" s="17" t="s">
        <v>239</v>
      </c>
      <c r="BM145" s="149" t="s">
        <v>1706</v>
      </c>
    </row>
    <row r="146" spans="2:65" s="1" customFormat="1" ht="24.2" customHeight="1">
      <c r="B146" s="33"/>
      <c r="C146" s="138" t="s">
        <v>412</v>
      </c>
      <c r="D146" s="138" t="s">
        <v>234</v>
      </c>
      <c r="E146" s="139" t="s">
        <v>1707</v>
      </c>
      <c r="F146" s="140" t="s">
        <v>1708</v>
      </c>
      <c r="G146" s="141" t="s">
        <v>1651</v>
      </c>
      <c r="H146" s="142">
        <v>2</v>
      </c>
      <c r="I146" s="143"/>
      <c r="J146" s="144">
        <f t="shared" si="0"/>
        <v>0</v>
      </c>
      <c r="K146" s="140" t="s">
        <v>1</v>
      </c>
      <c r="L146" s="33"/>
      <c r="M146" s="145" t="s">
        <v>1</v>
      </c>
      <c r="N146" s="146" t="s">
        <v>51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239</v>
      </c>
      <c r="AT146" s="149" t="s">
        <v>234</v>
      </c>
      <c r="AU146" s="149" t="s">
        <v>93</v>
      </c>
      <c r="AY146" s="17" t="s">
        <v>232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93</v>
      </c>
      <c r="BK146" s="150">
        <f t="shared" si="9"/>
        <v>0</v>
      </c>
      <c r="BL146" s="17" t="s">
        <v>239</v>
      </c>
      <c r="BM146" s="149" t="s">
        <v>1709</v>
      </c>
    </row>
    <row r="147" spans="2:65" s="1" customFormat="1" ht="24.2" customHeight="1">
      <c r="B147" s="33"/>
      <c r="C147" s="138" t="s">
        <v>420</v>
      </c>
      <c r="D147" s="138" t="s">
        <v>234</v>
      </c>
      <c r="E147" s="139" t="s">
        <v>1710</v>
      </c>
      <c r="F147" s="140" t="s">
        <v>1711</v>
      </c>
      <c r="G147" s="141" t="s">
        <v>1651</v>
      </c>
      <c r="H147" s="142">
        <v>2</v>
      </c>
      <c r="I147" s="143"/>
      <c r="J147" s="144">
        <f t="shared" si="0"/>
        <v>0</v>
      </c>
      <c r="K147" s="140" t="s">
        <v>1</v>
      </c>
      <c r="L147" s="33"/>
      <c r="M147" s="145" t="s">
        <v>1</v>
      </c>
      <c r="N147" s="146" t="s">
        <v>51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239</v>
      </c>
      <c r="AT147" s="149" t="s">
        <v>234</v>
      </c>
      <c r="AU147" s="149" t="s">
        <v>93</v>
      </c>
      <c r="AY147" s="17" t="s">
        <v>232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93</v>
      </c>
      <c r="BK147" s="150">
        <f t="shared" si="9"/>
        <v>0</v>
      </c>
      <c r="BL147" s="17" t="s">
        <v>239</v>
      </c>
      <c r="BM147" s="149" t="s">
        <v>1712</v>
      </c>
    </row>
    <row r="148" spans="2:65" s="1" customFormat="1" ht="24.2" customHeight="1">
      <c r="B148" s="33"/>
      <c r="C148" s="138" t="s">
        <v>426</v>
      </c>
      <c r="D148" s="138" t="s">
        <v>234</v>
      </c>
      <c r="E148" s="139" t="s">
        <v>1713</v>
      </c>
      <c r="F148" s="140" t="s">
        <v>1714</v>
      </c>
      <c r="G148" s="141" t="s">
        <v>1651</v>
      </c>
      <c r="H148" s="142">
        <v>126</v>
      </c>
      <c r="I148" s="143"/>
      <c r="J148" s="144">
        <f t="shared" si="0"/>
        <v>0</v>
      </c>
      <c r="K148" s="140" t="s">
        <v>1</v>
      </c>
      <c r="L148" s="33"/>
      <c r="M148" s="145" t="s">
        <v>1</v>
      </c>
      <c r="N148" s="146" t="s">
        <v>51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239</v>
      </c>
      <c r="AT148" s="149" t="s">
        <v>234</v>
      </c>
      <c r="AU148" s="149" t="s">
        <v>93</v>
      </c>
      <c r="AY148" s="17" t="s">
        <v>232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93</v>
      </c>
      <c r="BK148" s="150">
        <f t="shared" si="9"/>
        <v>0</v>
      </c>
      <c r="BL148" s="17" t="s">
        <v>239</v>
      </c>
      <c r="BM148" s="149" t="s">
        <v>1715</v>
      </c>
    </row>
    <row r="149" spans="2:65" s="1" customFormat="1" ht="24.2" customHeight="1">
      <c r="B149" s="33"/>
      <c r="C149" s="138" t="s">
        <v>466</v>
      </c>
      <c r="D149" s="138" t="s">
        <v>234</v>
      </c>
      <c r="E149" s="139" t="s">
        <v>1716</v>
      </c>
      <c r="F149" s="140" t="s">
        <v>1717</v>
      </c>
      <c r="G149" s="141" t="s">
        <v>1651</v>
      </c>
      <c r="H149" s="142">
        <v>1</v>
      </c>
      <c r="I149" s="143"/>
      <c r="J149" s="144">
        <f t="shared" si="0"/>
        <v>0</v>
      </c>
      <c r="K149" s="140" t="s">
        <v>1</v>
      </c>
      <c r="L149" s="33"/>
      <c r="M149" s="145" t="s">
        <v>1</v>
      </c>
      <c r="N149" s="146" t="s">
        <v>51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AR149" s="149" t="s">
        <v>239</v>
      </c>
      <c r="AT149" s="149" t="s">
        <v>234</v>
      </c>
      <c r="AU149" s="149" t="s">
        <v>93</v>
      </c>
      <c r="AY149" s="17" t="s">
        <v>232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93</v>
      </c>
      <c r="BK149" s="150">
        <f t="shared" si="9"/>
        <v>0</v>
      </c>
      <c r="BL149" s="17" t="s">
        <v>239</v>
      </c>
      <c r="BM149" s="149" t="s">
        <v>1718</v>
      </c>
    </row>
    <row r="150" spans="2:65" s="1" customFormat="1" ht="24.2" customHeight="1">
      <c r="B150" s="33"/>
      <c r="C150" s="138" t="s">
        <v>509</v>
      </c>
      <c r="D150" s="138" t="s">
        <v>234</v>
      </c>
      <c r="E150" s="139" t="s">
        <v>1719</v>
      </c>
      <c r="F150" s="140" t="s">
        <v>1720</v>
      </c>
      <c r="G150" s="141" t="s">
        <v>1651</v>
      </c>
      <c r="H150" s="142">
        <v>8</v>
      </c>
      <c r="I150" s="143"/>
      <c r="J150" s="144">
        <f t="shared" si="0"/>
        <v>0</v>
      </c>
      <c r="K150" s="140" t="s">
        <v>1</v>
      </c>
      <c r="L150" s="33"/>
      <c r="M150" s="145" t="s">
        <v>1</v>
      </c>
      <c r="N150" s="146" t="s">
        <v>51</v>
      </c>
      <c r="P150" s="147">
        <f t="shared" si="1"/>
        <v>0</v>
      </c>
      <c r="Q150" s="147">
        <v>0</v>
      </c>
      <c r="R150" s="147">
        <f t="shared" si="2"/>
        <v>0</v>
      </c>
      <c r="S150" s="147">
        <v>0</v>
      </c>
      <c r="T150" s="148">
        <f t="shared" si="3"/>
        <v>0</v>
      </c>
      <c r="AR150" s="149" t="s">
        <v>239</v>
      </c>
      <c r="AT150" s="149" t="s">
        <v>234</v>
      </c>
      <c r="AU150" s="149" t="s">
        <v>93</v>
      </c>
      <c r="AY150" s="17" t="s">
        <v>232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93</v>
      </c>
      <c r="BK150" s="150">
        <f t="shared" si="9"/>
        <v>0</v>
      </c>
      <c r="BL150" s="17" t="s">
        <v>239</v>
      </c>
      <c r="BM150" s="149" t="s">
        <v>1721</v>
      </c>
    </row>
    <row r="151" spans="2:65" s="1" customFormat="1" ht="24.2" customHeight="1">
      <c r="B151" s="33"/>
      <c r="C151" s="138" t="s">
        <v>513</v>
      </c>
      <c r="D151" s="138" t="s">
        <v>234</v>
      </c>
      <c r="E151" s="139" t="s">
        <v>1722</v>
      </c>
      <c r="F151" s="140" t="s">
        <v>1723</v>
      </c>
      <c r="G151" s="141" t="s">
        <v>1651</v>
      </c>
      <c r="H151" s="142">
        <v>8</v>
      </c>
      <c r="I151" s="143"/>
      <c r="J151" s="144">
        <f t="shared" si="0"/>
        <v>0</v>
      </c>
      <c r="K151" s="140" t="s">
        <v>1</v>
      </c>
      <c r="L151" s="33"/>
      <c r="M151" s="145" t="s">
        <v>1</v>
      </c>
      <c r="N151" s="146" t="s">
        <v>51</v>
      </c>
      <c r="P151" s="147">
        <f t="shared" si="1"/>
        <v>0</v>
      </c>
      <c r="Q151" s="147">
        <v>0</v>
      </c>
      <c r="R151" s="147">
        <f t="shared" si="2"/>
        <v>0</v>
      </c>
      <c r="S151" s="147">
        <v>0</v>
      </c>
      <c r="T151" s="148">
        <f t="shared" si="3"/>
        <v>0</v>
      </c>
      <c r="AR151" s="149" t="s">
        <v>239</v>
      </c>
      <c r="AT151" s="149" t="s">
        <v>234</v>
      </c>
      <c r="AU151" s="149" t="s">
        <v>93</v>
      </c>
      <c r="AY151" s="17" t="s">
        <v>232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93</v>
      </c>
      <c r="BK151" s="150">
        <f t="shared" si="9"/>
        <v>0</v>
      </c>
      <c r="BL151" s="17" t="s">
        <v>239</v>
      </c>
      <c r="BM151" s="149" t="s">
        <v>1724</v>
      </c>
    </row>
    <row r="152" spans="2:65" s="1" customFormat="1" ht="55.5" customHeight="1">
      <c r="B152" s="33"/>
      <c r="C152" s="138" t="s">
        <v>518</v>
      </c>
      <c r="D152" s="138" t="s">
        <v>234</v>
      </c>
      <c r="E152" s="139" t="s">
        <v>1725</v>
      </c>
      <c r="F152" s="140" t="s">
        <v>1726</v>
      </c>
      <c r="G152" s="141" t="s">
        <v>1638</v>
      </c>
      <c r="H152" s="142">
        <v>1</v>
      </c>
      <c r="I152" s="143"/>
      <c r="J152" s="144">
        <f t="shared" si="0"/>
        <v>0</v>
      </c>
      <c r="K152" s="140" t="s">
        <v>1</v>
      </c>
      <c r="L152" s="33"/>
      <c r="M152" s="145" t="s">
        <v>1</v>
      </c>
      <c r="N152" s="146" t="s">
        <v>51</v>
      </c>
      <c r="P152" s="147">
        <f t="shared" si="1"/>
        <v>0</v>
      </c>
      <c r="Q152" s="147">
        <v>0</v>
      </c>
      <c r="R152" s="147">
        <f t="shared" si="2"/>
        <v>0</v>
      </c>
      <c r="S152" s="147">
        <v>0</v>
      </c>
      <c r="T152" s="148">
        <f t="shared" si="3"/>
        <v>0</v>
      </c>
      <c r="AR152" s="149" t="s">
        <v>239</v>
      </c>
      <c r="AT152" s="149" t="s">
        <v>234</v>
      </c>
      <c r="AU152" s="149" t="s">
        <v>93</v>
      </c>
      <c r="AY152" s="17" t="s">
        <v>232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93</v>
      </c>
      <c r="BK152" s="150">
        <f t="shared" si="9"/>
        <v>0</v>
      </c>
      <c r="BL152" s="17" t="s">
        <v>239</v>
      </c>
      <c r="BM152" s="149" t="s">
        <v>1727</v>
      </c>
    </row>
    <row r="153" spans="2:65" s="1" customFormat="1" ht="55.5" customHeight="1">
      <c r="B153" s="33"/>
      <c r="C153" s="138" t="s">
        <v>522</v>
      </c>
      <c r="D153" s="138" t="s">
        <v>234</v>
      </c>
      <c r="E153" s="139" t="s">
        <v>1728</v>
      </c>
      <c r="F153" s="140" t="s">
        <v>1729</v>
      </c>
      <c r="G153" s="141" t="s">
        <v>1638</v>
      </c>
      <c r="H153" s="142">
        <v>2</v>
      </c>
      <c r="I153" s="143"/>
      <c r="J153" s="144">
        <f t="shared" si="0"/>
        <v>0</v>
      </c>
      <c r="K153" s="140" t="s">
        <v>1</v>
      </c>
      <c r="L153" s="33"/>
      <c r="M153" s="145" t="s">
        <v>1</v>
      </c>
      <c r="N153" s="146" t="s">
        <v>51</v>
      </c>
      <c r="P153" s="147">
        <f t="shared" si="1"/>
        <v>0</v>
      </c>
      <c r="Q153" s="147">
        <v>0</v>
      </c>
      <c r="R153" s="147">
        <f t="shared" si="2"/>
        <v>0</v>
      </c>
      <c r="S153" s="147">
        <v>0</v>
      </c>
      <c r="T153" s="148">
        <f t="shared" si="3"/>
        <v>0</v>
      </c>
      <c r="AR153" s="149" t="s">
        <v>239</v>
      </c>
      <c r="AT153" s="149" t="s">
        <v>234</v>
      </c>
      <c r="AU153" s="149" t="s">
        <v>93</v>
      </c>
      <c r="AY153" s="17" t="s">
        <v>232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93</v>
      </c>
      <c r="BK153" s="150">
        <f t="shared" si="9"/>
        <v>0</v>
      </c>
      <c r="BL153" s="17" t="s">
        <v>239</v>
      </c>
      <c r="BM153" s="149" t="s">
        <v>1730</v>
      </c>
    </row>
    <row r="154" spans="2:65" s="1" customFormat="1" ht="55.5" customHeight="1">
      <c r="B154" s="33"/>
      <c r="C154" s="138" t="s">
        <v>528</v>
      </c>
      <c r="D154" s="138" t="s">
        <v>234</v>
      </c>
      <c r="E154" s="139" t="s">
        <v>1731</v>
      </c>
      <c r="F154" s="140" t="s">
        <v>1732</v>
      </c>
      <c r="G154" s="141" t="s">
        <v>1638</v>
      </c>
      <c r="H154" s="142">
        <v>2</v>
      </c>
      <c r="I154" s="143"/>
      <c r="J154" s="144">
        <f t="shared" si="0"/>
        <v>0</v>
      </c>
      <c r="K154" s="140" t="s">
        <v>1</v>
      </c>
      <c r="L154" s="33"/>
      <c r="M154" s="145" t="s">
        <v>1</v>
      </c>
      <c r="N154" s="146" t="s">
        <v>51</v>
      </c>
      <c r="P154" s="147">
        <f t="shared" si="1"/>
        <v>0</v>
      </c>
      <c r="Q154" s="147">
        <v>0</v>
      </c>
      <c r="R154" s="147">
        <f t="shared" si="2"/>
        <v>0</v>
      </c>
      <c r="S154" s="147">
        <v>0</v>
      </c>
      <c r="T154" s="148">
        <f t="shared" si="3"/>
        <v>0</v>
      </c>
      <c r="AR154" s="149" t="s">
        <v>239</v>
      </c>
      <c r="AT154" s="149" t="s">
        <v>234</v>
      </c>
      <c r="AU154" s="149" t="s">
        <v>93</v>
      </c>
      <c r="AY154" s="17" t="s">
        <v>232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7" t="s">
        <v>93</v>
      </c>
      <c r="BK154" s="150">
        <f t="shared" si="9"/>
        <v>0</v>
      </c>
      <c r="BL154" s="17" t="s">
        <v>239</v>
      </c>
      <c r="BM154" s="149" t="s">
        <v>1733</v>
      </c>
    </row>
    <row r="155" spans="2:65" s="1" customFormat="1" ht="33" customHeight="1">
      <c r="B155" s="33"/>
      <c r="C155" s="138" t="s">
        <v>537</v>
      </c>
      <c r="D155" s="138" t="s">
        <v>234</v>
      </c>
      <c r="E155" s="139" t="s">
        <v>1734</v>
      </c>
      <c r="F155" s="140" t="s">
        <v>1735</v>
      </c>
      <c r="G155" s="141" t="s">
        <v>1638</v>
      </c>
      <c r="H155" s="142">
        <v>1</v>
      </c>
      <c r="I155" s="143"/>
      <c r="J155" s="144">
        <f t="shared" si="0"/>
        <v>0</v>
      </c>
      <c r="K155" s="140" t="s">
        <v>1</v>
      </c>
      <c r="L155" s="33"/>
      <c r="M155" s="145" t="s">
        <v>1</v>
      </c>
      <c r="N155" s="146" t="s">
        <v>51</v>
      </c>
      <c r="P155" s="147">
        <f t="shared" si="1"/>
        <v>0</v>
      </c>
      <c r="Q155" s="147">
        <v>0</v>
      </c>
      <c r="R155" s="147">
        <f t="shared" si="2"/>
        <v>0</v>
      </c>
      <c r="S155" s="147">
        <v>0</v>
      </c>
      <c r="T155" s="148">
        <f t="shared" si="3"/>
        <v>0</v>
      </c>
      <c r="AR155" s="149" t="s">
        <v>239</v>
      </c>
      <c r="AT155" s="149" t="s">
        <v>234</v>
      </c>
      <c r="AU155" s="149" t="s">
        <v>93</v>
      </c>
      <c r="AY155" s="17" t="s">
        <v>232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7" t="s">
        <v>93</v>
      </c>
      <c r="BK155" s="150">
        <f t="shared" si="9"/>
        <v>0</v>
      </c>
      <c r="BL155" s="17" t="s">
        <v>239</v>
      </c>
      <c r="BM155" s="149" t="s">
        <v>1736</v>
      </c>
    </row>
    <row r="156" spans="2:65" s="1" customFormat="1" ht="33" customHeight="1">
      <c r="B156" s="33"/>
      <c r="C156" s="138" t="s">
        <v>544</v>
      </c>
      <c r="D156" s="138" t="s">
        <v>234</v>
      </c>
      <c r="E156" s="139" t="s">
        <v>1737</v>
      </c>
      <c r="F156" s="140" t="s">
        <v>1738</v>
      </c>
      <c r="G156" s="141" t="s">
        <v>1638</v>
      </c>
      <c r="H156" s="142">
        <v>1</v>
      </c>
      <c r="I156" s="143"/>
      <c r="J156" s="144">
        <f t="shared" si="0"/>
        <v>0</v>
      </c>
      <c r="K156" s="140" t="s">
        <v>1</v>
      </c>
      <c r="L156" s="33"/>
      <c r="M156" s="145" t="s">
        <v>1</v>
      </c>
      <c r="N156" s="146" t="s">
        <v>51</v>
      </c>
      <c r="P156" s="147">
        <f t="shared" si="1"/>
        <v>0</v>
      </c>
      <c r="Q156" s="147">
        <v>0</v>
      </c>
      <c r="R156" s="147">
        <f t="shared" si="2"/>
        <v>0</v>
      </c>
      <c r="S156" s="147">
        <v>0</v>
      </c>
      <c r="T156" s="148">
        <f t="shared" si="3"/>
        <v>0</v>
      </c>
      <c r="AR156" s="149" t="s">
        <v>239</v>
      </c>
      <c r="AT156" s="149" t="s">
        <v>234</v>
      </c>
      <c r="AU156" s="149" t="s">
        <v>93</v>
      </c>
      <c r="AY156" s="17" t="s">
        <v>232</v>
      </c>
      <c r="BE156" s="150">
        <f t="shared" si="4"/>
        <v>0</v>
      </c>
      <c r="BF156" s="150">
        <f t="shared" si="5"/>
        <v>0</v>
      </c>
      <c r="BG156" s="150">
        <f t="shared" si="6"/>
        <v>0</v>
      </c>
      <c r="BH156" s="150">
        <f t="shared" si="7"/>
        <v>0</v>
      </c>
      <c r="BI156" s="150">
        <f t="shared" si="8"/>
        <v>0</v>
      </c>
      <c r="BJ156" s="17" t="s">
        <v>93</v>
      </c>
      <c r="BK156" s="150">
        <f t="shared" si="9"/>
        <v>0</v>
      </c>
      <c r="BL156" s="17" t="s">
        <v>239</v>
      </c>
      <c r="BM156" s="149" t="s">
        <v>1739</v>
      </c>
    </row>
    <row r="157" spans="2:65" s="1" customFormat="1" ht="44.25" customHeight="1">
      <c r="B157" s="33"/>
      <c r="C157" s="138" t="s">
        <v>548</v>
      </c>
      <c r="D157" s="138" t="s">
        <v>234</v>
      </c>
      <c r="E157" s="139" t="s">
        <v>1740</v>
      </c>
      <c r="F157" s="140" t="s">
        <v>1741</v>
      </c>
      <c r="G157" s="141" t="s">
        <v>1638</v>
      </c>
      <c r="H157" s="142">
        <v>1</v>
      </c>
      <c r="I157" s="143"/>
      <c r="J157" s="144">
        <f t="shared" si="0"/>
        <v>0</v>
      </c>
      <c r="K157" s="140" t="s">
        <v>1</v>
      </c>
      <c r="L157" s="33"/>
      <c r="M157" s="145" t="s">
        <v>1</v>
      </c>
      <c r="N157" s="146" t="s">
        <v>51</v>
      </c>
      <c r="P157" s="147">
        <f t="shared" si="1"/>
        <v>0</v>
      </c>
      <c r="Q157" s="147">
        <v>0</v>
      </c>
      <c r="R157" s="147">
        <f t="shared" si="2"/>
        <v>0</v>
      </c>
      <c r="S157" s="147">
        <v>0</v>
      </c>
      <c r="T157" s="148">
        <f t="shared" si="3"/>
        <v>0</v>
      </c>
      <c r="AR157" s="149" t="s">
        <v>239</v>
      </c>
      <c r="AT157" s="149" t="s">
        <v>234</v>
      </c>
      <c r="AU157" s="149" t="s">
        <v>93</v>
      </c>
      <c r="AY157" s="17" t="s">
        <v>232</v>
      </c>
      <c r="BE157" s="150">
        <f t="shared" si="4"/>
        <v>0</v>
      </c>
      <c r="BF157" s="150">
        <f t="shared" si="5"/>
        <v>0</v>
      </c>
      <c r="BG157" s="150">
        <f t="shared" si="6"/>
        <v>0</v>
      </c>
      <c r="BH157" s="150">
        <f t="shared" si="7"/>
        <v>0</v>
      </c>
      <c r="BI157" s="150">
        <f t="shared" si="8"/>
        <v>0</v>
      </c>
      <c r="BJ157" s="17" t="s">
        <v>93</v>
      </c>
      <c r="BK157" s="150">
        <f t="shared" si="9"/>
        <v>0</v>
      </c>
      <c r="BL157" s="17" t="s">
        <v>239</v>
      </c>
      <c r="BM157" s="149" t="s">
        <v>1742</v>
      </c>
    </row>
    <row r="158" spans="2:65" s="1" customFormat="1" ht="24.2" customHeight="1">
      <c r="B158" s="33"/>
      <c r="C158" s="138" t="s">
        <v>551</v>
      </c>
      <c r="D158" s="138" t="s">
        <v>234</v>
      </c>
      <c r="E158" s="139" t="s">
        <v>1743</v>
      </c>
      <c r="F158" s="140" t="s">
        <v>1744</v>
      </c>
      <c r="G158" s="141" t="s">
        <v>1638</v>
      </c>
      <c r="H158" s="142">
        <v>1</v>
      </c>
      <c r="I158" s="143"/>
      <c r="J158" s="144">
        <f t="shared" si="0"/>
        <v>0</v>
      </c>
      <c r="K158" s="140" t="s">
        <v>1</v>
      </c>
      <c r="L158" s="33"/>
      <c r="M158" s="145" t="s">
        <v>1</v>
      </c>
      <c r="N158" s="146" t="s">
        <v>51</v>
      </c>
      <c r="P158" s="147">
        <f t="shared" si="1"/>
        <v>0</v>
      </c>
      <c r="Q158" s="147">
        <v>0</v>
      </c>
      <c r="R158" s="147">
        <f t="shared" si="2"/>
        <v>0</v>
      </c>
      <c r="S158" s="147">
        <v>0</v>
      </c>
      <c r="T158" s="148">
        <f t="shared" si="3"/>
        <v>0</v>
      </c>
      <c r="AR158" s="149" t="s">
        <v>239</v>
      </c>
      <c r="AT158" s="149" t="s">
        <v>234</v>
      </c>
      <c r="AU158" s="149" t="s">
        <v>93</v>
      </c>
      <c r="AY158" s="17" t="s">
        <v>232</v>
      </c>
      <c r="BE158" s="150">
        <f t="shared" si="4"/>
        <v>0</v>
      </c>
      <c r="BF158" s="150">
        <f t="shared" si="5"/>
        <v>0</v>
      </c>
      <c r="BG158" s="150">
        <f t="shared" si="6"/>
        <v>0</v>
      </c>
      <c r="BH158" s="150">
        <f t="shared" si="7"/>
        <v>0</v>
      </c>
      <c r="BI158" s="150">
        <f t="shared" si="8"/>
        <v>0</v>
      </c>
      <c r="BJ158" s="17" t="s">
        <v>93</v>
      </c>
      <c r="BK158" s="150">
        <f t="shared" si="9"/>
        <v>0</v>
      </c>
      <c r="BL158" s="17" t="s">
        <v>239</v>
      </c>
      <c r="BM158" s="149" t="s">
        <v>1745</v>
      </c>
    </row>
    <row r="159" spans="2:65" s="1" customFormat="1" ht="24.2" customHeight="1">
      <c r="B159" s="33"/>
      <c r="C159" s="138" t="s">
        <v>558</v>
      </c>
      <c r="D159" s="138" t="s">
        <v>234</v>
      </c>
      <c r="E159" s="139" t="s">
        <v>1746</v>
      </c>
      <c r="F159" s="140" t="s">
        <v>1747</v>
      </c>
      <c r="G159" s="141" t="s">
        <v>1638</v>
      </c>
      <c r="H159" s="142">
        <v>1</v>
      </c>
      <c r="I159" s="143"/>
      <c r="J159" s="144">
        <f t="shared" si="0"/>
        <v>0</v>
      </c>
      <c r="K159" s="140" t="s">
        <v>1</v>
      </c>
      <c r="L159" s="33"/>
      <c r="M159" s="145" t="s">
        <v>1</v>
      </c>
      <c r="N159" s="146" t="s">
        <v>51</v>
      </c>
      <c r="P159" s="147">
        <f t="shared" si="1"/>
        <v>0</v>
      </c>
      <c r="Q159" s="147">
        <v>0</v>
      </c>
      <c r="R159" s="147">
        <f t="shared" si="2"/>
        <v>0</v>
      </c>
      <c r="S159" s="147">
        <v>0</v>
      </c>
      <c r="T159" s="148">
        <f t="shared" si="3"/>
        <v>0</v>
      </c>
      <c r="AR159" s="149" t="s">
        <v>239</v>
      </c>
      <c r="AT159" s="149" t="s">
        <v>234</v>
      </c>
      <c r="AU159" s="149" t="s">
        <v>93</v>
      </c>
      <c r="AY159" s="17" t="s">
        <v>232</v>
      </c>
      <c r="BE159" s="150">
        <f t="shared" si="4"/>
        <v>0</v>
      </c>
      <c r="BF159" s="150">
        <f t="shared" si="5"/>
        <v>0</v>
      </c>
      <c r="BG159" s="150">
        <f t="shared" si="6"/>
        <v>0</v>
      </c>
      <c r="BH159" s="150">
        <f t="shared" si="7"/>
        <v>0</v>
      </c>
      <c r="BI159" s="150">
        <f t="shared" si="8"/>
        <v>0</v>
      </c>
      <c r="BJ159" s="17" t="s">
        <v>93</v>
      </c>
      <c r="BK159" s="150">
        <f t="shared" si="9"/>
        <v>0</v>
      </c>
      <c r="BL159" s="17" t="s">
        <v>239</v>
      </c>
      <c r="BM159" s="149" t="s">
        <v>1748</v>
      </c>
    </row>
    <row r="160" spans="2:65" s="1" customFormat="1" ht="24.2" customHeight="1">
      <c r="B160" s="33"/>
      <c r="C160" s="138" t="s">
        <v>566</v>
      </c>
      <c r="D160" s="138" t="s">
        <v>234</v>
      </c>
      <c r="E160" s="139" t="s">
        <v>1749</v>
      </c>
      <c r="F160" s="140" t="s">
        <v>1750</v>
      </c>
      <c r="G160" s="141" t="s">
        <v>1651</v>
      </c>
      <c r="H160" s="142">
        <v>53</v>
      </c>
      <c r="I160" s="143"/>
      <c r="J160" s="144">
        <f t="shared" si="0"/>
        <v>0</v>
      </c>
      <c r="K160" s="140" t="s">
        <v>1</v>
      </c>
      <c r="L160" s="33"/>
      <c r="M160" s="145" t="s">
        <v>1</v>
      </c>
      <c r="N160" s="146" t="s">
        <v>51</v>
      </c>
      <c r="P160" s="147">
        <f t="shared" si="1"/>
        <v>0</v>
      </c>
      <c r="Q160" s="147">
        <v>0</v>
      </c>
      <c r="R160" s="147">
        <f t="shared" si="2"/>
        <v>0</v>
      </c>
      <c r="S160" s="147">
        <v>0</v>
      </c>
      <c r="T160" s="148">
        <f t="shared" si="3"/>
        <v>0</v>
      </c>
      <c r="AR160" s="149" t="s">
        <v>239</v>
      </c>
      <c r="AT160" s="149" t="s">
        <v>234</v>
      </c>
      <c r="AU160" s="149" t="s">
        <v>93</v>
      </c>
      <c r="AY160" s="17" t="s">
        <v>232</v>
      </c>
      <c r="BE160" s="150">
        <f t="shared" si="4"/>
        <v>0</v>
      </c>
      <c r="BF160" s="150">
        <f t="shared" si="5"/>
        <v>0</v>
      </c>
      <c r="BG160" s="150">
        <f t="shared" si="6"/>
        <v>0</v>
      </c>
      <c r="BH160" s="150">
        <f t="shared" si="7"/>
        <v>0</v>
      </c>
      <c r="BI160" s="150">
        <f t="shared" si="8"/>
        <v>0</v>
      </c>
      <c r="BJ160" s="17" t="s">
        <v>93</v>
      </c>
      <c r="BK160" s="150">
        <f t="shared" si="9"/>
        <v>0</v>
      </c>
      <c r="BL160" s="17" t="s">
        <v>239</v>
      </c>
      <c r="BM160" s="149" t="s">
        <v>1751</v>
      </c>
    </row>
    <row r="161" spans="2:65" s="1" customFormat="1" ht="24.2" customHeight="1">
      <c r="B161" s="33"/>
      <c r="C161" s="138" t="s">
        <v>573</v>
      </c>
      <c r="D161" s="138" t="s">
        <v>234</v>
      </c>
      <c r="E161" s="139" t="s">
        <v>1752</v>
      </c>
      <c r="F161" s="140" t="s">
        <v>1753</v>
      </c>
      <c r="G161" s="141" t="s">
        <v>1651</v>
      </c>
      <c r="H161" s="142">
        <v>1</v>
      </c>
      <c r="I161" s="143"/>
      <c r="J161" s="144">
        <f t="shared" si="0"/>
        <v>0</v>
      </c>
      <c r="K161" s="140" t="s">
        <v>1</v>
      </c>
      <c r="L161" s="33"/>
      <c r="M161" s="145" t="s">
        <v>1</v>
      </c>
      <c r="N161" s="146" t="s">
        <v>51</v>
      </c>
      <c r="P161" s="147">
        <f t="shared" si="1"/>
        <v>0</v>
      </c>
      <c r="Q161" s="147">
        <v>0</v>
      </c>
      <c r="R161" s="147">
        <f t="shared" si="2"/>
        <v>0</v>
      </c>
      <c r="S161" s="147">
        <v>0</v>
      </c>
      <c r="T161" s="148">
        <f t="shared" si="3"/>
        <v>0</v>
      </c>
      <c r="AR161" s="149" t="s">
        <v>239</v>
      </c>
      <c r="AT161" s="149" t="s">
        <v>234</v>
      </c>
      <c r="AU161" s="149" t="s">
        <v>93</v>
      </c>
      <c r="AY161" s="17" t="s">
        <v>232</v>
      </c>
      <c r="BE161" s="150">
        <f t="shared" si="4"/>
        <v>0</v>
      </c>
      <c r="BF161" s="150">
        <f t="shared" si="5"/>
        <v>0</v>
      </c>
      <c r="BG161" s="150">
        <f t="shared" si="6"/>
        <v>0</v>
      </c>
      <c r="BH161" s="150">
        <f t="shared" si="7"/>
        <v>0</v>
      </c>
      <c r="BI161" s="150">
        <f t="shared" si="8"/>
        <v>0</v>
      </c>
      <c r="BJ161" s="17" t="s">
        <v>93</v>
      </c>
      <c r="BK161" s="150">
        <f t="shared" si="9"/>
        <v>0</v>
      </c>
      <c r="BL161" s="17" t="s">
        <v>239</v>
      </c>
      <c r="BM161" s="149" t="s">
        <v>1754</v>
      </c>
    </row>
    <row r="162" spans="2:65" s="1" customFormat="1" ht="16.5" customHeight="1">
      <c r="B162" s="33"/>
      <c r="C162" s="138" t="s">
        <v>581</v>
      </c>
      <c r="D162" s="138" t="s">
        <v>234</v>
      </c>
      <c r="E162" s="139" t="s">
        <v>1755</v>
      </c>
      <c r="F162" s="140" t="s">
        <v>1756</v>
      </c>
      <c r="G162" s="141" t="s">
        <v>1474</v>
      </c>
      <c r="H162" s="142">
        <v>20</v>
      </c>
      <c r="I162" s="143"/>
      <c r="J162" s="144">
        <f t="shared" si="0"/>
        <v>0</v>
      </c>
      <c r="K162" s="140" t="s">
        <v>1</v>
      </c>
      <c r="L162" s="33"/>
      <c r="M162" s="145" t="s">
        <v>1</v>
      </c>
      <c r="N162" s="146" t="s">
        <v>51</v>
      </c>
      <c r="P162" s="147">
        <f t="shared" si="1"/>
        <v>0</v>
      </c>
      <c r="Q162" s="147">
        <v>0</v>
      </c>
      <c r="R162" s="147">
        <f t="shared" si="2"/>
        <v>0</v>
      </c>
      <c r="S162" s="147">
        <v>0</v>
      </c>
      <c r="T162" s="148">
        <f t="shared" si="3"/>
        <v>0</v>
      </c>
      <c r="AR162" s="149" t="s">
        <v>239</v>
      </c>
      <c r="AT162" s="149" t="s">
        <v>234</v>
      </c>
      <c r="AU162" s="149" t="s">
        <v>93</v>
      </c>
      <c r="AY162" s="17" t="s">
        <v>232</v>
      </c>
      <c r="BE162" s="150">
        <f t="shared" si="4"/>
        <v>0</v>
      </c>
      <c r="BF162" s="150">
        <f t="shared" si="5"/>
        <v>0</v>
      </c>
      <c r="BG162" s="150">
        <f t="shared" si="6"/>
        <v>0</v>
      </c>
      <c r="BH162" s="150">
        <f t="shared" si="7"/>
        <v>0</v>
      </c>
      <c r="BI162" s="150">
        <f t="shared" si="8"/>
        <v>0</v>
      </c>
      <c r="BJ162" s="17" t="s">
        <v>93</v>
      </c>
      <c r="BK162" s="150">
        <f t="shared" si="9"/>
        <v>0</v>
      </c>
      <c r="BL162" s="17" t="s">
        <v>239</v>
      </c>
      <c r="BM162" s="149" t="s">
        <v>1757</v>
      </c>
    </row>
    <row r="163" spans="2:65" s="1" customFormat="1" ht="16.5" customHeight="1">
      <c r="B163" s="33"/>
      <c r="C163" s="138" t="s">
        <v>585</v>
      </c>
      <c r="D163" s="138" t="s">
        <v>234</v>
      </c>
      <c r="E163" s="139" t="s">
        <v>1758</v>
      </c>
      <c r="F163" s="140" t="s">
        <v>1759</v>
      </c>
      <c r="G163" s="141" t="s">
        <v>1474</v>
      </c>
      <c r="H163" s="142">
        <v>18</v>
      </c>
      <c r="I163" s="143"/>
      <c r="J163" s="144">
        <f t="shared" si="0"/>
        <v>0</v>
      </c>
      <c r="K163" s="140" t="s">
        <v>1</v>
      </c>
      <c r="L163" s="33"/>
      <c r="M163" s="145" t="s">
        <v>1</v>
      </c>
      <c r="N163" s="146" t="s">
        <v>51</v>
      </c>
      <c r="P163" s="147">
        <f t="shared" si="1"/>
        <v>0</v>
      </c>
      <c r="Q163" s="147">
        <v>0</v>
      </c>
      <c r="R163" s="147">
        <f t="shared" si="2"/>
        <v>0</v>
      </c>
      <c r="S163" s="147">
        <v>0</v>
      </c>
      <c r="T163" s="148">
        <f t="shared" si="3"/>
        <v>0</v>
      </c>
      <c r="AR163" s="149" t="s">
        <v>239</v>
      </c>
      <c r="AT163" s="149" t="s">
        <v>234</v>
      </c>
      <c r="AU163" s="149" t="s">
        <v>93</v>
      </c>
      <c r="AY163" s="17" t="s">
        <v>232</v>
      </c>
      <c r="BE163" s="150">
        <f t="shared" si="4"/>
        <v>0</v>
      </c>
      <c r="BF163" s="150">
        <f t="shared" si="5"/>
        <v>0</v>
      </c>
      <c r="BG163" s="150">
        <f t="shared" si="6"/>
        <v>0</v>
      </c>
      <c r="BH163" s="150">
        <f t="shared" si="7"/>
        <v>0</v>
      </c>
      <c r="BI163" s="150">
        <f t="shared" si="8"/>
        <v>0</v>
      </c>
      <c r="BJ163" s="17" t="s">
        <v>93</v>
      </c>
      <c r="BK163" s="150">
        <f t="shared" si="9"/>
        <v>0</v>
      </c>
      <c r="BL163" s="17" t="s">
        <v>239</v>
      </c>
      <c r="BM163" s="149" t="s">
        <v>1760</v>
      </c>
    </row>
    <row r="164" spans="2:65" s="1" customFormat="1" ht="16.5" customHeight="1">
      <c r="B164" s="33"/>
      <c r="C164" s="138" t="s">
        <v>591</v>
      </c>
      <c r="D164" s="138" t="s">
        <v>234</v>
      </c>
      <c r="E164" s="139" t="s">
        <v>1761</v>
      </c>
      <c r="F164" s="140" t="s">
        <v>1762</v>
      </c>
      <c r="G164" s="141" t="s">
        <v>1651</v>
      </c>
      <c r="H164" s="142">
        <v>30</v>
      </c>
      <c r="I164" s="143"/>
      <c r="J164" s="144">
        <f t="shared" si="0"/>
        <v>0</v>
      </c>
      <c r="K164" s="140" t="s">
        <v>1</v>
      </c>
      <c r="L164" s="33"/>
      <c r="M164" s="145" t="s">
        <v>1</v>
      </c>
      <c r="N164" s="146" t="s">
        <v>51</v>
      </c>
      <c r="P164" s="147">
        <f t="shared" si="1"/>
        <v>0</v>
      </c>
      <c r="Q164" s="147">
        <v>0</v>
      </c>
      <c r="R164" s="147">
        <f t="shared" si="2"/>
        <v>0</v>
      </c>
      <c r="S164" s="147">
        <v>0</v>
      </c>
      <c r="T164" s="148">
        <f t="shared" si="3"/>
        <v>0</v>
      </c>
      <c r="AR164" s="149" t="s">
        <v>239</v>
      </c>
      <c r="AT164" s="149" t="s">
        <v>234</v>
      </c>
      <c r="AU164" s="149" t="s">
        <v>93</v>
      </c>
      <c r="AY164" s="17" t="s">
        <v>232</v>
      </c>
      <c r="BE164" s="150">
        <f t="shared" si="4"/>
        <v>0</v>
      </c>
      <c r="BF164" s="150">
        <f t="shared" si="5"/>
        <v>0</v>
      </c>
      <c r="BG164" s="150">
        <f t="shared" si="6"/>
        <v>0</v>
      </c>
      <c r="BH164" s="150">
        <f t="shared" si="7"/>
        <v>0</v>
      </c>
      <c r="BI164" s="150">
        <f t="shared" si="8"/>
        <v>0</v>
      </c>
      <c r="BJ164" s="17" t="s">
        <v>93</v>
      </c>
      <c r="BK164" s="150">
        <f t="shared" si="9"/>
        <v>0</v>
      </c>
      <c r="BL164" s="17" t="s">
        <v>239</v>
      </c>
      <c r="BM164" s="149" t="s">
        <v>1763</v>
      </c>
    </row>
    <row r="165" spans="2:65" s="1" customFormat="1" ht="16.5" customHeight="1">
      <c r="B165" s="33"/>
      <c r="C165" s="138" t="s">
        <v>595</v>
      </c>
      <c r="D165" s="138" t="s">
        <v>234</v>
      </c>
      <c r="E165" s="139" t="s">
        <v>1764</v>
      </c>
      <c r="F165" s="140" t="s">
        <v>1765</v>
      </c>
      <c r="G165" s="141" t="s">
        <v>1651</v>
      </c>
      <c r="H165" s="142">
        <v>200</v>
      </c>
      <c r="I165" s="143"/>
      <c r="J165" s="144">
        <f t="shared" si="0"/>
        <v>0</v>
      </c>
      <c r="K165" s="140" t="s">
        <v>1</v>
      </c>
      <c r="L165" s="33"/>
      <c r="M165" s="145" t="s">
        <v>1</v>
      </c>
      <c r="N165" s="146" t="s">
        <v>51</v>
      </c>
      <c r="P165" s="147">
        <f t="shared" si="1"/>
        <v>0</v>
      </c>
      <c r="Q165" s="147">
        <v>0</v>
      </c>
      <c r="R165" s="147">
        <f t="shared" si="2"/>
        <v>0</v>
      </c>
      <c r="S165" s="147">
        <v>0</v>
      </c>
      <c r="T165" s="148">
        <f t="shared" si="3"/>
        <v>0</v>
      </c>
      <c r="AR165" s="149" t="s">
        <v>239</v>
      </c>
      <c r="AT165" s="149" t="s">
        <v>234</v>
      </c>
      <c r="AU165" s="149" t="s">
        <v>93</v>
      </c>
      <c r="AY165" s="17" t="s">
        <v>232</v>
      </c>
      <c r="BE165" s="150">
        <f t="shared" si="4"/>
        <v>0</v>
      </c>
      <c r="BF165" s="150">
        <f t="shared" si="5"/>
        <v>0</v>
      </c>
      <c r="BG165" s="150">
        <f t="shared" si="6"/>
        <v>0</v>
      </c>
      <c r="BH165" s="150">
        <f t="shared" si="7"/>
        <v>0</v>
      </c>
      <c r="BI165" s="150">
        <f t="shared" si="8"/>
        <v>0</v>
      </c>
      <c r="BJ165" s="17" t="s">
        <v>93</v>
      </c>
      <c r="BK165" s="150">
        <f t="shared" si="9"/>
        <v>0</v>
      </c>
      <c r="BL165" s="17" t="s">
        <v>239</v>
      </c>
      <c r="BM165" s="149" t="s">
        <v>1766</v>
      </c>
    </row>
    <row r="166" spans="2:65" s="1" customFormat="1" ht="44.25" customHeight="1">
      <c r="B166" s="33"/>
      <c r="C166" s="138" t="s">
        <v>600</v>
      </c>
      <c r="D166" s="138" t="s">
        <v>234</v>
      </c>
      <c r="E166" s="139" t="s">
        <v>1767</v>
      </c>
      <c r="F166" s="140" t="s">
        <v>1768</v>
      </c>
      <c r="G166" s="141" t="s">
        <v>153</v>
      </c>
      <c r="H166" s="142">
        <v>15</v>
      </c>
      <c r="I166" s="143"/>
      <c r="J166" s="144">
        <f t="shared" si="0"/>
        <v>0</v>
      </c>
      <c r="K166" s="140" t="s">
        <v>1</v>
      </c>
      <c r="L166" s="33"/>
      <c r="M166" s="145" t="s">
        <v>1</v>
      </c>
      <c r="N166" s="146" t="s">
        <v>51</v>
      </c>
      <c r="P166" s="147">
        <f t="shared" si="1"/>
        <v>0</v>
      </c>
      <c r="Q166" s="147">
        <v>0</v>
      </c>
      <c r="R166" s="147">
        <f t="shared" si="2"/>
        <v>0</v>
      </c>
      <c r="S166" s="147">
        <v>0</v>
      </c>
      <c r="T166" s="148">
        <f t="shared" si="3"/>
        <v>0</v>
      </c>
      <c r="AR166" s="149" t="s">
        <v>239</v>
      </c>
      <c r="AT166" s="149" t="s">
        <v>234</v>
      </c>
      <c r="AU166" s="149" t="s">
        <v>93</v>
      </c>
      <c r="AY166" s="17" t="s">
        <v>232</v>
      </c>
      <c r="BE166" s="150">
        <f t="shared" si="4"/>
        <v>0</v>
      </c>
      <c r="BF166" s="150">
        <f t="shared" si="5"/>
        <v>0</v>
      </c>
      <c r="BG166" s="150">
        <f t="shared" si="6"/>
        <v>0</v>
      </c>
      <c r="BH166" s="150">
        <f t="shared" si="7"/>
        <v>0</v>
      </c>
      <c r="BI166" s="150">
        <f t="shared" si="8"/>
        <v>0</v>
      </c>
      <c r="BJ166" s="17" t="s">
        <v>93</v>
      </c>
      <c r="BK166" s="150">
        <f t="shared" si="9"/>
        <v>0</v>
      </c>
      <c r="BL166" s="17" t="s">
        <v>239</v>
      </c>
      <c r="BM166" s="149" t="s">
        <v>1769</v>
      </c>
    </row>
    <row r="167" spans="2:65" s="1" customFormat="1" ht="16.5" customHeight="1">
      <c r="B167" s="33"/>
      <c r="C167" s="138" t="s">
        <v>604</v>
      </c>
      <c r="D167" s="138" t="s">
        <v>234</v>
      </c>
      <c r="E167" s="139" t="s">
        <v>1770</v>
      </c>
      <c r="F167" s="140" t="s">
        <v>1771</v>
      </c>
      <c r="G167" s="141" t="s">
        <v>1638</v>
      </c>
      <c r="H167" s="142">
        <v>2</v>
      </c>
      <c r="I167" s="143"/>
      <c r="J167" s="144">
        <f t="shared" si="0"/>
        <v>0</v>
      </c>
      <c r="K167" s="140" t="s">
        <v>1</v>
      </c>
      <c r="L167" s="33"/>
      <c r="M167" s="145" t="s">
        <v>1</v>
      </c>
      <c r="N167" s="146" t="s">
        <v>51</v>
      </c>
      <c r="P167" s="147">
        <f t="shared" si="1"/>
        <v>0</v>
      </c>
      <c r="Q167" s="147">
        <v>0</v>
      </c>
      <c r="R167" s="147">
        <f t="shared" si="2"/>
        <v>0</v>
      </c>
      <c r="S167" s="147">
        <v>0</v>
      </c>
      <c r="T167" s="148">
        <f t="shared" si="3"/>
        <v>0</v>
      </c>
      <c r="AR167" s="149" t="s">
        <v>239</v>
      </c>
      <c r="AT167" s="149" t="s">
        <v>234</v>
      </c>
      <c r="AU167" s="149" t="s">
        <v>93</v>
      </c>
      <c r="AY167" s="17" t="s">
        <v>232</v>
      </c>
      <c r="BE167" s="150">
        <f t="shared" si="4"/>
        <v>0</v>
      </c>
      <c r="BF167" s="150">
        <f t="shared" si="5"/>
        <v>0</v>
      </c>
      <c r="BG167" s="150">
        <f t="shared" si="6"/>
        <v>0</v>
      </c>
      <c r="BH167" s="150">
        <f t="shared" si="7"/>
        <v>0</v>
      </c>
      <c r="BI167" s="150">
        <f t="shared" si="8"/>
        <v>0</v>
      </c>
      <c r="BJ167" s="17" t="s">
        <v>93</v>
      </c>
      <c r="BK167" s="150">
        <f t="shared" si="9"/>
        <v>0</v>
      </c>
      <c r="BL167" s="17" t="s">
        <v>239</v>
      </c>
      <c r="BM167" s="149" t="s">
        <v>1772</v>
      </c>
    </row>
    <row r="168" spans="2:65" s="1" customFormat="1" ht="16.5" customHeight="1">
      <c r="B168" s="33"/>
      <c r="C168" s="138" t="s">
        <v>608</v>
      </c>
      <c r="D168" s="138" t="s">
        <v>234</v>
      </c>
      <c r="E168" s="139" t="s">
        <v>1773</v>
      </c>
      <c r="F168" s="140" t="s">
        <v>1774</v>
      </c>
      <c r="G168" s="141" t="s">
        <v>246</v>
      </c>
      <c r="H168" s="142">
        <v>42</v>
      </c>
      <c r="I168" s="143"/>
      <c r="J168" s="144">
        <f t="shared" si="0"/>
        <v>0</v>
      </c>
      <c r="K168" s="140" t="s">
        <v>1</v>
      </c>
      <c r="L168" s="33"/>
      <c r="M168" s="145" t="s">
        <v>1</v>
      </c>
      <c r="N168" s="146" t="s">
        <v>51</v>
      </c>
      <c r="P168" s="147">
        <f t="shared" si="1"/>
        <v>0</v>
      </c>
      <c r="Q168" s="147">
        <v>0</v>
      </c>
      <c r="R168" s="147">
        <f t="shared" si="2"/>
        <v>0</v>
      </c>
      <c r="S168" s="147">
        <v>0</v>
      </c>
      <c r="T168" s="148">
        <f t="shared" si="3"/>
        <v>0</v>
      </c>
      <c r="AR168" s="149" t="s">
        <v>239</v>
      </c>
      <c r="AT168" s="149" t="s">
        <v>234</v>
      </c>
      <c r="AU168" s="149" t="s">
        <v>93</v>
      </c>
      <c r="AY168" s="17" t="s">
        <v>232</v>
      </c>
      <c r="BE168" s="150">
        <f t="shared" si="4"/>
        <v>0</v>
      </c>
      <c r="BF168" s="150">
        <f t="shared" si="5"/>
        <v>0</v>
      </c>
      <c r="BG168" s="150">
        <f t="shared" si="6"/>
        <v>0</v>
      </c>
      <c r="BH168" s="150">
        <f t="shared" si="7"/>
        <v>0</v>
      </c>
      <c r="BI168" s="150">
        <f t="shared" si="8"/>
        <v>0</v>
      </c>
      <c r="BJ168" s="17" t="s">
        <v>93</v>
      </c>
      <c r="BK168" s="150">
        <f t="shared" si="9"/>
        <v>0</v>
      </c>
      <c r="BL168" s="17" t="s">
        <v>239</v>
      </c>
      <c r="BM168" s="149" t="s">
        <v>1775</v>
      </c>
    </row>
    <row r="169" spans="2:65" s="1" customFormat="1" ht="37.9" customHeight="1">
      <c r="B169" s="33"/>
      <c r="C169" s="138" t="s">
        <v>612</v>
      </c>
      <c r="D169" s="138" t="s">
        <v>234</v>
      </c>
      <c r="E169" s="139" t="s">
        <v>1776</v>
      </c>
      <c r="F169" s="140" t="s">
        <v>1777</v>
      </c>
      <c r="G169" s="141" t="s">
        <v>246</v>
      </c>
      <c r="H169" s="142">
        <v>50</v>
      </c>
      <c r="I169" s="143"/>
      <c r="J169" s="144">
        <f t="shared" si="0"/>
        <v>0</v>
      </c>
      <c r="K169" s="140" t="s">
        <v>1</v>
      </c>
      <c r="L169" s="33"/>
      <c r="M169" s="145" t="s">
        <v>1</v>
      </c>
      <c r="N169" s="146" t="s">
        <v>51</v>
      </c>
      <c r="P169" s="147">
        <f t="shared" si="1"/>
        <v>0</v>
      </c>
      <c r="Q169" s="147">
        <v>0</v>
      </c>
      <c r="R169" s="147">
        <f t="shared" si="2"/>
        <v>0</v>
      </c>
      <c r="S169" s="147">
        <v>0</v>
      </c>
      <c r="T169" s="148">
        <f t="shared" si="3"/>
        <v>0</v>
      </c>
      <c r="AR169" s="149" t="s">
        <v>239</v>
      </c>
      <c r="AT169" s="149" t="s">
        <v>234</v>
      </c>
      <c r="AU169" s="149" t="s">
        <v>93</v>
      </c>
      <c r="AY169" s="17" t="s">
        <v>232</v>
      </c>
      <c r="BE169" s="150">
        <f t="shared" si="4"/>
        <v>0</v>
      </c>
      <c r="BF169" s="150">
        <f t="shared" si="5"/>
        <v>0</v>
      </c>
      <c r="BG169" s="150">
        <f t="shared" si="6"/>
        <v>0</v>
      </c>
      <c r="BH169" s="150">
        <f t="shared" si="7"/>
        <v>0</v>
      </c>
      <c r="BI169" s="150">
        <f t="shared" si="8"/>
        <v>0</v>
      </c>
      <c r="BJ169" s="17" t="s">
        <v>93</v>
      </c>
      <c r="BK169" s="150">
        <f t="shared" si="9"/>
        <v>0</v>
      </c>
      <c r="BL169" s="17" t="s">
        <v>239</v>
      </c>
      <c r="BM169" s="149" t="s">
        <v>1778</v>
      </c>
    </row>
    <row r="170" spans="2:65" s="1" customFormat="1" ht="16.5" customHeight="1">
      <c r="B170" s="33"/>
      <c r="C170" s="138" t="s">
        <v>617</v>
      </c>
      <c r="D170" s="138" t="s">
        <v>234</v>
      </c>
      <c r="E170" s="139" t="s">
        <v>1779</v>
      </c>
      <c r="F170" s="140" t="s">
        <v>1780</v>
      </c>
      <c r="G170" s="141" t="s">
        <v>1781</v>
      </c>
      <c r="H170" s="142">
        <v>180</v>
      </c>
      <c r="I170" s="143"/>
      <c r="J170" s="144">
        <f t="shared" si="0"/>
        <v>0</v>
      </c>
      <c r="K170" s="140" t="s">
        <v>1</v>
      </c>
      <c r="L170" s="33"/>
      <c r="M170" s="192" t="s">
        <v>1</v>
      </c>
      <c r="N170" s="193" t="s">
        <v>51</v>
      </c>
      <c r="O170" s="194"/>
      <c r="P170" s="195">
        <f t="shared" si="1"/>
        <v>0</v>
      </c>
      <c r="Q170" s="195">
        <v>0</v>
      </c>
      <c r="R170" s="195">
        <f t="shared" si="2"/>
        <v>0</v>
      </c>
      <c r="S170" s="195">
        <v>0</v>
      </c>
      <c r="T170" s="196">
        <f t="shared" si="3"/>
        <v>0</v>
      </c>
      <c r="AR170" s="149" t="s">
        <v>239</v>
      </c>
      <c r="AT170" s="149" t="s">
        <v>234</v>
      </c>
      <c r="AU170" s="149" t="s">
        <v>93</v>
      </c>
      <c r="AY170" s="17" t="s">
        <v>232</v>
      </c>
      <c r="BE170" s="150">
        <f t="shared" si="4"/>
        <v>0</v>
      </c>
      <c r="BF170" s="150">
        <f t="shared" si="5"/>
        <v>0</v>
      </c>
      <c r="BG170" s="150">
        <f t="shared" si="6"/>
        <v>0</v>
      </c>
      <c r="BH170" s="150">
        <f t="shared" si="7"/>
        <v>0</v>
      </c>
      <c r="BI170" s="150">
        <f t="shared" si="8"/>
        <v>0</v>
      </c>
      <c r="BJ170" s="17" t="s">
        <v>93</v>
      </c>
      <c r="BK170" s="150">
        <f t="shared" si="9"/>
        <v>0</v>
      </c>
      <c r="BL170" s="17" t="s">
        <v>239</v>
      </c>
      <c r="BM170" s="149" t="s">
        <v>1782</v>
      </c>
    </row>
    <row r="171" spans="2:65" s="1" customFormat="1" ht="6.95" customHeight="1">
      <c r="B171" s="44"/>
      <c r="C171" s="45"/>
      <c r="D171" s="45"/>
      <c r="E171" s="45"/>
      <c r="F171" s="45"/>
      <c r="G171" s="45"/>
      <c r="H171" s="45"/>
      <c r="I171" s="45"/>
      <c r="J171" s="45"/>
      <c r="K171" s="45"/>
      <c r="L171" s="33"/>
    </row>
  </sheetData>
  <sheetProtection algorithmName="SHA-512" hashValue="S4MFDHTjZrm5siZY9YuX91z802uB3SDDT0kvuJoR0BSCsylEHEwvkRVHkVAoIu1HfY4DjfknDmrYwJG557m6lQ==" saltValue="Tstdn5UFPOQis92mJMZsN2kUpX3ZGwFlL5h1Ev6OWNrOT+hqwiBZg5DPYC3gs0+VuRkVvlFerVuYujX2YltlFQ==" spinCount="100000" sheet="1" objects="1" scenarios="1" formatColumns="0" formatRows="0" autoFilter="0"/>
  <autoFilter ref="C120:K170" xr:uid="{00000000-0009-0000-0000-000003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6"/>
  <sheetViews>
    <sheetView showGridLines="0" topLeftCell="A84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108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95</v>
      </c>
    </row>
    <row r="4" spans="2:46" ht="24.95" customHeight="1">
      <c r="B4" s="20"/>
      <c r="D4" s="21" t="s">
        <v>158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12" t="str">
        <f>'Rekapitulace stavby'!K6</f>
        <v>Vybudování PPO na stokové síti v oblasti Karlín - Retenční nádrž JIH</v>
      </c>
      <c r="F7" s="313"/>
      <c r="G7" s="313"/>
      <c r="H7" s="313"/>
      <c r="L7" s="20"/>
    </row>
    <row r="8" spans="2:46" ht="12" customHeight="1">
      <c r="B8" s="20"/>
      <c r="D8" s="27" t="s">
        <v>172</v>
      </c>
      <c r="L8" s="20"/>
    </row>
    <row r="9" spans="2:46" s="1" customFormat="1" ht="16.5" customHeight="1">
      <c r="B9" s="33"/>
      <c r="E9" s="312" t="s">
        <v>176</v>
      </c>
      <c r="F9" s="311"/>
      <c r="G9" s="311"/>
      <c r="H9" s="311"/>
      <c r="L9" s="33"/>
    </row>
    <row r="10" spans="2:46" s="1" customFormat="1" ht="12" customHeight="1">
      <c r="B10" s="33"/>
      <c r="D10" s="27" t="s">
        <v>180</v>
      </c>
      <c r="L10" s="33"/>
    </row>
    <row r="11" spans="2:46" s="1" customFormat="1" ht="16.5" customHeight="1">
      <c r="B11" s="33"/>
      <c r="E11" s="273" t="s">
        <v>1783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7" t="s">
        <v>18</v>
      </c>
      <c r="F13" s="25" t="s">
        <v>1</v>
      </c>
      <c r="I13" s="27" t="s">
        <v>20</v>
      </c>
      <c r="J13" s="25" t="s">
        <v>1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2" t="str">
        <f>'Rekapitulace stavby'!AN8</f>
        <v>13. 8. 2025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4"/>
      <c r="G20" s="284"/>
      <c r="H20" s="284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41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43</v>
      </c>
      <c r="I25" s="27" t="s">
        <v>31</v>
      </c>
      <c r="J25" s="25" t="s">
        <v>39</v>
      </c>
      <c r="L25" s="33"/>
    </row>
    <row r="26" spans="2:12" s="1" customFormat="1" ht="18" customHeight="1">
      <c r="B26" s="33"/>
      <c r="E26" s="25" t="s">
        <v>40</v>
      </c>
      <c r="I26" s="27" t="s">
        <v>34</v>
      </c>
      <c r="J26" s="25" t="s">
        <v>41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44</v>
      </c>
      <c r="L28" s="33"/>
    </row>
    <row r="29" spans="2:12" s="7" customFormat="1" ht="59.25" customHeight="1">
      <c r="B29" s="94"/>
      <c r="E29" s="289" t="s">
        <v>45</v>
      </c>
      <c r="F29" s="289"/>
      <c r="G29" s="289"/>
      <c r="H29" s="289"/>
      <c r="L29" s="94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3"/>
      <c r="E31" s="53"/>
      <c r="F31" s="53"/>
      <c r="G31" s="53"/>
      <c r="H31" s="53"/>
      <c r="I31" s="53"/>
      <c r="J31" s="53"/>
      <c r="K31" s="53"/>
      <c r="L31" s="33"/>
    </row>
    <row r="32" spans="2:12" s="1" customFormat="1" ht="25.35" customHeight="1">
      <c r="B32" s="33"/>
      <c r="D32" s="95" t="s">
        <v>46</v>
      </c>
      <c r="J32" s="65">
        <f>ROUND(J122, 2)</f>
        <v>0</v>
      </c>
      <c r="L32" s="33"/>
    </row>
    <row r="33" spans="2:12" s="1" customFormat="1" ht="6.95" customHeight="1">
      <c r="B33" s="33"/>
      <c r="D33" s="53"/>
      <c r="E33" s="53"/>
      <c r="F33" s="53"/>
      <c r="G33" s="53"/>
      <c r="H33" s="53"/>
      <c r="I33" s="53"/>
      <c r="J33" s="53"/>
      <c r="K33" s="53"/>
      <c r="L33" s="33"/>
    </row>
    <row r="34" spans="2:12" s="1" customFormat="1" ht="14.45" customHeight="1">
      <c r="B34" s="33"/>
      <c r="F34" s="96" t="s">
        <v>48</v>
      </c>
      <c r="I34" s="96" t="s">
        <v>47</v>
      </c>
      <c r="J34" s="96" t="s">
        <v>49</v>
      </c>
      <c r="L34" s="33"/>
    </row>
    <row r="35" spans="2:12" s="1" customFormat="1" ht="14.45" customHeight="1">
      <c r="B35" s="33"/>
      <c r="D35" s="97" t="s">
        <v>50</v>
      </c>
      <c r="E35" s="27" t="s">
        <v>51</v>
      </c>
      <c r="F35" s="85">
        <f>ROUND((SUM(BE122:BE155)),  2)</f>
        <v>0</v>
      </c>
      <c r="I35" s="98">
        <v>0.21</v>
      </c>
      <c r="J35" s="85">
        <f>ROUND(((SUM(BE122:BE155))*I35),  2)</f>
        <v>0</v>
      </c>
      <c r="L35" s="33"/>
    </row>
    <row r="36" spans="2:12" s="1" customFormat="1" ht="14.45" customHeight="1">
      <c r="B36" s="33"/>
      <c r="E36" s="27" t="s">
        <v>52</v>
      </c>
      <c r="F36" s="85">
        <f>ROUND((SUM(BF122:BF155)),  2)</f>
        <v>0</v>
      </c>
      <c r="I36" s="98">
        <v>0.12</v>
      </c>
      <c r="J36" s="85">
        <f>ROUND(((SUM(BF122:BF155))*I36),  2)</f>
        <v>0</v>
      </c>
      <c r="L36" s="33"/>
    </row>
    <row r="37" spans="2:12" s="1" customFormat="1" ht="14.45" hidden="1" customHeight="1">
      <c r="B37" s="33"/>
      <c r="E37" s="27" t="s">
        <v>53</v>
      </c>
      <c r="F37" s="85">
        <f>ROUND((SUM(BG122:BG155)),  2)</f>
        <v>0</v>
      </c>
      <c r="I37" s="98">
        <v>0.21</v>
      </c>
      <c r="J37" s="85">
        <f>0</f>
        <v>0</v>
      </c>
      <c r="L37" s="33"/>
    </row>
    <row r="38" spans="2:12" s="1" customFormat="1" ht="14.45" hidden="1" customHeight="1">
      <c r="B38" s="33"/>
      <c r="E38" s="27" t="s">
        <v>54</v>
      </c>
      <c r="F38" s="85">
        <f>ROUND((SUM(BH122:BH155)),  2)</f>
        <v>0</v>
      </c>
      <c r="I38" s="98">
        <v>0.12</v>
      </c>
      <c r="J38" s="85">
        <f>0</f>
        <v>0</v>
      </c>
      <c r="L38" s="33"/>
    </row>
    <row r="39" spans="2:12" s="1" customFormat="1" ht="14.45" hidden="1" customHeight="1">
      <c r="B39" s="33"/>
      <c r="E39" s="27" t="s">
        <v>55</v>
      </c>
      <c r="F39" s="85">
        <f>ROUND((SUM(BI122:BI155)),  2)</f>
        <v>0</v>
      </c>
      <c r="I39" s="98">
        <v>0</v>
      </c>
      <c r="J39" s="85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56</v>
      </c>
      <c r="E41" s="56"/>
      <c r="F41" s="56"/>
      <c r="G41" s="101" t="s">
        <v>57</v>
      </c>
      <c r="H41" s="102" t="s">
        <v>58</v>
      </c>
      <c r="I41" s="56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1" t="s">
        <v>59</v>
      </c>
      <c r="E50" s="42"/>
      <c r="F50" s="42"/>
      <c r="G50" s="41" t="s">
        <v>60</v>
      </c>
      <c r="H50" s="42"/>
      <c r="I50" s="42"/>
      <c r="J50" s="42"/>
      <c r="K50" s="42"/>
      <c r="L50" s="33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3"/>
      <c r="D61" s="43" t="s">
        <v>61</v>
      </c>
      <c r="E61" s="35"/>
      <c r="F61" s="105" t="s">
        <v>62</v>
      </c>
      <c r="G61" s="43" t="s">
        <v>61</v>
      </c>
      <c r="H61" s="35"/>
      <c r="I61" s="35"/>
      <c r="J61" s="106" t="s">
        <v>62</v>
      </c>
      <c r="K61" s="35"/>
      <c r="L61" s="33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3"/>
      <c r="D65" s="41" t="s">
        <v>63</v>
      </c>
      <c r="E65" s="42"/>
      <c r="F65" s="42"/>
      <c r="G65" s="41" t="s">
        <v>64</v>
      </c>
      <c r="H65" s="42"/>
      <c r="I65" s="42"/>
      <c r="J65" s="42"/>
      <c r="K65" s="42"/>
      <c r="L65" s="33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3"/>
      <c r="D76" s="43" t="s">
        <v>61</v>
      </c>
      <c r="E76" s="35"/>
      <c r="F76" s="105" t="s">
        <v>62</v>
      </c>
      <c r="G76" s="43" t="s">
        <v>61</v>
      </c>
      <c r="H76" s="35"/>
      <c r="I76" s="35"/>
      <c r="J76" s="106" t="s">
        <v>62</v>
      </c>
      <c r="K76" s="35"/>
      <c r="L76" s="33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3"/>
    </row>
    <row r="82" spans="2:12" s="1" customFormat="1" ht="24.95" customHeight="1">
      <c r="B82" s="33"/>
      <c r="C82" s="21" t="s">
        <v>195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26.25" customHeight="1">
      <c r="B85" s="33"/>
      <c r="E85" s="312" t="str">
        <f>E7</f>
        <v>Vybudování PPO na stokové síti v oblasti Karlín - Retenční nádrž JIH</v>
      </c>
      <c r="F85" s="313"/>
      <c r="G85" s="313"/>
      <c r="H85" s="313"/>
      <c r="L85" s="33"/>
    </row>
    <row r="86" spans="2:12" ht="12" customHeight="1">
      <c r="B86" s="20"/>
      <c r="C86" s="27" t="s">
        <v>172</v>
      </c>
      <c r="L86" s="20"/>
    </row>
    <row r="87" spans="2:12" s="1" customFormat="1" ht="16.5" customHeight="1">
      <c r="B87" s="33"/>
      <c r="E87" s="312" t="s">
        <v>176</v>
      </c>
      <c r="F87" s="311"/>
      <c r="G87" s="311"/>
      <c r="H87" s="311"/>
      <c r="L87" s="33"/>
    </row>
    <row r="88" spans="2:12" s="1" customFormat="1" ht="12" customHeight="1">
      <c r="B88" s="33"/>
      <c r="C88" s="27" t="s">
        <v>180</v>
      </c>
      <c r="L88" s="33"/>
    </row>
    <row r="89" spans="2:12" s="1" customFormat="1" ht="16.5" customHeight="1">
      <c r="B89" s="33"/>
      <c r="E89" s="273" t="str">
        <f>E11</f>
        <v xml:space="preserve">SO 02.1d - RETENČNÍ NÁDŽ JIH -ZTI </v>
      </c>
      <c r="F89" s="311"/>
      <c r="G89" s="311"/>
      <c r="H89" s="311"/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7" t="s">
        <v>22</v>
      </c>
      <c r="F91" s="25" t="str">
        <f>F14</f>
        <v>Praha 8 -Karlín</v>
      </c>
      <c r="I91" s="27" t="s">
        <v>24</v>
      </c>
      <c r="J91" s="52" t="str">
        <f>IF(J14="","",J14)</f>
        <v>13. 8. 2025</v>
      </c>
      <c r="L91" s="33"/>
    </row>
    <row r="92" spans="2:12" s="1" customFormat="1" ht="6.95" customHeight="1">
      <c r="B92" s="33"/>
      <c r="L92" s="33"/>
    </row>
    <row r="93" spans="2:12" s="1" customFormat="1" ht="15.2" customHeight="1">
      <c r="B93" s="33"/>
      <c r="C93" s="27" t="s">
        <v>30</v>
      </c>
      <c r="F93" s="25" t="str">
        <f>E17</f>
        <v>Pražská vodohospodářská společnost a.s.</v>
      </c>
      <c r="I93" s="27" t="s">
        <v>38</v>
      </c>
      <c r="J93" s="31" t="str">
        <f>E23</f>
        <v>Sweco a.s.</v>
      </c>
      <c r="L93" s="33"/>
    </row>
    <row r="94" spans="2:12" s="1" customFormat="1" ht="15.2" customHeight="1">
      <c r="B94" s="33"/>
      <c r="C94" s="27" t="s">
        <v>36</v>
      </c>
      <c r="F94" s="25" t="str">
        <f>IF(E20="","",E20)</f>
        <v>Vyplň údaj</v>
      </c>
      <c r="I94" s="27" t="s">
        <v>43</v>
      </c>
      <c r="J94" s="31" t="str">
        <f>E26</f>
        <v>Sweco a.s.</v>
      </c>
      <c r="L94" s="33"/>
    </row>
    <row r="95" spans="2:12" s="1" customFormat="1" ht="10.35" customHeight="1">
      <c r="B95" s="33"/>
      <c r="L95" s="33"/>
    </row>
    <row r="96" spans="2:12" s="1" customFormat="1" ht="29.25" customHeight="1">
      <c r="B96" s="33"/>
      <c r="C96" s="107" t="s">
        <v>196</v>
      </c>
      <c r="D96" s="99"/>
      <c r="E96" s="99"/>
      <c r="F96" s="99"/>
      <c r="G96" s="99"/>
      <c r="H96" s="99"/>
      <c r="I96" s="99"/>
      <c r="J96" s="108" t="s">
        <v>197</v>
      </c>
      <c r="K96" s="99"/>
      <c r="L96" s="33"/>
    </row>
    <row r="97" spans="2:47" s="1" customFormat="1" ht="10.35" customHeight="1">
      <c r="B97" s="33"/>
      <c r="L97" s="33"/>
    </row>
    <row r="98" spans="2:47" s="1" customFormat="1" ht="22.9" customHeight="1">
      <c r="B98" s="33"/>
      <c r="C98" s="109" t="s">
        <v>198</v>
      </c>
      <c r="J98" s="65">
        <f>J122</f>
        <v>0</v>
      </c>
      <c r="L98" s="33"/>
      <c r="AU98" s="17" t="s">
        <v>199</v>
      </c>
    </row>
    <row r="99" spans="2:47" s="8" customFormat="1" ht="24.95" customHeight="1">
      <c r="B99" s="110"/>
      <c r="D99" s="111" t="s">
        <v>210</v>
      </c>
      <c r="E99" s="112"/>
      <c r="F99" s="112"/>
      <c r="G99" s="112"/>
      <c r="H99" s="112"/>
      <c r="I99" s="112"/>
      <c r="J99" s="113">
        <f>J123</f>
        <v>0</v>
      </c>
      <c r="L99" s="110"/>
    </row>
    <row r="100" spans="2:47" s="9" customFormat="1" ht="19.899999999999999" customHeight="1">
      <c r="B100" s="114"/>
      <c r="D100" s="115" t="s">
        <v>1784</v>
      </c>
      <c r="E100" s="116"/>
      <c r="F100" s="116"/>
      <c r="G100" s="116"/>
      <c r="H100" s="116"/>
      <c r="I100" s="116"/>
      <c r="J100" s="117">
        <f>J124</f>
        <v>0</v>
      </c>
      <c r="L100" s="114"/>
    </row>
    <row r="101" spans="2:47" s="1" customFormat="1" ht="21.75" customHeight="1">
      <c r="B101" s="33"/>
      <c r="L101" s="33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3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3"/>
    </row>
    <row r="107" spans="2:47" s="1" customFormat="1" ht="24.95" customHeight="1">
      <c r="B107" s="33"/>
      <c r="C107" s="21" t="s">
        <v>217</v>
      </c>
      <c r="L107" s="33"/>
    </row>
    <row r="108" spans="2:47" s="1" customFormat="1" ht="6.95" customHeight="1">
      <c r="B108" s="33"/>
      <c r="L108" s="33"/>
    </row>
    <row r="109" spans="2:47" s="1" customFormat="1" ht="12" customHeight="1">
      <c r="B109" s="33"/>
      <c r="C109" s="27" t="s">
        <v>16</v>
      </c>
      <c r="L109" s="33"/>
    </row>
    <row r="110" spans="2:47" s="1" customFormat="1" ht="26.25" customHeight="1">
      <c r="B110" s="33"/>
      <c r="E110" s="312" t="str">
        <f>E7</f>
        <v>Vybudování PPO na stokové síti v oblasti Karlín - Retenční nádrž JIH</v>
      </c>
      <c r="F110" s="313"/>
      <c r="G110" s="313"/>
      <c r="H110" s="313"/>
      <c r="L110" s="33"/>
    </row>
    <row r="111" spans="2:47" ht="12" customHeight="1">
      <c r="B111" s="20"/>
      <c r="C111" s="27" t="s">
        <v>172</v>
      </c>
      <c r="L111" s="20"/>
    </row>
    <row r="112" spans="2:47" s="1" customFormat="1" ht="16.5" customHeight="1">
      <c r="B112" s="33"/>
      <c r="E112" s="312" t="s">
        <v>176</v>
      </c>
      <c r="F112" s="311"/>
      <c r="G112" s="311"/>
      <c r="H112" s="311"/>
      <c r="L112" s="33"/>
    </row>
    <row r="113" spans="2:65" s="1" customFormat="1" ht="12" customHeight="1">
      <c r="B113" s="33"/>
      <c r="C113" s="27" t="s">
        <v>180</v>
      </c>
      <c r="L113" s="33"/>
    </row>
    <row r="114" spans="2:65" s="1" customFormat="1" ht="16.5" customHeight="1">
      <c r="B114" s="33"/>
      <c r="E114" s="273" t="str">
        <f>E11</f>
        <v xml:space="preserve">SO 02.1d - RETENČNÍ NÁDŽ JIH -ZTI </v>
      </c>
      <c r="F114" s="311"/>
      <c r="G114" s="311"/>
      <c r="H114" s="311"/>
      <c r="L114" s="33"/>
    </row>
    <row r="115" spans="2:65" s="1" customFormat="1" ht="6.95" customHeight="1">
      <c r="B115" s="33"/>
      <c r="L115" s="33"/>
    </row>
    <row r="116" spans="2:65" s="1" customFormat="1" ht="12" customHeight="1">
      <c r="B116" s="33"/>
      <c r="C116" s="27" t="s">
        <v>22</v>
      </c>
      <c r="F116" s="25" t="str">
        <f>F14</f>
        <v>Praha 8 -Karlín</v>
      </c>
      <c r="I116" s="27" t="s">
        <v>24</v>
      </c>
      <c r="J116" s="52" t="str">
        <f>IF(J14="","",J14)</f>
        <v>13. 8. 2025</v>
      </c>
      <c r="L116" s="33"/>
    </row>
    <row r="117" spans="2:65" s="1" customFormat="1" ht="6.95" customHeight="1">
      <c r="B117" s="33"/>
      <c r="L117" s="33"/>
    </row>
    <row r="118" spans="2:65" s="1" customFormat="1" ht="15.2" customHeight="1">
      <c r="B118" s="33"/>
      <c r="C118" s="27" t="s">
        <v>30</v>
      </c>
      <c r="F118" s="25" t="str">
        <f>E17</f>
        <v>Pražská vodohospodářská společnost a.s.</v>
      </c>
      <c r="I118" s="27" t="s">
        <v>38</v>
      </c>
      <c r="J118" s="31" t="str">
        <f>E23</f>
        <v>Sweco a.s.</v>
      </c>
      <c r="L118" s="33"/>
    </row>
    <row r="119" spans="2:65" s="1" customFormat="1" ht="15.2" customHeight="1">
      <c r="B119" s="33"/>
      <c r="C119" s="27" t="s">
        <v>36</v>
      </c>
      <c r="F119" s="25" t="str">
        <f>IF(E20="","",E20)</f>
        <v>Vyplň údaj</v>
      </c>
      <c r="I119" s="27" t="s">
        <v>43</v>
      </c>
      <c r="J119" s="31" t="str">
        <f>E26</f>
        <v>Sweco a.s.</v>
      </c>
      <c r="L119" s="33"/>
    </row>
    <row r="120" spans="2:65" s="1" customFormat="1" ht="10.35" customHeight="1">
      <c r="B120" s="33"/>
      <c r="L120" s="33"/>
    </row>
    <row r="121" spans="2:65" s="10" customFormat="1" ht="29.25" customHeight="1">
      <c r="B121" s="118"/>
      <c r="C121" s="119" t="s">
        <v>218</v>
      </c>
      <c r="D121" s="120" t="s">
        <v>71</v>
      </c>
      <c r="E121" s="120" t="s">
        <v>67</v>
      </c>
      <c r="F121" s="120" t="s">
        <v>68</v>
      </c>
      <c r="G121" s="120" t="s">
        <v>219</v>
      </c>
      <c r="H121" s="120" t="s">
        <v>220</v>
      </c>
      <c r="I121" s="120" t="s">
        <v>221</v>
      </c>
      <c r="J121" s="120" t="s">
        <v>197</v>
      </c>
      <c r="K121" s="121" t="s">
        <v>222</v>
      </c>
      <c r="L121" s="118"/>
      <c r="M121" s="58" t="s">
        <v>1</v>
      </c>
      <c r="N121" s="59" t="s">
        <v>50</v>
      </c>
      <c r="O121" s="59" t="s">
        <v>223</v>
      </c>
      <c r="P121" s="59" t="s">
        <v>224</v>
      </c>
      <c r="Q121" s="59" t="s">
        <v>225</v>
      </c>
      <c r="R121" s="59" t="s">
        <v>226</v>
      </c>
      <c r="S121" s="59" t="s">
        <v>227</v>
      </c>
      <c r="T121" s="60" t="s">
        <v>228</v>
      </c>
    </row>
    <row r="122" spans="2:65" s="1" customFormat="1" ht="22.9" customHeight="1">
      <c r="B122" s="33"/>
      <c r="C122" s="63" t="s">
        <v>229</v>
      </c>
      <c r="J122" s="122">
        <f>BK122</f>
        <v>0</v>
      </c>
      <c r="L122" s="33"/>
      <c r="M122" s="61"/>
      <c r="N122" s="53"/>
      <c r="O122" s="53"/>
      <c r="P122" s="123">
        <f>P123</f>
        <v>0</v>
      </c>
      <c r="Q122" s="53"/>
      <c r="R122" s="123">
        <f>R123</f>
        <v>0.64212640000000021</v>
      </c>
      <c r="S122" s="53"/>
      <c r="T122" s="124">
        <f>T123</f>
        <v>0</v>
      </c>
      <c r="AT122" s="17" t="s">
        <v>85</v>
      </c>
      <c r="AU122" s="17" t="s">
        <v>199</v>
      </c>
      <c r="BK122" s="125">
        <f>BK123</f>
        <v>0</v>
      </c>
    </row>
    <row r="123" spans="2:65" s="11" customFormat="1" ht="25.9" customHeight="1">
      <c r="B123" s="126"/>
      <c r="D123" s="127" t="s">
        <v>85</v>
      </c>
      <c r="E123" s="128" t="s">
        <v>1119</v>
      </c>
      <c r="F123" s="128" t="s">
        <v>1120</v>
      </c>
      <c r="I123" s="129"/>
      <c r="J123" s="130">
        <f>BK123</f>
        <v>0</v>
      </c>
      <c r="L123" s="126"/>
      <c r="M123" s="131"/>
      <c r="P123" s="132">
        <f>P124</f>
        <v>0</v>
      </c>
      <c r="R123" s="132">
        <f>R124</f>
        <v>0.64212640000000021</v>
      </c>
      <c r="T123" s="133">
        <f>T124</f>
        <v>0</v>
      </c>
      <c r="AR123" s="127" t="s">
        <v>95</v>
      </c>
      <c r="AT123" s="134" t="s">
        <v>85</v>
      </c>
      <c r="AU123" s="134" t="s">
        <v>86</v>
      </c>
      <c r="AY123" s="127" t="s">
        <v>232</v>
      </c>
      <c r="BK123" s="135">
        <f>BK124</f>
        <v>0</v>
      </c>
    </row>
    <row r="124" spans="2:65" s="11" customFormat="1" ht="22.9" customHeight="1">
      <c r="B124" s="126"/>
      <c r="D124" s="127" t="s">
        <v>85</v>
      </c>
      <c r="E124" s="136" t="s">
        <v>1785</v>
      </c>
      <c r="F124" s="136" t="s">
        <v>1786</v>
      </c>
      <c r="I124" s="129"/>
      <c r="J124" s="137">
        <f>BK124</f>
        <v>0</v>
      </c>
      <c r="L124" s="126"/>
      <c r="M124" s="131"/>
      <c r="P124" s="132">
        <f>SUM(P125:P155)</f>
        <v>0</v>
      </c>
      <c r="R124" s="132">
        <f>SUM(R125:R155)</f>
        <v>0.64212640000000021</v>
      </c>
      <c r="T124" s="133">
        <f>SUM(T125:T155)</f>
        <v>0</v>
      </c>
      <c r="AR124" s="127" t="s">
        <v>95</v>
      </c>
      <c r="AT124" s="134" t="s">
        <v>85</v>
      </c>
      <c r="AU124" s="134" t="s">
        <v>93</v>
      </c>
      <c r="AY124" s="127" t="s">
        <v>232</v>
      </c>
      <c r="BK124" s="135">
        <f>SUM(BK125:BK155)</f>
        <v>0</v>
      </c>
    </row>
    <row r="125" spans="2:65" s="1" customFormat="1" ht="33" customHeight="1">
      <c r="B125" s="33"/>
      <c r="C125" s="138" t="s">
        <v>93</v>
      </c>
      <c r="D125" s="138" t="s">
        <v>234</v>
      </c>
      <c r="E125" s="139" t="s">
        <v>1787</v>
      </c>
      <c r="F125" s="140" t="s">
        <v>1788</v>
      </c>
      <c r="G125" s="141" t="s">
        <v>237</v>
      </c>
      <c r="H125" s="142">
        <v>83.42</v>
      </c>
      <c r="I125" s="143"/>
      <c r="J125" s="144">
        <f>ROUND(I125*H125,2)</f>
        <v>0</v>
      </c>
      <c r="K125" s="140" t="s">
        <v>238</v>
      </c>
      <c r="L125" s="33"/>
      <c r="M125" s="145" t="s">
        <v>1</v>
      </c>
      <c r="N125" s="146" t="s">
        <v>51</v>
      </c>
      <c r="P125" s="147">
        <f>O125*H125</f>
        <v>0</v>
      </c>
      <c r="Q125" s="147">
        <v>6.1000000000000004E-3</v>
      </c>
      <c r="R125" s="147">
        <f>Q125*H125</f>
        <v>0.50886200000000004</v>
      </c>
      <c r="S125" s="147">
        <v>0</v>
      </c>
      <c r="T125" s="148">
        <f>S125*H125</f>
        <v>0</v>
      </c>
      <c r="AR125" s="149" t="s">
        <v>358</v>
      </c>
      <c r="AT125" s="149" t="s">
        <v>234</v>
      </c>
      <c r="AU125" s="149" t="s">
        <v>95</v>
      </c>
      <c r="AY125" s="17" t="s">
        <v>232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7" t="s">
        <v>93</v>
      </c>
      <c r="BK125" s="150">
        <f>ROUND(I125*H125,2)</f>
        <v>0</v>
      </c>
      <c r="BL125" s="17" t="s">
        <v>358</v>
      </c>
      <c r="BM125" s="149" t="s">
        <v>1789</v>
      </c>
    </row>
    <row r="126" spans="2:65" s="14" customFormat="1">
      <c r="B126" s="166"/>
      <c r="D126" s="152" t="s">
        <v>241</v>
      </c>
      <c r="E126" s="167" t="s">
        <v>1</v>
      </c>
      <c r="F126" s="168" t="s">
        <v>1790</v>
      </c>
      <c r="H126" s="167" t="s">
        <v>1</v>
      </c>
      <c r="I126" s="169"/>
      <c r="L126" s="166"/>
      <c r="M126" s="170"/>
      <c r="T126" s="171"/>
      <c r="AT126" s="167" t="s">
        <v>241</v>
      </c>
      <c r="AU126" s="167" t="s">
        <v>95</v>
      </c>
      <c r="AV126" s="14" t="s">
        <v>93</v>
      </c>
      <c r="AW126" s="14" t="s">
        <v>42</v>
      </c>
      <c r="AX126" s="14" t="s">
        <v>86</v>
      </c>
      <c r="AY126" s="167" t="s">
        <v>232</v>
      </c>
    </row>
    <row r="127" spans="2:65" s="12" customFormat="1">
      <c r="B127" s="151"/>
      <c r="D127" s="152" t="s">
        <v>241</v>
      </c>
      <c r="E127" s="153" t="s">
        <v>1</v>
      </c>
      <c r="F127" s="154" t="s">
        <v>1791</v>
      </c>
      <c r="H127" s="155">
        <v>83.42</v>
      </c>
      <c r="I127" s="156"/>
      <c r="L127" s="151"/>
      <c r="M127" s="157"/>
      <c r="T127" s="158"/>
      <c r="AT127" s="153" t="s">
        <v>241</v>
      </c>
      <c r="AU127" s="153" t="s">
        <v>95</v>
      </c>
      <c r="AV127" s="12" t="s">
        <v>95</v>
      </c>
      <c r="AW127" s="12" t="s">
        <v>42</v>
      </c>
      <c r="AX127" s="12" t="s">
        <v>86</v>
      </c>
      <c r="AY127" s="153" t="s">
        <v>232</v>
      </c>
    </row>
    <row r="128" spans="2:65" s="13" customFormat="1">
      <c r="B128" s="159"/>
      <c r="D128" s="152" t="s">
        <v>241</v>
      </c>
      <c r="E128" s="160" t="s">
        <v>1</v>
      </c>
      <c r="F128" s="161" t="s">
        <v>243</v>
      </c>
      <c r="H128" s="162">
        <v>83.42</v>
      </c>
      <c r="I128" s="163"/>
      <c r="L128" s="159"/>
      <c r="M128" s="164"/>
      <c r="T128" s="165"/>
      <c r="AT128" s="160" t="s">
        <v>241</v>
      </c>
      <c r="AU128" s="160" t="s">
        <v>95</v>
      </c>
      <c r="AV128" s="13" t="s">
        <v>239</v>
      </c>
      <c r="AW128" s="13" t="s">
        <v>42</v>
      </c>
      <c r="AX128" s="13" t="s">
        <v>93</v>
      </c>
      <c r="AY128" s="160" t="s">
        <v>232</v>
      </c>
    </row>
    <row r="129" spans="2:65" s="1" customFormat="1" ht="24.2" customHeight="1">
      <c r="B129" s="33"/>
      <c r="C129" s="138" t="s">
        <v>95</v>
      </c>
      <c r="D129" s="138" t="s">
        <v>234</v>
      </c>
      <c r="E129" s="139" t="s">
        <v>1792</v>
      </c>
      <c r="F129" s="140" t="s">
        <v>1793</v>
      </c>
      <c r="G129" s="141" t="s">
        <v>885</v>
      </c>
      <c r="H129" s="142">
        <v>1</v>
      </c>
      <c r="I129" s="143"/>
      <c r="J129" s="144">
        <f t="shared" ref="J129:J135" si="0">ROUND(I129*H129,2)</f>
        <v>0</v>
      </c>
      <c r="K129" s="140" t="s">
        <v>1794</v>
      </c>
      <c r="L129" s="33"/>
      <c r="M129" s="145" t="s">
        <v>1</v>
      </c>
      <c r="N129" s="146" t="s">
        <v>51</v>
      </c>
      <c r="P129" s="147">
        <f t="shared" ref="P129:P135" si="1">O129*H129</f>
        <v>0</v>
      </c>
      <c r="Q129" s="147">
        <v>0</v>
      </c>
      <c r="R129" s="147">
        <f t="shared" ref="R129:R135" si="2">Q129*H129</f>
        <v>0</v>
      </c>
      <c r="S129" s="147">
        <v>0</v>
      </c>
      <c r="T129" s="148">
        <f t="shared" ref="T129:T135" si="3">S129*H129</f>
        <v>0</v>
      </c>
      <c r="AR129" s="149" t="s">
        <v>358</v>
      </c>
      <c r="AT129" s="149" t="s">
        <v>234</v>
      </c>
      <c r="AU129" s="149" t="s">
        <v>95</v>
      </c>
      <c r="AY129" s="17" t="s">
        <v>232</v>
      </c>
      <c r="BE129" s="150">
        <f t="shared" ref="BE129:BE135" si="4">IF(N129="základní",J129,0)</f>
        <v>0</v>
      </c>
      <c r="BF129" s="150">
        <f t="shared" ref="BF129:BF135" si="5">IF(N129="snížená",J129,0)</f>
        <v>0</v>
      </c>
      <c r="BG129" s="150">
        <f t="shared" ref="BG129:BG135" si="6">IF(N129="zákl. přenesená",J129,0)</f>
        <v>0</v>
      </c>
      <c r="BH129" s="150">
        <f t="shared" ref="BH129:BH135" si="7">IF(N129="sníž. přenesená",J129,0)</f>
        <v>0</v>
      </c>
      <c r="BI129" s="150">
        <f t="shared" ref="BI129:BI135" si="8">IF(N129="nulová",J129,0)</f>
        <v>0</v>
      </c>
      <c r="BJ129" s="17" t="s">
        <v>93</v>
      </c>
      <c r="BK129" s="150">
        <f t="shared" ref="BK129:BK135" si="9">ROUND(I129*H129,2)</f>
        <v>0</v>
      </c>
      <c r="BL129" s="17" t="s">
        <v>358</v>
      </c>
      <c r="BM129" s="149" t="s">
        <v>1795</v>
      </c>
    </row>
    <row r="130" spans="2:65" s="1" customFormat="1" ht="24.2" customHeight="1">
      <c r="B130" s="33"/>
      <c r="C130" s="179" t="s">
        <v>256</v>
      </c>
      <c r="D130" s="179" t="s">
        <v>304</v>
      </c>
      <c r="E130" s="180" t="s">
        <v>1796</v>
      </c>
      <c r="F130" s="181" t="s">
        <v>1797</v>
      </c>
      <c r="G130" s="182" t="s">
        <v>370</v>
      </c>
      <c r="H130" s="183">
        <v>12</v>
      </c>
      <c r="I130" s="184"/>
      <c r="J130" s="185">
        <f t="shared" si="0"/>
        <v>0</v>
      </c>
      <c r="K130" s="181" t="s">
        <v>238</v>
      </c>
      <c r="L130" s="186"/>
      <c r="M130" s="187" t="s">
        <v>1</v>
      </c>
      <c r="N130" s="188" t="s">
        <v>51</v>
      </c>
      <c r="P130" s="147">
        <f t="shared" si="1"/>
        <v>0</v>
      </c>
      <c r="Q130" s="147">
        <v>3.6000000000000002E-4</v>
      </c>
      <c r="R130" s="147">
        <f t="shared" si="2"/>
        <v>4.3200000000000001E-3</v>
      </c>
      <c r="S130" s="147">
        <v>0</v>
      </c>
      <c r="T130" s="148">
        <f t="shared" si="3"/>
        <v>0</v>
      </c>
      <c r="AR130" s="149" t="s">
        <v>528</v>
      </c>
      <c r="AT130" s="149" t="s">
        <v>304</v>
      </c>
      <c r="AU130" s="149" t="s">
        <v>95</v>
      </c>
      <c r="AY130" s="17" t="s">
        <v>232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93</v>
      </c>
      <c r="BK130" s="150">
        <f t="shared" si="9"/>
        <v>0</v>
      </c>
      <c r="BL130" s="17" t="s">
        <v>358</v>
      </c>
      <c r="BM130" s="149" t="s">
        <v>1798</v>
      </c>
    </row>
    <row r="131" spans="2:65" s="1" customFormat="1" ht="24.2" customHeight="1">
      <c r="B131" s="33"/>
      <c r="C131" s="179" t="s">
        <v>239</v>
      </c>
      <c r="D131" s="179" t="s">
        <v>304</v>
      </c>
      <c r="E131" s="180" t="s">
        <v>1799</v>
      </c>
      <c r="F131" s="181" t="s">
        <v>1800</v>
      </c>
      <c r="G131" s="182" t="s">
        <v>370</v>
      </c>
      <c r="H131" s="183">
        <v>5</v>
      </c>
      <c r="I131" s="184"/>
      <c r="J131" s="185">
        <f t="shared" si="0"/>
        <v>0</v>
      </c>
      <c r="K131" s="181" t="s">
        <v>1794</v>
      </c>
      <c r="L131" s="186"/>
      <c r="M131" s="187" t="s">
        <v>1</v>
      </c>
      <c r="N131" s="188" t="s">
        <v>51</v>
      </c>
      <c r="P131" s="147">
        <f t="shared" si="1"/>
        <v>0</v>
      </c>
      <c r="Q131" s="147">
        <v>5.4000000000000001E-4</v>
      </c>
      <c r="R131" s="147">
        <f t="shared" si="2"/>
        <v>2.7000000000000001E-3</v>
      </c>
      <c r="S131" s="147">
        <v>0</v>
      </c>
      <c r="T131" s="148">
        <f t="shared" si="3"/>
        <v>0</v>
      </c>
      <c r="AR131" s="149" t="s">
        <v>528</v>
      </c>
      <c r="AT131" s="149" t="s">
        <v>304</v>
      </c>
      <c r="AU131" s="149" t="s">
        <v>95</v>
      </c>
      <c r="AY131" s="17" t="s">
        <v>232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93</v>
      </c>
      <c r="BK131" s="150">
        <f t="shared" si="9"/>
        <v>0</v>
      </c>
      <c r="BL131" s="17" t="s">
        <v>358</v>
      </c>
      <c r="BM131" s="149" t="s">
        <v>1801</v>
      </c>
    </row>
    <row r="132" spans="2:65" s="1" customFormat="1" ht="16.5" customHeight="1">
      <c r="B132" s="33"/>
      <c r="C132" s="179" t="s">
        <v>266</v>
      </c>
      <c r="D132" s="179" t="s">
        <v>304</v>
      </c>
      <c r="E132" s="180" t="s">
        <v>1802</v>
      </c>
      <c r="F132" s="181" t="s">
        <v>1803</v>
      </c>
      <c r="G132" s="182" t="s">
        <v>370</v>
      </c>
      <c r="H132" s="183">
        <v>9</v>
      </c>
      <c r="I132" s="184"/>
      <c r="J132" s="185">
        <f t="shared" si="0"/>
        <v>0</v>
      </c>
      <c r="K132" s="181" t="s">
        <v>1804</v>
      </c>
      <c r="L132" s="186"/>
      <c r="M132" s="187" t="s">
        <v>1</v>
      </c>
      <c r="N132" s="188" t="s">
        <v>51</v>
      </c>
      <c r="P132" s="147">
        <f t="shared" si="1"/>
        <v>0</v>
      </c>
      <c r="Q132" s="147">
        <v>4.0000000000000002E-4</v>
      </c>
      <c r="R132" s="147">
        <f t="shared" si="2"/>
        <v>3.6000000000000003E-3</v>
      </c>
      <c r="S132" s="147">
        <v>0</v>
      </c>
      <c r="T132" s="148">
        <f t="shared" si="3"/>
        <v>0</v>
      </c>
      <c r="AR132" s="149" t="s">
        <v>528</v>
      </c>
      <c r="AT132" s="149" t="s">
        <v>304</v>
      </c>
      <c r="AU132" s="149" t="s">
        <v>95</v>
      </c>
      <c r="AY132" s="17" t="s">
        <v>232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93</v>
      </c>
      <c r="BK132" s="150">
        <f t="shared" si="9"/>
        <v>0</v>
      </c>
      <c r="BL132" s="17" t="s">
        <v>358</v>
      </c>
      <c r="BM132" s="149" t="s">
        <v>1805</v>
      </c>
    </row>
    <row r="133" spans="2:65" s="1" customFormat="1" ht="21.75" customHeight="1">
      <c r="B133" s="33"/>
      <c r="C133" s="179" t="s">
        <v>271</v>
      </c>
      <c r="D133" s="179" t="s">
        <v>304</v>
      </c>
      <c r="E133" s="180" t="s">
        <v>1806</v>
      </c>
      <c r="F133" s="181" t="s">
        <v>1807</v>
      </c>
      <c r="G133" s="182" t="s">
        <v>370</v>
      </c>
      <c r="H133" s="183">
        <v>9</v>
      </c>
      <c r="I133" s="184"/>
      <c r="J133" s="185">
        <f t="shared" si="0"/>
        <v>0</v>
      </c>
      <c r="K133" s="181" t="s">
        <v>238</v>
      </c>
      <c r="L133" s="186"/>
      <c r="M133" s="187" t="s">
        <v>1</v>
      </c>
      <c r="N133" s="188" t="s">
        <v>51</v>
      </c>
      <c r="P133" s="147">
        <f t="shared" si="1"/>
        <v>0</v>
      </c>
      <c r="Q133" s="147">
        <v>7.5000000000000002E-4</v>
      </c>
      <c r="R133" s="147">
        <f t="shared" si="2"/>
        <v>6.7499999999999999E-3</v>
      </c>
      <c r="S133" s="147">
        <v>0</v>
      </c>
      <c r="T133" s="148">
        <f t="shared" si="3"/>
        <v>0</v>
      </c>
      <c r="AR133" s="149" t="s">
        <v>528</v>
      </c>
      <c r="AT133" s="149" t="s">
        <v>304</v>
      </c>
      <c r="AU133" s="149" t="s">
        <v>95</v>
      </c>
      <c r="AY133" s="17" t="s">
        <v>232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93</v>
      </c>
      <c r="BK133" s="150">
        <f t="shared" si="9"/>
        <v>0</v>
      </c>
      <c r="BL133" s="17" t="s">
        <v>358</v>
      </c>
      <c r="BM133" s="149" t="s">
        <v>1808</v>
      </c>
    </row>
    <row r="134" spans="2:65" s="1" customFormat="1" ht="55.5" customHeight="1">
      <c r="B134" s="33"/>
      <c r="C134" s="138" t="s">
        <v>275</v>
      </c>
      <c r="D134" s="138" t="s">
        <v>234</v>
      </c>
      <c r="E134" s="139" t="s">
        <v>1809</v>
      </c>
      <c r="F134" s="140" t="s">
        <v>1810</v>
      </c>
      <c r="G134" s="141" t="s">
        <v>237</v>
      </c>
      <c r="H134" s="142">
        <v>83.42</v>
      </c>
      <c r="I134" s="143"/>
      <c r="J134" s="144">
        <f t="shared" si="0"/>
        <v>0</v>
      </c>
      <c r="K134" s="140" t="s">
        <v>238</v>
      </c>
      <c r="L134" s="33"/>
      <c r="M134" s="145" t="s">
        <v>1</v>
      </c>
      <c r="N134" s="146" t="s">
        <v>51</v>
      </c>
      <c r="P134" s="147">
        <f t="shared" si="1"/>
        <v>0</v>
      </c>
      <c r="Q134" s="147">
        <v>1.2999999999999999E-4</v>
      </c>
      <c r="R134" s="147">
        <f t="shared" si="2"/>
        <v>1.0844599999999999E-2</v>
      </c>
      <c r="S134" s="147">
        <v>0</v>
      </c>
      <c r="T134" s="148">
        <f t="shared" si="3"/>
        <v>0</v>
      </c>
      <c r="AR134" s="149" t="s">
        <v>358</v>
      </c>
      <c r="AT134" s="149" t="s">
        <v>234</v>
      </c>
      <c r="AU134" s="149" t="s">
        <v>95</v>
      </c>
      <c r="AY134" s="17" t="s">
        <v>232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93</v>
      </c>
      <c r="BK134" s="150">
        <f t="shared" si="9"/>
        <v>0</v>
      </c>
      <c r="BL134" s="17" t="s">
        <v>358</v>
      </c>
      <c r="BM134" s="149" t="s">
        <v>1811</v>
      </c>
    </row>
    <row r="135" spans="2:65" s="1" customFormat="1" ht="16.5" customHeight="1">
      <c r="B135" s="33"/>
      <c r="C135" s="138" t="s">
        <v>303</v>
      </c>
      <c r="D135" s="138" t="s">
        <v>234</v>
      </c>
      <c r="E135" s="139" t="s">
        <v>1812</v>
      </c>
      <c r="F135" s="140" t="s">
        <v>1813</v>
      </c>
      <c r="G135" s="141" t="s">
        <v>370</v>
      </c>
      <c r="H135" s="142">
        <v>9</v>
      </c>
      <c r="I135" s="143"/>
      <c r="J135" s="144">
        <f t="shared" si="0"/>
        <v>0</v>
      </c>
      <c r="K135" s="140" t="s">
        <v>238</v>
      </c>
      <c r="L135" s="33"/>
      <c r="M135" s="145" t="s">
        <v>1</v>
      </c>
      <c r="N135" s="146" t="s">
        <v>51</v>
      </c>
      <c r="P135" s="147">
        <f t="shared" si="1"/>
        <v>0</v>
      </c>
      <c r="Q135" s="147">
        <v>2.6199999999999999E-3</v>
      </c>
      <c r="R135" s="147">
        <f t="shared" si="2"/>
        <v>2.358E-2</v>
      </c>
      <c r="S135" s="147">
        <v>0</v>
      </c>
      <c r="T135" s="148">
        <f t="shared" si="3"/>
        <v>0</v>
      </c>
      <c r="AR135" s="149" t="s">
        <v>358</v>
      </c>
      <c r="AT135" s="149" t="s">
        <v>234</v>
      </c>
      <c r="AU135" s="149" t="s">
        <v>95</v>
      </c>
      <c r="AY135" s="17" t="s">
        <v>232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93</v>
      </c>
      <c r="BK135" s="150">
        <f t="shared" si="9"/>
        <v>0</v>
      </c>
      <c r="BL135" s="17" t="s">
        <v>358</v>
      </c>
      <c r="BM135" s="149" t="s">
        <v>1814</v>
      </c>
    </row>
    <row r="136" spans="2:65" s="14" customFormat="1">
      <c r="B136" s="166"/>
      <c r="D136" s="152" t="s">
        <v>241</v>
      </c>
      <c r="E136" s="167" t="s">
        <v>1</v>
      </c>
      <c r="F136" s="168" t="s">
        <v>1790</v>
      </c>
      <c r="H136" s="167" t="s">
        <v>1</v>
      </c>
      <c r="I136" s="169"/>
      <c r="L136" s="166"/>
      <c r="M136" s="170"/>
      <c r="T136" s="171"/>
      <c r="AT136" s="167" t="s">
        <v>241</v>
      </c>
      <c r="AU136" s="167" t="s">
        <v>95</v>
      </c>
      <c r="AV136" s="14" t="s">
        <v>93</v>
      </c>
      <c r="AW136" s="14" t="s">
        <v>42</v>
      </c>
      <c r="AX136" s="14" t="s">
        <v>86</v>
      </c>
      <c r="AY136" s="167" t="s">
        <v>232</v>
      </c>
    </row>
    <row r="137" spans="2:65" s="12" customFormat="1">
      <c r="B137" s="151"/>
      <c r="D137" s="152" t="s">
        <v>241</v>
      </c>
      <c r="E137" s="153" t="s">
        <v>1</v>
      </c>
      <c r="F137" s="154" t="s">
        <v>1815</v>
      </c>
      <c r="H137" s="155">
        <v>9</v>
      </c>
      <c r="I137" s="156"/>
      <c r="L137" s="151"/>
      <c r="M137" s="157"/>
      <c r="T137" s="158"/>
      <c r="AT137" s="153" t="s">
        <v>241</v>
      </c>
      <c r="AU137" s="153" t="s">
        <v>95</v>
      </c>
      <c r="AV137" s="12" t="s">
        <v>95</v>
      </c>
      <c r="AW137" s="12" t="s">
        <v>42</v>
      </c>
      <c r="AX137" s="12" t="s">
        <v>86</v>
      </c>
      <c r="AY137" s="153" t="s">
        <v>232</v>
      </c>
    </row>
    <row r="138" spans="2:65" s="13" customFormat="1">
      <c r="B138" s="159"/>
      <c r="D138" s="152" t="s">
        <v>241</v>
      </c>
      <c r="E138" s="160" t="s">
        <v>1</v>
      </c>
      <c r="F138" s="161" t="s">
        <v>243</v>
      </c>
      <c r="H138" s="162">
        <v>9</v>
      </c>
      <c r="I138" s="163"/>
      <c r="L138" s="159"/>
      <c r="M138" s="164"/>
      <c r="T138" s="165"/>
      <c r="AT138" s="160" t="s">
        <v>241</v>
      </c>
      <c r="AU138" s="160" t="s">
        <v>95</v>
      </c>
      <c r="AV138" s="13" t="s">
        <v>239</v>
      </c>
      <c r="AW138" s="13" t="s">
        <v>42</v>
      </c>
      <c r="AX138" s="13" t="s">
        <v>93</v>
      </c>
      <c r="AY138" s="160" t="s">
        <v>232</v>
      </c>
    </row>
    <row r="139" spans="2:65" s="1" customFormat="1" ht="21.75" customHeight="1">
      <c r="B139" s="33"/>
      <c r="C139" s="138" t="s">
        <v>312</v>
      </c>
      <c r="D139" s="138" t="s">
        <v>234</v>
      </c>
      <c r="E139" s="139" t="s">
        <v>1816</v>
      </c>
      <c r="F139" s="140" t="s">
        <v>1817</v>
      </c>
      <c r="G139" s="141" t="s">
        <v>370</v>
      </c>
      <c r="H139" s="142">
        <v>9</v>
      </c>
      <c r="I139" s="143"/>
      <c r="J139" s="144">
        <f>ROUND(I139*H139,2)</f>
        <v>0</v>
      </c>
      <c r="K139" s="140" t="s">
        <v>1794</v>
      </c>
      <c r="L139" s="33"/>
      <c r="M139" s="145" t="s">
        <v>1</v>
      </c>
      <c r="N139" s="146" t="s">
        <v>51</v>
      </c>
      <c r="P139" s="147">
        <f>O139*H139</f>
        <v>0</v>
      </c>
      <c r="Q139" s="147">
        <v>1.1999999999999999E-3</v>
      </c>
      <c r="R139" s="147">
        <f>Q139*H139</f>
        <v>1.0799999999999999E-2</v>
      </c>
      <c r="S139" s="147">
        <v>0</v>
      </c>
      <c r="T139" s="148">
        <f>S139*H139</f>
        <v>0</v>
      </c>
      <c r="AR139" s="149" t="s">
        <v>358</v>
      </c>
      <c r="AT139" s="149" t="s">
        <v>234</v>
      </c>
      <c r="AU139" s="149" t="s">
        <v>95</v>
      </c>
      <c r="AY139" s="17" t="s">
        <v>232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93</v>
      </c>
      <c r="BK139" s="150">
        <f>ROUND(I139*H139,2)</f>
        <v>0</v>
      </c>
      <c r="BL139" s="17" t="s">
        <v>358</v>
      </c>
      <c r="BM139" s="149" t="s">
        <v>1818</v>
      </c>
    </row>
    <row r="140" spans="2:65" s="14" customFormat="1">
      <c r="B140" s="166"/>
      <c r="D140" s="152" t="s">
        <v>241</v>
      </c>
      <c r="E140" s="167" t="s">
        <v>1</v>
      </c>
      <c r="F140" s="168" t="s">
        <v>1790</v>
      </c>
      <c r="H140" s="167" t="s">
        <v>1</v>
      </c>
      <c r="I140" s="169"/>
      <c r="L140" s="166"/>
      <c r="M140" s="170"/>
      <c r="T140" s="171"/>
      <c r="AT140" s="167" t="s">
        <v>241</v>
      </c>
      <c r="AU140" s="167" t="s">
        <v>95</v>
      </c>
      <c r="AV140" s="14" t="s">
        <v>93</v>
      </c>
      <c r="AW140" s="14" t="s">
        <v>42</v>
      </c>
      <c r="AX140" s="14" t="s">
        <v>86</v>
      </c>
      <c r="AY140" s="167" t="s">
        <v>232</v>
      </c>
    </row>
    <row r="141" spans="2:65" s="12" customFormat="1">
      <c r="B141" s="151"/>
      <c r="D141" s="152" t="s">
        <v>241</v>
      </c>
      <c r="E141" s="153" t="s">
        <v>1</v>
      </c>
      <c r="F141" s="154" t="s">
        <v>1819</v>
      </c>
      <c r="H141" s="155">
        <v>9</v>
      </c>
      <c r="I141" s="156"/>
      <c r="L141" s="151"/>
      <c r="M141" s="157"/>
      <c r="T141" s="158"/>
      <c r="AT141" s="153" t="s">
        <v>241</v>
      </c>
      <c r="AU141" s="153" t="s">
        <v>95</v>
      </c>
      <c r="AV141" s="12" t="s">
        <v>95</v>
      </c>
      <c r="AW141" s="12" t="s">
        <v>42</v>
      </c>
      <c r="AX141" s="12" t="s">
        <v>86</v>
      </c>
      <c r="AY141" s="153" t="s">
        <v>232</v>
      </c>
    </row>
    <row r="142" spans="2:65" s="14" customFormat="1">
      <c r="B142" s="166"/>
      <c r="D142" s="152" t="s">
        <v>241</v>
      </c>
      <c r="E142" s="167" t="s">
        <v>1</v>
      </c>
      <c r="F142" s="168" t="s">
        <v>1820</v>
      </c>
      <c r="H142" s="167" t="s">
        <v>1</v>
      </c>
      <c r="I142" s="169"/>
      <c r="L142" s="166"/>
      <c r="M142" s="170"/>
      <c r="T142" s="171"/>
      <c r="AT142" s="167" t="s">
        <v>241</v>
      </c>
      <c r="AU142" s="167" t="s">
        <v>95</v>
      </c>
      <c r="AV142" s="14" t="s">
        <v>93</v>
      </c>
      <c r="AW142" s="14" t="s">
        <v>42</v>
      </c>
      <c r="AX142" s="14" t="s">
        <v>86</v>
      </c>
      <c r="AY142" s="167" t="s">
        <v>232</v>
      </c>
    </row>
    <row r="143" spans="2:65" s="13" customFormat="1">
      <c r="B143" s="159"/>
      <c r="D143" s="152" t="s">
        <v>241</v>
      </c>
      <c r="E143" s="160" t="s">
        <v>1</v>
      </c>
      <c r="F143" s="161" t="s">
        <v>243</v>
      </c>
      <c r="H143" s="162">
        <v>9</v>
      </c>
      <c r="I143" s="163"/>
      <c r="L143" s="159"/>
      <c r="M143" s="164"/>
      <c r="T143" s="165"/>
      <c r="AT143" s="160" t="s">
        <v>241</v>
      </c>
      <c r="AU143" s="160" t="s">
        <v>95</v>
      </c>
      <c r="AV143" s="13" t="s">
        <v>239</v>
      </c>
      <c r="AW143" s="13" t="s">
        <v>42</v>
      </c>
      <c r="AX143" s="13" t="s">
        <v>93</v>
      </c>
      <c r="AY143" s="160" t="s">
        <v>232</v>
      </c>
    </row>
    <row r="144" spans="2:65" s="1" customFormat="1" ht="21.75" customHeight="1">
      <c r="B144" s="33"/>
      <c r="C144" s="138" t="s">
        <v>320</v>
      </c>
      <c r="D144" s="138" t="s">
        <v>234</v>
      </c>
      <c r="E144" s="139" t="s">
        <v>1821</v>
      </c>
      <c r="F144" s="140" t="s">
        <v>1822</v>
      </c>
      <c r="G144" s="141" t="s">
        <v>370</v>
      </c>
      <c r="H144" s="142">
        <v>1</v>
      </c>
      <c r="I144" s="143"/>
      <c r="J144" s="144">
        <f>ROUND(I144*H144,2)</f>
        <v>0</v>
      </c>
      <c r="K144" s="140" t="s">
        <v>1794</v>
      </c>
      <c r="L144" s="33"/>
      <c r="M144" s="145" t="s">
        <v>1</v>
      </c>
      <c r="N144" s="146" t="s">
        <v>51</v>
      </c>
      <c r="P144" s="147">
        <f>O144*H144</f>
        <v>0</v>
      </c>
      <c r="Q144" s="147">
        <v>2.6199999999999999E-3</v>
      </c>
      <c r="R144" s="147">
        <f>Q144*H144</f>
        <v>2.6199999999999999E-3</v>
      </c>
      <c r="S144" s="147">
        <v>0</v>
      </c>
      <c r="T144" s="148">
        <f>S144*H144</f>
        <v>0</v>
      </c>
      <c r="AR144" s="149" t="s">
        <v>358</v>
      </c>
      <c r="AT144" s="149" t="s">
        <v>234</v>
      </c>
      <c r="AU144" s="149" t="s">
        <v>95</v>
      </c>
      <c r="AY144" s="17" t="s">
        <v>232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93</v>
      </c>
      <c r="BK144" s="150">
        <f>ROUND(I144*H144,2)</f>
        <v>0</v>
      </c>
      <c r="BL144" s="17" t="s">
        <v>358</v>
      </c>
      <c r="BM144" s="149" t="s">
        <v>1823</v>
      </c>
    </row>
    <row r="145" spans="2:65" s="1" customFormat="1" ht="37.9" customHeight="1">
      <c r="B145" s="33"/>
      <c r="C145" s="138" t="s">
        <v>325</v>
      </c>
      <c r="D145" s="138" t="s">
        <v>234</v>
      </c>
      <c r="E145" s="139" t="s">
        <v>1824</v>
      </c>
      <c r="F145" s="140" t="s">
        <v>1825</v>
      </c>
      <c r="G145" s="141" t="s">
        <v>237</v>
      </c>
      <c r="H145" s="142">
        <v>83.42</v>
      </c>
      <c r="I145" s="143"/>
      <c r="J145" s="144">
        <f>ROUND(I145*H145,2)</f>
        <v>0</v>
      </c>
      <c r="K145" s="140" t="s">
        <v>238</v>
      </c>
      <c r="L145" s="33"/>
      <c r="M145" s="145" t="s">
        <v>1</v>
      </c>
      <c r="N145" s="146" t="s">
        <v>51</v>
      </c>
      <c r="P145" s="147">
        <f>O145*H145</f>
        <v>0</v>
      </c>
      <c r="Q145" s="147">
        <v>1.9000000000000001E-4</v>
      </c>
      <c r="R145" s="147">
        <f>Q145*H145</f>
        <v>1.5849800000000001E-2</v>
      </c>
      <c r="S145" s="147">
        <v>0</v>
      </c>
      <c r="T145" s="148">
        <f>S145*H145</f>
        <v>0</v>
      </c>
      <c r="AR145" s="149" t="s">
        <v>358</v>
      </c>
      <c r="AT145" s="149" t="s">
        <v>234</v>
      </c>
      <c r="AU145" s="149" t="s">
        <v>95</v>
      </c>
      <c r="AY145" s="17" t="s">
        <v>232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93</v>
      </c>
      <c r="BK145" s="150">
        <f>ROUND(I145*H145,2)</f>
        <v>0</v>
      </c>
      <c r="BL145" s="17" t="s">
        <v>358</v>
      </c>
      <c r="BM145" s="149" t="s">
        <v>1826</v>
      </c>
    </row>
    <row r="146" spans="2:65" s="14" customFormat="1">
      <c r="B146" s="166"/>
      <c r="D146" s="152" t="s">
        <v>241</v>
      </c>
      <c r="E146" s="167" t="s">
        <v>1</v>
      </c>
      <c r="F146" s="168" t="s">
        <v>1790</v>
      </c>
      <c r="H146" s="167" t="s">
        <v>1</v>
      </c>
      <c r="I146" s="169"/>
      <c r="L146" s="166"/>
      <c r="M146" s="170"/>
      <c r="T146" s="171"/>
      <c r="AT146" s="167" t="s">
        <v>241</v>
      </c>
      <c r="AU146" s="167" t="s">
        <v>95</v>
      </c>
      <c r="AV146" s="14" t="s">
        <v>93</v>
      </c>
      <c r="AW146" s="14" t="s">
        <v>42</v>
      </c>
      <c r="AX146" s="14" t="s">
        <v>86</v>
      </c>
      <c r="AY146" s="167" t="s">
        <v>232</v>
      </c>
    </row>
    <row r="147" spans="2:65" s="12" customFormat="1">
      <c r="B147" s="151"/>
      <c r="D147" s="152" t="s">
        <v>241</v>
      </c>
      <c r="E147" s="153" t="s">
        <v>1</v>
      </c>
      <c r="F147" s="154" t="s">
        <v>1827</v>
      </c>
      <c r="H147" s="155">
        <v>83.42</v>
      </c>
      <c r="I147" s="156"/>
      <c r="L147" s="151"/>
      <c r="M147" s="157"/>
      <c r="T147" s="158"/>
      <c r="AT147" s="153" t="s">
        <v>241</v>
      </c>
      <c r="AU147" s="153" t="s">
        <v>95</v>
      </c>
      <c r="AV147" s="12" t="s">
        <v>95</v>
      </c>
      <c r="AW147" s="12" t="s">
        <v>42</v>
      </c>
      <c r="AX147" s="12" t="s">
        <v>86</v>
      </c>
      <c r="AY147" s="153" t="s">
        <v>232</v>
      </c>
    </row>
    <row r="148" spans="2:65" s="13" customFormat="1">
      <c r="B148" s="159"/>
      <c r="D148" s="152" t="s">
        <v>241</v>
      </c>
      <c r="E148" s="160" t="s">
        <v>1</v>
      </c>
      <c r="F148" s="161" t="s">
        <v>243</v>
      </c>
      <c r="H148" s="162">
        <v>83.42</v>
      </c>
      <c r="I148" s="163"/>
      <c r="L148" s="159"/>
      <c r="M148" s="164"/>
      <c r="T148" s="165"/>
      <c r="AT148" s="160" t="s">
        <v>241</v>
      </c>
      <c r="AU148" s="160" t="s">
        <v>95</v>
      </c>
      <c r="AV148" s="13" t="s">
        <v>239</v>
      </c>
      <c r="AW148" s="13" t="s">
        <v>42</v>
      </c>
      <c r="AX148" s="13" t="s">
        <v>93</v>
      </c>
      <c r="AY148" s="160" t="s">
        <v>232</v>
      </c>
    </row>
    <row r="149" spans="2:65" s="1" customFormat="1" ht="24.2" customHeight="1">
      <c r="B149" s="33"/>
      <c r="C149" s="138" t="s">
        <v>8</v>
      </c>
      <c r="D149" s="138" t="s">
        <v>234</v>
      </c>
      <c r="E149" s="139" t="s">
        <v>1828</v>
      </c>
      <c r="F149" s="140" t="s">
        <v>1829</v>
      </c>
      <c r="G149" s="141" t="s">
        <v>370</v>
      </c>
      <c r="H149" s="142">
        <v>90</v>
      </c>
      <c r="I149" s="143"/>
      <c r="J149" s="144">
        <f>ROUND(I149*H149,2)</f>
        <v>0</v>
      </c>
      <c r="K149" s="140" t="s">
        <v>1794</v>
      </c>
      <c r="L149" s="33"/>
      <c r="M149" s="145" t="s">
        <v>1</v>
      </c>
      <c r="N149" s="146" t="s">
        <v>51</v>
      </c>
      <c r="P149" s="147">
        <f>O149*H149</f>
        <v>0</v>
      </c>
      <c r="Q149" s="147">
        <v>5.8E-4</v>
      </c>
      <c r="R149" s="147">
        <f>Q149*H149</f>
        <v>5.2200000000000003E-2</v>
      </c>
      <c r="S149" s="147">
        <v>0</v>
      </c>
      <c r="T149" s="148">
        <f>S149*H149</f>
        <v>0</v>
      </c>
      <c r="AR149" s="149" t="s">
        <v>358</v>
      </c>
      <c r="AT149" s="149" t="s">
        <v>234</v>
      </c>
      <c r="AU149" s="149" t="s">
        <v>95</v>
      </c>
      <c r="AY149" s="17" t="s">
        <v>232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93</v>
      </c>
      <c r="BK149" s="150">
        <f>ROUND(I149*H149,2)</f>
        <v>0</v>
      </c>
      <c r="BL149" s="17" t="s">
        <v>358</v>
      </c>
      <c r="BM149" s="149" t="s">
        <v>1830</v>
      </c>
    </row>
    <row r="150" spans="2:65" s="14" customFormat="1">
      <c r="B150" s="166"/>
      <c r="D150" s="152" t="s">
        <v>241</v>
      </c>
      <c r="E150" s="167" t="s">
        <v>1</v>
      </c>
      <c r="F150" s="168" t="s">
        <v>1790</v>
      </c>
      <c r="H150" s="167" t="s">
        <v>1</v>
      </c>
      <c r="I150" s="169"/>
      <c r="L150" s="166"/>
      <c r="M150" s="170"/>
      <c r="T150" s="171"/>
      <c r="AT150" s="167" t="s">
        <v>241</v>
      </c>
      <c r="AU150" s="167" t="s">
        <v>95</v>
      </c>
      <c r="AV150" s="14" t="s">
        <v>93</v>
      </c>
      <c r="AW150" s="14" t="s">
        <v>42</v>
      </c>
      <c r="AX150" s="14" t="s">
        <v>86</v>
      </c>
      <c r="AY150" s="167" t="s">
        <v>232</v>
      </c>
    </row>
    <row r="151" spans="2:65" s="14" customFormat="1">
      <c r="B151" s="166"/>
      <c r="D151" s="152" t="s">
        <v>241</v>
      </c>
      <c r="E151" s="167" t="s">
        <v>1</v>
      </c>
      <c r="F151" s="168" t="s">
        <v>1831</v>
      </c>
      <c r="H151" s="167" t="s">
        <v>1</v>
      </c>
      <c r="I151" s="169"/>
      <c r="L151" s="166"/>
      <c r="M151" s="170"/>
      <c r="T151" s="171"/>
      <c r="AT151" s="167" t="s">
        <v>241</v>
      </c>
      <c r="AU151" s="167" t="s">
        <v>95</v>
      </c>
      <c r="AV151" s="14" t="s">
        <v>93</v>
      </c>
      <c r="AW151" s="14" t="s">
        <v>42</v>
      </c>
      <c r="AX151" s="14" t="s">
        <v>86</v>
      </c>
      <c r="AY151" s="167" t="s">
        <v>232</v>
      </c>
    </row>
    <row r="152" spans="2:65" s="14" customFormat="1">
      <c r="B152" s="166"/>
      <c r="D152" s="152" t="s">
        <v>241</v>
      </c>
      <c r="E152" s="167" t="s">
        <v>1</v>
      </c>
      <c r="F152" s="168" t="s">
        <v>1832</v>
      </c>
      <c r="H152" s="167" t="s">
        <v>1</v>
      </c>
      <c r="I152" s="169"/>
      <c r="L152" s="166"/>
      <c r="M152" s="170"/>
      <c r="T152" s="171"/>
      <c r="AT152" s="167" t="s">
        <v>241</v>
      </c>
      <c r="AU152" s="167" t="s">
        <v>95</v>
      </c>
      <c r="AV152" s="14" t="s">
        <v>93</v>
      </c>
      <c r="AW152" s="14" t="s">
        <v>42</v>
      </c>
      <c r="AX152" s="14" t="s">
        <v>86</v>
      </c>
      <c r="AY152" s="167" t="s">
        <v>232</v>
      </c>
    </row>
    <row r="153" spans="2:65" s="12" customFormat="1">
      <c r="B153" s="151"/>
      <c r="D153" s="152" t="s">
        <v>241</v>
      </c>
      <c r="E153" s="153" t="s">
        <v>1</v>
      </c>
      <c r="F153" s="154" t="s">
        <v>1833</v>
      </c>
      <c r="H153" s="155">
        <v>90</v>
      </c>
      <c r="I153" s="156"/>
      <c r="L153" s="151"/>
      <c r="M153" s="157"/>
      <c r="T153" s="158"/>
      <c r="AT153" s="153" t="s">
        <v>241</v>
      </c>
      <c r="AU153" s="153" t="s">
        <v>95</v>
      </c>
      <c r="AV153" s="12" t="s">
        <v>95</v>
      </c>
      <c r="AW153" s="12" t="s">
        <v>42</v>
      </c>
      <c r="AX153" s="12" t="s">
        <v>86</v>
      </c>
      <c r="AY153" s="153" t="s">
        <v>232</v>
      </c>
    </row>
    <row r="154" spans="2:65" s="13" customFormat="1">
      <c r="B154" s="159"/>
      <c r="D154" s="152" t="s">
        <v>241</v>
      </c>
      <c r="E154" s="160" t="s">
        <v>1</v>
      </c>
      <c r="F154" s="161" t="s">
        <v>243</v>
      </c>
      <c r="H154" s="162">
        <v>90</v>
      </c>
      <c r="I154" s="163"/>
      <c r="L154" s="159"/>
      <c r="M154" s="164"/>
      <c r="T154" s="165"/>
      <c r="AT154" s="160" t="s">
        <v>241</v>
      </c>
      <c r="AU154" s="160" t="s">
        <v>95</v>
      </c>
      <c r="AV154" s="13" t="s">
        <v>239</v>
      </c>
      <c r="AW154" s="13" t="s">
        <v>42</v>
      </c>
      <c r="AX154" s="13" t="s">
        <v>93</v>
      </c>
      <c r="AY154" s="160" t="s">
        <v>232</v>
      </c>
    </row>
    <row r="155" spans="2:65" s="1" customFormat="1" ht="44.25" customHeight="1">
      <c r="B155" s="33"/>
      <c r="C155" s="138" t="s">
        <v>337</v>
      </c>
      <c r="D155" s="138" t="s">
        <v>234</v>
      </c>
      <c r="E155" s="139" t="s">
        <v>1834</v>
      </c>
      <c r="F155" s="140" t="s">
        <v>1835</v>
      </c>
      <c r="G155" s="141" t="s">
        <v>183</v>
      </c>
      <c r="H155" s="142">
        <v>0.64200000000000002</v>
      </c>
      <c r="I155" s="143"/>
      <c r="J155" s="144">
        <f>ROUND(I155*H155,2)</f>
        <v>0</v>
      </c>
      <c r="K155" s="140" t="s">
        <v>238</v>
      </c>
      <c r="L155" s="33"/>
      <c r="M155" s="192" t="s">
        <v>1</v>
      </c>
      <c r="N155" s="193" t="s">
        <v>51</v>
      </c>
      <c r="O155" s="194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AR155" s="149" t="s">
        <v>358</v>
      </c>
      <c r="AT155" s="149" t="s">
        <v>234</v>
      </c>
      <c r="AU155" s="149" t="s">
        <v>95</v>
      </c>
      <c r="AY155" s="17" t="s">
        <v>232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93</v>
      </c>
      <c r="BK155" s="150">
        <f>ROUND(I155*H155,2)</f>
        <v>0</v>
      </c>
      <c r="BL155" s="17" t="s">
        <v>358</v>
      </c>
      <c r="BM155" s="149" t="s">
        <v>1836</v>
      </c>
    </row>
    <row r="156" spans="2:65" s="1" customFormat="1" ht="6.95" customHeight="1">
      <c r="B156" s="44"/>
      <c r="C156" s="45"/>
      <c r="D156" s="45"/>
      <c r="E156" s="45"/>
      <c r="F156" s="45"/>
      <c r="G156" s="45"/>
      <c r="H156" s="45"/>
      <c r="I156" s="45"/>
      <c r="J156" s="45"/>
      <c r="K156" s="45"/>
      <c r="L156" s="33"/>
    </row>
  </sheetData>
  <sheetProtection algorithmName="SHA-512" hashValue="+DvEZJc4VD5Df2thIeqQUiULuXfPgHbmOehbv0F/Kg/PJEeWGb5MUwMToR1MxKZKxz2R7xxosxs8hsXC3Z8C+g==" saltValue="MDePzmqfO97IKyR4zl8E2m/J2aBPU9XyipAlY3Hsi4U+SAw2EMjnXQilnMTj9xk6DEEpNXsGoGezg6ts89dj+A==" spinCount="100000" sheet="1" objects="1" scenarios="1" formatColumns="0" formatRows="0" autoFilter="0"/>
  <autoFilter ref="C121:K155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490"/>
  <sheetViews>
    <sheetView showGridLines="0" topLeftCell="A84" workbookViewId="0">
      <selection activeCell="G105" sqref="G10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111</v>
      </c>
      <c r="AZ2" s="92" t="s">
        <v>1837</v>
      </c>
      <c r="BA2" s="92" t="s">
        <v>1838</v>
      </c>
      <c r="BB2" s="92" t="s">
        <v>167</v>
      </c>
      <c r="BC2" s="92" t="s">
        <v>1839</v>
      </c>
      <c r="BD2" s="92" t="s">
        <v>95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95</v>
      </c>
      <c r="AZ3" s="92" t="s">
        <v>1840</v>
      </c>
      <c r="BA3" s="92" t="s">
        <v>1841</v>
      </c>
      <c r="BB3" s="92" t="s">
        <v>167</v>
      </c>
      <c r="BC3" s="92" t="s">
        <v>1842</v>
      </c>
      <c r="BD3" s="92" t="s">
        <v>95</v>
      </c>
    </row>
    <row r="4" spans="2:56" ht="24.95" customHeight="1">
      <c r="B4" s="20"/>
      <c r="D4" s="21" t="s">
        <v>158</v>
      </c>
      <c r="L4" s="20"/>
      <c r="M4" s="93" t="s">
        <v>10</v>
      </c>
      <c r="AT4" s="17" t="s">
        <v>4</v>
      </c>
      <c r="AZ4" s="92" t="s">
        <v>1843</v>
      </c>
      <c r="BA4" s="92" t="s">
        <v>1844</v>
      </c>
      <c r="BB4" s="92" t="s">
        <v>167</v>
      </c>
      <c r="BC4" s="92" t="s">
        <v>1845</v>
      </c>
      <c r="BD4" s="92" t="s">
        <v>95</v>
      </c>
    </row>
    <row r="5" spans="2:56" ht="6.95" customHeight="1">
      <c r="B5" s="20"/>
      <c r="L5" s="20"/>
      <c r="AZ5" s="92" t="s">
        <v>1846</v>
      </c>
      <c r="BA5" s="92" t="s">
        <v>1847</v>
      </c>
      <c r="BB5" s="92" t="s">
        <v>167</v>
      </c>
      <c r="BC5" s="92" t="s">
        <v>1848</v>
      </c>
      <c r="BD5" s="92" t="s">
        <v>95</v>
      </c>
    </row>
    <row r="6" spans="2:56" ht="12" customHeight="1">
      <c r="B6" s="20"/>
      <c r="D6" s="27" t="s">
        <v>16</v>
      </c>
      <c r="L6" s="20"/>
      <c r="AZ6" s="92" t="s">
        <v>1849</v>
      </c>
      <c r="BA6" s="92" t="s">
        <v>1850</v>
      </c>
      <c r="BB6" s="92" t="s">
        <v>167</v>
      </c>
      <c r="BC6" s="92" t="s">
        <v>1851</v>
      </c>
      <c r="BD6" s="92" t="s">
        <v>95</v>
      </c>
    </row>
    <row r="7" spans="2:56" ht="26.25" customHeight="1">
      <c r="B7" s="20"/>
      <c r="E7" s="312" t="str">
        <f>'Rekapitulace stavby'!K6</f>
        <v>Vybudování PPO na stokové síti v oblasti Karlín - Retenční nádrž JIH</v>
      </c>
      <c r="F7" s="313"/>
      <c r="G7" s="313"/>
      <c r="H7" s="313"/>
      <c r="L7" s="20"/>
      <c r="AZ7" s="92" t="s">
        <v>1852</v>
      </c>
      <c r="BA7" s="92" t="s">
        <v>1853</v>
      </c>
      <c r="BB7" s="92" t="s">
        <v>167</v>
      </c>
      <c r="BC7" s="92" t="s">
        <v>1854</v>
      </c>
      <c r="BD7" s="92" t="s">
        <v>95</v>
      </c>
    </row>
    <row r="8" spans="2:56" s="1" customFormat="1" ht="12" customHeight="1">
      <c r="B8" s="33"/>
      <c r="D8" s="27" t="s">
        <v>172</v>
      </c>
      <c r="L8" s="33"/>
      <c r="AZ8" s="92" t="s">
        <v>1855</v>
      </c>
      <c r="BA8" s="92" t="s">
        <v>1856</v>
      </c>
      <c r="BB8" s="92" t="s">
        <v>167</v>
      </c>
      <c r="BC8" s="92" t="s">
        <v>1857</v>
      </c>
      <c r="BD8" s="92" t="s">
        <v>95</v>
      </c>
    </row>
    <row r="9" spans="2:56" s="1" customFormat="1" ht="16.5" customHeight="1">
      <c r="B9" s="33"/>
      <c r="E9" s="273" t="s">
        <v>1858</v>
      </c>
      <c r="F9" s="311"/>
      <c r="G9" s="311"/>
      <c r="H9" s="311"/>
      <c r="L9" s="33"/>
      <c r="AZ9" s="92" t="s">
        <v>1859</v>
      </c>
      <c r="BA9" s="92" t="s">
        <v>1860</v>
      </c>
      <c r="BB9" s="92" t="s">
        <v>183</v>
      </c>
      <c r="BC9" s="92" t="s">
        <v>1861</v>
      </c>
      <c r="BD9" s="92" t="s">
        <v>95</v>
      </c>
    </row>
    <row r="10" spans="2:56" s="1" customFormat="1">
      <c r="B10" s="33"/>
      <c r="L10" s="33"/>
      <c r="AZ10" s="92" t="s">
        <v>1862</v>
      </c>
      <c r="BA10" s="92" t="s">
        <v>1863</v>
      </c>
      <c r="BB10" s="92" t="s">
        <v>237</v>
      </c>
      <c r="BC10" s="92" t="s">
        <v>1864</v>
      </c>
      <c r="BD10" s="92" t="s">
        <v>95</v>
      </c>
    </row>
    <row r="11" spans="2:56" s="1" customFormat="1" ht="12" customHeight="1">
      <c r="B11" s="33"/>
      <c r="D11" s="27" t="s">
        <v>18</v>
      </c>
      <c r="F11" s="25" t="s">
        <v>1</v>
      </c>
      <c r="I11" s="27" t="s">
        <v>20</v>
      </c>
      <c r="J11" s="25" t="s">
        <v>1</v>
      </c>
      <c r="L11" s="33"/>
    </row>
    <row r="12" spans="2:56" s="1" customFormat="1" ht="12" customHeight="1">
      <c r="B12" s="33"/>
      <c r="D12" s="27" t="s">
        <v>22</v>
      </c>
      <c r="F12" s="25" t="s">
        <v>23</v>
      </c>
      <c r="I12" s="27" t="s">
        <v>24</v>
      </c>
      <c r="J12" s="52" t="str">
        <f>'Rekapitulace stavby'!AN8</f>
        <v>13. 8. 2025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56" s="1" customFormat="1" ht="18" customHeight="1">
      <c r="B15" s="33"/>
      <c r="E15" s="25" t="s">
        <v>33</v>
      </c>
      <c r="I15" s="27" t="s">
        <v>34</v>
      </c>
      <c r="J15" s="25" t="s">
        <v>35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7" t="s">
        <v>36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314" t="str">
        <f>'Rekapitulace stavby'!E14</f>
        <v>Vyplň údaj</v>
      </c>
      <c r="F18" s="284"/>
      <c r="G18" s="284"/>
      <c r="H18" s="284"/>
      <c r="I18" s="27" t="s">
        <v>34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38</v>
      </c>
      <c r="I20" s="27" t="s">
        <v>31</v>
      </c>
      <c r="J20" s="25" t="s">
        <v>39</v>
      </c>
      <c r="L20" s="33"/>
    </row>
    <row r="21" spans="2:12" s="1" customFormat="1" ht="18" customHeight="1">
      <c r="B21" s="33"/>
      <c r="E21" s="25" t="s">
        <v>40</v>
      </c>
      <c r="I21" s="27" t="s">
        <v>34</v>
      </c>
      <c r="J21" s="25" t="s">
        <v>41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43</v>
      </c>
      <c r="I23" s="27" t="s">
        <v>31</v>
      </c>
      <c r="J23" s="25" t="s">
        <v>39</v>
      </c>
      <c r="L23" s="33"/>
    </row>
    <row r="24" spans="2:12" s="1" customFormat="1" ht="18" customHeight="1">
      <c r="B24" s="33"/>
      <c r="E24" s="25" t="s">
        <v>40</v>
      </c>
      <c r="I24" s="27" t="s">
        <v>34</v>
      </c>
      <c r="J24" s="25" t="s">
        <v>41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44</v>
      </c>
      <c r="L26" s="33"/>
    </row>
    <row r="27" spans="2:12" s="7" customFormat="1" ht="59.25" customHeight="1">
      <c r="B27" s="94"/>
      <c r="E27" s="289" t="s">
        <v>45</v>
      </c>
      <c r="F27" s="289"/>
      <c r="G27" s="289"/>
      <c r="H27" s="289"/>
      <c r="L27" s="94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3"/>
      <c r="E29" s="53"/>
      <c r="F29" s="53"/>
      <c r="G29" s="53"/>
      <c r="H29" s="53"/>
      <c r="I29" s="53"/>
      <c r="J29" s="53"/>
      <c r="K29" s="53"/>
      <c r="L29" s="33"/>
    </row>
    <row r="30" spans="2:12" s="1" customFormat="1" ht="25.35" customHeight="1">
      <c r="B30" s="33"/>
      <c r="D30" s="95" t="s">
        <v>46</v>
      </c>
      <c r="J30" s="65">
        <f>ROUND(J125, 2)</f>
        <v>0</v>
      </c>
      <c r="L30" s="33"/>
    </row>
    <row r="31" spans="2:12" s="1" customFormat="1" ht="6.95" customHeight="1">
      <c r="B31" s="33"/>
      <c r="D31" s="53"/>
      <c r="E31" s="53"/>
      <c r="F31" s="53"/>
      <c r="G31" s="53"/>
      <c r="H31" s="53"/>
      <c r="I31" s="53"/>
      <c r="J31" s="53"/>
      <c r="K31" s="53"/>
      <c r="L31" s="33"/>
    </row>
    <row r="32" spans="2:12" s="1" customFormat="1" ht="14.45" customHeight="1">
      <c r="B32" s="33"/>
      <c r="F32" s="96" t="s">
        <v>48</v>
      </c>
      <c r="I32" s="96" t="s">
        <v>47</v>
      </c>
      <c r="J32" s="96" t="s">
        <v>49</v>
      </c>
      <c r="L32" s="33"/>
    </row>
    <row r="33" spans="2:12" s="1" customFormat="1" ht="14.45" customHeight="1">
      <c r="B33" s="33"/>
      <c r="D33" s="97" t="s">
        <v>50</v>
      </c>
      <c r="E33" s="27" t="s">
        <v>51</v>
      </c>
      <c r="F33" s="85">
        <f>ROUND((SUM(BE125:BE489)),  2)</f>
        <v>0</v>
      </c>
      <c r="I33" s="98">
        <v>0.21</v>
      </c>
      <c r="J33" s="85">
        <f>ROUND(((SUM(BE125:BE489))*I33),  2)</f>
        <v>0</v>
      </c>
      <c r="L33" s="33"/>
    </row>
    <row r="34" spans="2:12" s="1" customFormat="1" ht="14.45" customHeight="1">
      <c r="B34" s="33"/>
      <c r="E34" s="27" t="s">
        <v>52</v>
      </c>
      <c r="F34" s="85">
        <f>ROUND((SUM(BF125:BF489)),  2)</f>
        <v>0</v>
      </c>
      <c r="I34" s="98">
        <v>0.12</v>
      </c>
      <c r="J34" s="85">
        <f>ROUND(((SUM(BF125:BF489))*I34),  2)</f>
        <v>0</v>
      </c>
      <c r="L34" s="33"/>
    </row>
    <row r="35" spans="2:12" s="1" customFormat="1" ht="14.45" hidden="1" customHeight="1">
      <c r="B35" s="33"/>
      <c r="E35" s="27" t="s">
        <v>53</v>
      </c>
      <c r="F35" s="85">
        <f>ROUND((SUM(BG125:BG489)),  2)</f>
        <v>0</v>
      </c>
      <c r="I35" s="98">
        <v>0.21</v>
      </c>
      <c r="J35" s="85">
        <f>0</f>
        <v>0</v>
      </c>
      <c r="L35" s="33"/>
    </row>
    <row r="36" spans="2:12" s="1" customFormat="1" ht="14.45" hidden="1" customHeight="1">
      <c r="B36" s="33"/>
      <c r="E36" s="27" t="s">
        <v>54</v>
      </c>
      <c r="F36" s="85">
        <f>ROUND((SUM(BH125:BH489)),  2)</f>
        <v>0</v>
      </c>
      <c r="I36" s="98">
        <v>0.12</v>
      </c>
      <c r="J36" s="85">
        <f>0</f>
        <v>0</v>
      </c>
      <c r="L36" s="33"/>
    </row>
    <row r="37" spans="2:12" s="1" customFormat="1" ht="14.45" hidden="1" customHeight="1">
      <c r="B37" s="33"/>
      <c r="E37" s="27" t="s">
        <v>55</v>
      </c>
      <c r="F37" s="85">
        <f>ROUND((SUM(BI125:BI489)),  2)</f>
        <v>0</v>
      </c>
      <c r="I37" s="98">
        <v>0</v>
      </c>
      <c r="J37" s="85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56</v>
      </c>
      <c r="E39" s="56"/>
      <c r="F39" s="56"/>
      <c r="G39" s="101" t="s">
        <v>57</v>
      </c>
      <c r="H39" s="102" t="s">
        <v>58</v>
      </c>
      <c r="I39" s="56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1" t="s">
        <v>59</v>
      </c>
      <c r="E50" s="42"/>
      <c r="F50" s="42"/>
      <c r="G50" s="41" t="s">
        <v>60</v>
      </c>
      <c r="H50" s="42"/>
      <c r="I50" s="42"/>
      <c r="J50" s="42"/>
      <c r="K50" s="42"/>
      <c r="L50" s="33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3"/>
      <c r="D61" s="43" t="s">
        <v>61</v>
      </c>
      <c r="E61" s="35"/>
      <c r="F61" s="105" t="s">
        <v>62</v>
      </c>
      <c r="G61" s="43" t="s">
        <v>61</v>
      </c>
      <c r="H61" s="35"/>
      <c r="I61" s="35"/>
      <c r="J61" s="106" t="s">
        <v>62</v>
      </c>
      <c r="K61" s="35"/>
      <c r="L61" s="33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3"/>
      <c r="D65" s="41" t="s">
        <v>63</v>
      </c>
      <c r="E65" s="42"/>
      <c r="F65" s="42"/>
      <c r="G65" s="41" t="s">
        <v>64</v>
      </c>
      <c r="H65" s="42"/>
      <c r="I65" s="42"/>
      <c r="J65" s="42"/>
      <c r="K65" s="42"/>
      <c r="L65" s="33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3"/>
      <c r="D76" s="43" t="s">
        <v>61</v>
      </c>
      <c r="E76" s="35"/>
      <c r="F76" s="105" t="s">
        <v>62</v>
      </c>
      <c r="G76" s="43" t="s">
        <v>61</v>
      </c>
      <c r="H76" s="35"/>
      <c r="I76" s="35"/>
      <c r="J76" s="106" t="s">
        <v>62</v>
      </c>
      <c r="K76" s="35"/>
      <c r="L76" s="33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3"/>
    </row>
    <row r="82" spans="2:47" s="1" customFormat="1" ht="24.95" customHeight="1">
      <c r="B82" s="33"/>
      <c r="C82" s="21" t="s">
        <v>195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312" t="str">
        <f>E7</f>
        <v>Vybudování PPO na stokové síti v oblasti Karlín - Retenční nádrž JIH</v>
      </c>
      <c r="F85" s="313"/>
      <c r="G85" s="313"/>
      <c r="H85" s="313"/>
      <c r="L85" s="33"/>
    </row>
    <row r="86" spans="2:47" s="1" customFormat="1" ht="12" customHeight="1">
      <c r="B86" s="33"/>
      <c r="C86" s="27" t="s">
        <v>172</v>
      </c>
      <c r="L86" s="33"/>
    </row>
    <row r="87" spans="2:47" s="1" customFormat="1" ht="16.5" customHeight="1">
      <c r="B87" s="33"/>
      <c r="E87" s="273" t="str">
        <f>E9</f>
        <v xml:space="preserve">SO 02.2 - RN JIH - STAVEBNÍ JÁMA </v>
      </c>
      <c r="F87" s="311"/>
      <c r="G87" s="311"/>
      <c r="H87" s="31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Praha 8 -Karlín</v>
      </c>
      <c r="I89" s="27" t="s">
        <v>24</v>
      </c>
      <c r="J89" s="52" t="str">
        <f>IF(J12="","",J12)</f>
        <v>13. 8. 2025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30</v>
      </c>
      <c r="F91" s="25" t="str">
        <f>E15</f>
        <v>Pražská vodohospodářská společnost a.s.</v>
      </c>
      <c r="I91" s="27" t="s">
        <v>38</v>
      </c>
      <c r="J91" s="31" t="str">
        <f>E21</f>
        <v>Sweco a.s.</v>
      </c>
      <c r="L91" s="33"/>
    </row>
    <row r="92" spans="2:47" s="1" customFormat="1" ht="15.2" customHeight="1">
      <c r="B92" s="33"/>
      <c r="C92" s="27" t="s">
        <v>36</v>
      </c>
      <c r="F92" s="25" t="str">
        <f>IF(E18="","",E18)</f>
        <v>Vyplň údaj</v>
      </c>
      <c r="I92" s="27" t="s">
        <v>43</v>
      </c>
      <c r="J92" s="31" t="str">
        <f>E24</f>
        <v>Sweco a.s.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196</v>
      </c>
      <c r="D94" s="99"/>
      <c r="E94" s="99"/>
      <c r="F94" s="99"/>
      <c r="G94" s="99"/>
      <c r="H94" s="99"/>
      <c r="I94" s="99"/>
      <c r="J94" s="108" t="s">
        <v>197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198</v>
      </c>
      <c r="J96" s="65">
        <f>J125</f>
        <v>0</v>
      </c>
      <c r="L96" s="33"/>
      <c r="AU96" s="17" t="s">
        <v>199</v>
      </c>
    </row>
    <row r="97" spans="2:12" s="8" customFormat="1" ht="24.95" customHeight="1">
      <c r="B97" s="110"/>
      <c r="D97" s="111" t="s">
        <v>200</v>
      </c>
      <c r="E97" s="112"/>
      <c r="F97" s="112"/>
      <c r="G97" s="112"/>
      <c r="H97" s="112"/>
      <c r="I97" s="112"/>
      <c r="J97" s="113">
        <f>J126</f>
        <v>0</v>
      </c>
      <c r="L97" s="110"/>
    </row>
    <row r="98" spans="2:12" s="9" customFormat="1" ht="19.899999999999999" customHeight="1">
      <c r="B98" s="114"/>
      <c r="D98" s="115" t="s">
        <v>201</v>
      </c>
      <c r="E98" s="116"/>
      <c r="F98" s="116"/>
      <c r="G98" s="116"/>
      <c r="H98" s="116"/>
      <c r="I98" s="116"/>
      <c r="J98" s="117">
        <f>J127</f>
        <v>0</v>
      </c>
      <c r="L98" s="114"/>
    </row>
    <row r="99" spans="2:12" s="9" customFormat="1" ht="19.899999999999999" customHeight="1">
      <c r="B99" s="114"/>
      <c r="D99" s="115" t="s">
        <v>1865</v>
      </c>
      <c r="E99" s="116"/>
      <c r="F99" s="116"/>
      <c r="G99" s="116"/>
      <c r="H99" s="116"/>
      <c r="I99" s="116"/>
      <c r="J99" s="117">
        <f>J245</f>
        <v>0</v>
      </c>
      <c r="L99" s="114"/>
    </row>
    <row r="100" spans="2:12" s="9" customFormat="1" ht="19.899999999999999" customHeight="1">
      <c r="B100" s="114"/>
      <c r="D100" s="115" t="s">
        <v>202</v>
      </c>
      <c r="E100" s="116"/>
      <c r="F100" s="116"/>
      <c r="G100" s="116"/>
      <c r="H100" s="116"/>
      <c r="I100" s="116"/>
      <c r="J100" s="117">
        <f>J292</f>
        <v>0</v>
      </c>
      <c r="L100" s="114"/>
    </row>
    <row r="101" spans="2:12" s="9" customFormat="1" ht="19.899999999999999" customHeight="1">
      <c r="B101" s="114"/>
      <c r="D101" s="115" t="s">
        <v>1866</v>
      </c>
      <c r="E101" s="116"/>
      <c r="F101" s="116"/>
      <c r="G101" s="116"/>
      <c r="H101" s="116"/>
      <c r="I101" s="116"/>
      <c r="J101" s="117">
        <f>J408</f>
        <v>0</v>
      </c>
      <c r="L101" s="114"/>
    </row>
    <row r="102" spans="2:12" s="9" customFormat="1" ht="19.899999999999999" customHeight="1">
      <c r="B102" s="114"/>
      <c r="D102" s="115" t="s">
        <v>207</v>
      </c>
      <c r="E102" s="116"/>
      <c r="F102" s="116"/>
      <c r="G102" s="116"/>
      <c r="H102" s="116"/>
      <c r="I102" s="116"/>
      <c r="J102" s="117">
        <f>J428</f>
        <v>0</v>
      </c>
      <c r="L102" s="114"/>
    </row>
    <row r="103" spans="2:12" s="9" customFormat="1" ht="19.899999999999999" customHeight="1">
      <c r="B103" s="114"/>
      <c r="D103" s="115" t="s">
        <v>208</v>
      </c>
      <c r="E103" s="116"/>
      <c r="F103" s="116"/>
      <c r="G103" s="116"/>
      <c r="H103" s="116"/>
      <c r="I103" s="116"/>
      <c r="J103" s="117">
        <f>J433</f>
        <v>0</v>
      </c>
      <c r="L103" s="114"/>
    </row>
    <row r="104" spans="2:12" s="9" customFormat="1" ht="19.899999999999999" customHeight="1">
      <c r="B104" s="114"/>
      <c r="D104" s="115" t="s">
        <v>209</v>
      </c>
      <c r="E104" s="116"/>
      <c r="F104" s="116"/>
      <c r="G104" s="116"/>
      <c r="H104" s="116"/>
      <c r="I104" s="116"/>
      <c r="J104" s="117">
        <f>J458</f>
        <v>0</v>
      </c>
      <c r="L104" s="114"/>
    </row>
    <row r="105" spans="2:12" s="8" customFormat="1" ht="24.95" customHeight="1">
      <c r="B105" s="110"/>
      <c r="D105" s="111" t="s">
        <v>216</v>
      </c>
      <c r="E105" s="112"/>
      <c r="F105" s="112"/>
      <c r="G105" s="112"/>
      <c r="H105" s="112"/>
      <c r="I105" s="112"/>
      <c r="J105" s="113">
        <f>J460</f>
        <v>0</v>
      </c>
      <c r="L105" s="110"/>
    </row>
    <row r="106" spans="2:12" s="1" customFormat="1" ht="21.75" customHeight="1">
      <c r="B106" s="33"/>
      <c r="L106" s="33"/>
    </row>
    <row r="107" spans="2:12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3"/>
    </row>
    <row r="111" spans="2:12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3"/>
    </row>
    <row r="112" spans="2:12" s="1" customFormat="1" ht="24.95" customHeight="1">
      <c r="B112" s="33"/>
      <c r="C112" s="21" t="s">
        <v>217</v>
      </c>
      <c r="L112" s="33"/>
    </row>
    <row r="113" spans="2:65" s="1" customFormat="1" ht="6.95" customHeight="1">
      <c r="B113" s="33"/>
      <c r="L113" s="33"/>
    </row>
    <row r="114" spans="2:65" s="1" customFormat="1" ht="12" customHeight="1">
      <c r="B114" s="33"/>
      <c r="C114" s="27" t="s">
        <v>16</v>
      </c>
      <c r="L114" s="33"/>
    </row>
    <row r="115" spans="2:65" s="1" customFormat="1" ht="26.25" customHeight="1">
      <c r="B115" s="33"/>
      <c r="E115" s="312" t="str">
        <f>E7</f>
        <v>Vybudování PPO na stokové síti v oblasti Karlín - Retenční nádrž JIH</v>
      </c>
      <c r="F115" s="313"/>
      <c r="G115" s="313"/>
      <c r="H115" s="313"/>
      <c r="L115" s="33"/>
    </row>
    <row r="116" spans="2:65" s="1" customFormat="1" ht="12" customHeight="1">
      <c r="B116" s="33"/>
      <c r="C116" s="27" t="s">
        <v>172</v>
      </c>
      <c r="L116" s="33"/>
    </row>
    <row r="117" spans="2:65" s="1" customFormat="1" ht="16.5" customHeight="1">
      <c r="B117" s="33"/>
      <c r="E117" s="273" t="str">
        <f>E9</f>
        <v xml:space="preserve">SO 02.2 - RN JIH - STAVEBNÍ JÁMA </v>
      </c>
      <c r="F117" s="311"/>
      <c r="G117" s="311"/>
      <c r="H117" s="311"/>
      <c r="L117" s="33"/>
    </row>
    <row r="118" spans="2:65" s="1" customFormat="1" ht="6.95" customHeight="1">
      <c r="B118" s="33"/>
      <c r="L118" s="33"/>
    </row>
    <row r="119" spans="2:65" s="1" customFormat="1" ht="12" customHeight="1">
      <c r="B119" s="33"/>
      <c r="C119" s="27" t="s">
        <v>22</v>
      </c>
      <c r="F119" s="25" t="str">
        <f>F12</f>
        <v>Praha 8 -Karlín</v>
      </c>
      <c r="I119" s="27" t="s">
        <v>24</v>
      </c>
      <c r="J119" s="52" t="str">
        <f>IF(J12="","",J12)</f>
        <v>13. 8. 2025</v>
      </c>
      <c r="L119" s="33"/>
    </row>
    <row r="120" spans="2:65" s="1" customFormat="1" ht="6.95" customHeight="1">
      <c r="B120" s="33"/>
      <c r="L120" s="33"/>
    </row>
    <row r="121" spans="2:65" s="1" customFormat="1" ht="15.2" customHeight="1">
      <c r="B121" s="33"/>
      <c r="C121" s="27" t="s">
        <v>30</v>
      </c>
      <c r="F121" s="25" t="str">
        <f>E15</f>
        <v>Pražská vodohospodářská společnost a.s.</v>
      </c>
      <c r="I121" s="27" t="s">
        <v>38</v>
      </c>
      <c r="J121" s="31" t="str">
        <f>E21</f>
        <v>Sweco a.s.</v>
      </c>
      <c r="L121" s="33"/>
    </row>
    <row r="122" spans="2:65" s="1" customFormat="1" ht="15.2" customHeight="1">
      <c r="B122" s="33"/>
      <c r="C122" s="27" t="s">
        <v>36</v>
      </c>
      <c r="F122" s="25" t="str">
        <f>IF(E18="","",E18)</f>
        <v>Vyplň údaj</v>
      </c>
      <c r="I122" s="27" t="s">
        <v>43</v>
      </c>
      <c r="J122" s="31" t="str">
        <f>E24</f>
        <v>Sweco a.s.</v>
      </c>
      <c r="L122" s="33"/>
    </row>
    <row r="123" spans="2:65" s="1" customFormat="1" ht="10.35" customHeight="1">
      <c r="B123" s="33"/>
      <c r="L123" s="33"/>
    </row>
    <row r="124" spans="2:65" s="10" customFormat="1" ht="29.25" customHeight="1">
      <c r="B124" s="118"/>
      <c r="C124" s="119" t="s">
        <v>218</v>
      </c>
      <c r="D124" s="120" t="s">
        <v>71</v>
      </c>
      <c r="E124" s="120" t="s">
        <v>67</v>
      </c>
      <c r="F124" s="120" t="s">
        <v>68</v>
      </c>
      <c r="G124" s="120" t="s">
        <v>219</v>
      </c>
      <c r="H124" s="120" t="s">
        <v>220</v>
      </c>
      <c r="I124" s="120" t="s">
        <v>221</v>
      </c>
      <c r="J124" s="120" t="s">
        <v>197</v>
      </c>
      <c r="K124" s="121" t="s">
        <v>222</v>
      </c>
      <c r="L124" s="118"/>
      <c r="M124" s="58" t="s">
        <v>1</v>
      </c>
      <c r="N124" s="59" t="s">
        <v>50</v>
      </c>
      <c r="O124" s="59" t="s">
        <v>223</v>
      </c>
      <c r="P124" s="59" t="s">
        <v>224</v>
      </c>
      <c r="Q124" s="59" t="s">
        <v>225</v>
      </c>
      <c r="R124" s="59" t="s">
        <v>226</v>
      </c>
      <c r="S124" s="59" t="s">
        <v>227</v>
      </c>
      <c r="T124" s="60" t="s">
        <v>228</v>
      </c>
    </row>
    <row r="125" spans="2:65" s="1" customFormat="1" ht="22.9" customHeight="1">
      <c r="B125" s="33"/>
      <c r="C125" s="63" t="s">
        <v>229</v>
      </c>
      <c r="J125" s="122">
        <f>BK125</f>
        <v>0</v>
      </c>
      <c r="L125" s="33"/>
      <c r="M125" s="61"/>
      <c r="N125" s="53"/>
      <c r="O125" s="53"/>
      <c r="P125" s="123">
        <f>P126+P460</f>
        <v>0</v>
      </c>
      <c r="Q125" s="53"/>
      <c r="R125" s="123">
        <f>R126+R460</f>
        <v>574.25427495999998</v>
      </c>
      <c r="S125" s="53"/>
      <c r="T125" s="124">
        <f>T126+T460</f>
        <v>332.36655000000002</v>
      </c>
      <c r="AT125" s="17" t="s">
        <v>85</v>
      </c>
      <c r="AU125" s="17" t="s">
        <v>199</v>
      </c>
      <c r="BK125" s="125">
        <f>BK126+BK460</f>
        <v>0</v>
      </c>
    </row>
    <row r="126" spans="2:65" s="11" customFormat="1" ht="25.9" customHeight="1">
      <c r="B126" s="126"/>
      <c r="D126" s="127" t="s">
        <v>85</v>
      </c>
      <c r="E126" s="128" t="s">
        <v>230</v>
      </c>
      <c r="F126" s="128" t="s">
        <v>231</v>
      </c>
      <c r="I126" s="129"/>
      <c r="J126" s="130">
        <f>BK126</f>
        <v>0</v>
      </c>
      <c r="L126" s="126"/>
      <c r="M126" s="131"/>
      <c r="P126" s="132">
        <f>P127+P245+P292+P408+P428+P433+P458</f>
        <v>0</v>
      </c>
      <c r="R126" s="132">
        <f>R127+R245+R292+R408+R428+R433+R458</f>
        <v>574.25427495999998</v>
      </c>
      <c r="T126" s="133">
        <f>T127+T245+T292+T408+T428+T433+T458</f>
        <v>332.36655000000002</v>
      </c>
      <c r="AR126" s="127" t="s">
        <v>93</v>
      </c>
      <c r="AT126" s="134" t="s">
        <v>85</v>
      </c>
      <c r="AU126" s="134" t="s">
        <v>86</v>
      </c>
      <c r="AY126" s="127" t="s">
        <v>232</v>
      </c>
      <c r="BK126" s="135">
        <f>BK127+BK245+BK292+BK408+BK428+BK433+BK458</f>
        <v>0</v>
      </c>
    </row>
    <row r="127" spans="2:65" s="11" customFormat="1" ht="22.9" customHeight="1">
      <c r="B127" s="126"/>
      <c r="D127" s="127" t="s">
        <v>85</v>
      </c>
      <c r="E127" s="136" t="s">
        <v>93</v>
      </c>
      <c r="F127" s="136" t="s">
        <v>233</v>
      </c>
      <c r="I127" s="129"/>
      <c r="J127" s="137">
        <f>BK127</f>
        <v>0</v>
      </c>
      <c r="L127" s="126"/>
      <c r="M127" s="131"/>
      <c r="P127" s="132">
        <f>SUM(P128:P244)</f>
        <v>0</v>
      </c>
      <c r="R127" s="132">
        <f>SUM(R128:R244)</f>
        <v>3.8897660000000003</v>
      </c>
      <c r="T127" s="133">
        <f>SUM(T128:T244)</f>
        <v>0</v>
      </c>
      <c r="AR127" s="127" t="s">
        <v>93</v>
      </c>
      <c r="AT127" s="134" t="s">
        <v>85</v>
      </c>
      <c r="AU127" s="134" t="s">
        <v>93</v>
      </c>
      <c r="AY127" s="127" t="s">
        <v>232</v>
      </c>
      <c r="BK127" s="135">
        <f>SUM(BK128:BK244)</f>
        <v>0</v>
      </c>
    </row>
    <row r="128" spans="2:65" s="1" customFormat="1" ht="33" customHeight="1">
      <c r="B128" s="33"/>
      <c r="C128" s="138" t="s">
        <v>93</v>
      </c>
      <c r="D128" s="138" t="s">
        <v>234</v>
      </c>
      <c r="E128" s="139" t="s">
        <v>1867</v>
      </c>
      <c r="F128" s="140" t="s">
        <v>1868</v>
      </c>
      <c r="G128" s="141" t="s">
        <v>246</v>
      </c>
      <c r="H128" s="142">
        <v>5208</v>
      </c>
      <c r="I128" s="143"/>
      <c r="J128" s="144">
        <f>ROUND(I128*H128,2)</f>
        <v>0</v>
      </c>
      <c r="K128" s="140" t="s">
        <v>238</v>
      </c>
      <c r="L128" s="33"/>
      <c r="M128" s="145" t="s">
        <v>1</v>
      </c>
      <c r="N128" s="146" t="s">
        <v>51</v>
      </c>
      <c r="P128" s="147">
        <f>O128*H128</f>
        <v>0</v>
      </c>
      <c r="Q128" s="147">
        <v>1E-4</v>
      </c>
      <c r="R128" s="147">
        <f>Q128*H128</f>
        <v>0.52080000000000004</v>
      </c>
      <c r="S128" s="147">
        <v>0</v>
      </c>
      <c r="T128" s="148">
        <f>S128*H128</f>
        <v>0</v>
      </c>
      <c r="AR128" s="149" t="s">
        <v>239</v>
      </c>
      <c r="AT128" s="149" t="s">
        <v>234</v>
      </c>
      <c r="AU128" s="149" t="s">
        <v>95</v>
      </c>
      <c r="AY128" s="17" t="s">
        <v>232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93</v>
      </c>
      <c r="BK128" s="150">
        <f>ROUND(I128*H128,2)</f>
        <v>0</v>
      </c>
      <c r="BL128" s="17" t="s">
        <v>239</v>
      </c>
      <c r="BM128" s="149" t="s">
        <v>1869</v>
      </c>
    </row>
    <row r="129" spans="2:65" s="14" customFormat="1" ht="22.5">
      <c r="B129" s="166"/>
      <c r="D129" s="152" t="s">
        <v>241</v>
      </c>
      <c r="E129" s="167" t="s">
        <v>1</v>
      </c>
      <c r="F129" s="168" t="s">
        <v>1870</v>
      </c>
      <c r="H129" s="167" t="s">
        <v>1</v>
      </c>
      <c r="I129" s="169"/>
      <c r="L129" s="166"/>
      <c r="M129" s="170"/>
      <c r="T129" s="171"/>
      <c r="AT129" s="167" t="s">
        <v>241</v>
      </c>
      <c r="AU129" s="167" t="s">
        <v>95</v>
      </c>
      <c r="AV129" s="14" t="s">
        <v>93</v>
      </c>
      <c r="AW129" s="14" t="s">
        <v>42</v>
      </c>
      <c r="AX129" s="14" t="s">
        <v>86</v>
      </c>
      <c r="AY129" s="167" t="s">
        <v>232</v>
      </c>
    </row>
    <row r="130" spans="2:65" s="12" customFormat="1" ht="22.5">
      <c r="B130" s="151"/>
      <c r="D130" s="152" t="s">
        <v>241</v>
      </c>
      <c r="E130" s="153" t="s">
        <v>1</v>
      </c>
      <c r="F130" s="154" t="s">
        <v>1871</v>
      </c>
      <c r="H130" s="155">
        <v>936</v>
      </c>
      <c r="I130" s="156"/>
      <c r="L130" s="151"/>
      <c r="M130" s="157"/>
      <c r="T130" s="158"/>
      <c r="AT130" s="153" t="s">
        <v>241</v>
      </c>
      <c r="AU130" s="153" t="s">
        <v>95</v>
      </c>
      <c r="AV130" s="12" t="s">
        <v>95</v>
      </c>
      <c r="AW130" s="12" t="s">
        <v>42</v>
      </c>
      <c r="AX130" s="12" t="s">
        <v>86</v>
      </c>
      <c r="AY130" s="153" t="s">
        <v>232</v>
      </c>
    </row>
    <row r="131" spans="2:65" s="12" customFormat="1" ht="22.5">
      <c r="B131" s="151"/>
      <c r="D131" s="152" t="s">
        <v>241</v>
      </c>
      <c r="E131" s="153" t="s">
        <v>1</v>
      </c>
      <c r="F131" s="154" t="s">
        <v>1872</v>
      </c>
      <c r="H131" s="155">
        <v>4272</v>
      </c>
      <c r="I131" s="156"/>
      <c r="L131" s="151"/>
      <c r="M131" s="157"/>
      <c r="T131" s="158"/>
      <c r="AT131" s="153" t="s">
        <v>241</v>
      </c>
      <c r="AU131" s="153" t="s">
        <v>95</v>
      </c>
      <c r="AV131" s="12" t="s">
        <v>95</v>
      </c>
      <c r="AW131" s="12" t="s">
        <v>42</v>
      </c>
      <c r="AX131" s="12" t="s">
        <v>86</v>
      </c>
      <c r="AY131" s="153" t="s">
        <v>232</v>
      </c>
    </row>
    <row r="132" spans="2:65" s="13" customFormat="1">
      <c r="B132" s="159"/>
      <c r="D132" s="152" t="s">
        <v>241</v>
      </c>
      <c r="E132" s="160" t="s">
        <v>1</v>
      </c>
      <c r="F132" s="161" t="s">
        <v>243</v>
      </c>
      <c r="H132" s="162">
        <v>5208</v>
      </c>
      <c r="I132" s="163"/>
      <c r="L132" s="159"/>
      <c r="M132" s="164"/>
      <c r="T132" s="165"/>
      <c r="AT132" s="160" t="s">
        <v>241</v>
      </c>
      <c r="AU132" s="160" t="s">
        <v>95</v>
      </c>
      <c r="AV132" s="13" t="s">
        <v>239</v>
      </c>
      <c r="AW132" s="13" t="s">
        <v>42</v>
      </c>
      <c r="AX132" s="13" t="s">
        <v>93</v>
      </c>
      <c r="AY132" s="160" t="s">
        <v>232</v>
      </c>
    </row>
    <row r="133" spans="2:65" s="1" customFormat="1" ht="37.9" customHeight="1">
      <c r="B133" s="33"/>
      <c r="C133" s="138" t="s">
        <v>95</v>
      </c>
      <c r="D133" s="138" t="s">
        <v>234</v>
      </c>
      <c r="E133" s="139" t="s">
        <v>1873</v>
      </c>
      <c r="F133" s="140" t="s">
        <v>1874</v>
      </c>
      <c r="G133" s="141" t="s">
        <v>1875</v>
      </c>
      <c r="H133" s="142">
        <v>217</v>
      </c>
      <c r="I133" s="143"/>
      <c r="J133" s="144">
        <f>ROUND(I133*H133,2)</f>
        <v>0</v>
      </c>
      <c r="K133" s="140" t="s">
        <v>238</v>
      </c>
      <c r="L133" s="33"/>
      <c r="M133" s="145" t="s">
        <v>1</v>
      </c>
      <c r="N133" s="146" t="s">
        <v>51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239</v>
      </c>
      <c r="AT133" s="149" t="s">
        <v>234</v>
      </c>
      <c r="AU133" s="149" t="s">
        <v>95</v>
      </c>
      <c r="AY133" s="17" t="s">
        <v>232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93</v>
      </c>
      <c r="BK133" s="150">
        <f>ROUND(I133*H133,2)</f>
        <v>0</v>
      </c>
      <c r="BL133" s="17" t="s">
        <v>239</v>
      </c>
      <c r="BM133" s="149" t="s">
        <v>1876</v>
      </c>
    </row>
    <row r="134" spans="2:65" s="14" customFormat="1" ht="22.5">
      <c r="B134" s="166"/>
      <c r="D134" s="152" t="s">
        <v>241</v>
      </c>
      <c r="E134" s="167" t="s">
        <v>1</v>
      </c>
      <c r="F134" s="168" t="s">
        <v>1870</v>
      </c>
      <c r="H134" s="167" t="s">
        <v>1</v>
      </c>
      <c r="I134" s="169"/>
      <c r="L134" s="166"/>
      <c r="M134" s="170"/>
      <c r="T134" s="171"/>
      <c r="AT134" s="167" t="s">
        <v>241</v>
      </c>
      <c r="AU134" s="167" t="s">
        <v>95</v>
      </c>
      <c r="AV134" s="14" t="s">
        <v>93</v>
      </c>
      <c r="AW134" s="14" t="s">
        <v>42</v>
      </c>
      <c r="AX134" s="14" t="s">
        <v>86</v>
      </c>
      <c r="AY134" s="167" t="s">
        <v>232</v>
      </c>
    </row>
    <row r="135" spans="2:65" s="12" customFormat="1" ht="22.5">
      <c r="B135" s="151"/>
      <c r="D135" s="152" t="s">
        <v>241</v>
      </c>
      <c r="E135" s="153" t="s">
        <v>1</v>
      </c>
      <c r="F135" s="154" t="s">
        <v>1877</v>
      </c>
      <c r="H135" s="155">
        <v>39</v>
      </c>
      <c r="I135" s="156"/>
      <c r="L135" s="151"/>
      <c r="M135" s="157"/>
      <c r="T135" s="158"/>
      <c r="AT135" s="153" t="s">
        <v>241</v>
      </c>
      <c r="AU135" s="153" t="s">
        <v>95</v>
      </c>
      <c r="AV135" s="12" t="s">
        <v>95</v>
      </c>
      <c r="AW135" s="12" t="s">
        <v>42</v>
      </c>
      <c r="AX135" s="12" t="s">
        <v>86</v>
      </c>
      <c r="AY135" s="153" t="s">
        <v>232</v>
      </c>
    </row>
    <row r="136" spans="2:65" s="12" customFormat="1" ht="22.5">
      <c r="B136" s="151"/>
      <c r="D136" s="152" t="s">
        <v>241</v>
      </c>
      <c r="E136" s="153" t="s">
        <v>1</v>
      </c>
      <c r="F136" s="154" t="s">
        <v>1878</v>
      </c>
      <c r="H136" s="155">
        <v>178</v>
      </c>
      <c r="I136" s="156"/>
      <c r="L136" s="151"/>
      <c r="M136" s="157"/>
      <c r="T136" s="158"/>
      <c r="AT136" s="153" t="s">
        <v>241</v>
      </c>
      <c r="AU136" s="153" t="s">
        <v>95</v>
      </c>
      <c r="AV136" s="12" t="s">
        <v>95</v>
      </c>
      <c r="AW136" s="12" t="s">
        <v>42</v>
      </c>
      <c r="AX136" s="12" t="s">
        <v>86</v>
      </c>
      <c r="AY136" s="153" t="s">
        <v>232</v>
      </c>
    </row>
    <row r="137" spans="2:65" s="13" customFormat="1">
      <c r="B137" s="159"/>
      <c r="D137" s="152" t="s">
        <v>241</v>
      </c>
      <c r="E137" s="160" t="s">
        <v>1</v>
      </c>
      <c r="F137" s="161" t="s">
        <v>243</v>
      </c>
      <c r="H137" s="162">
        <v>217</v>
      </c>
      <c r="I137" s="163"/>
      <c r="L137" s="159"/>
      <c r="M137" s="164"/>
      <c r="T137" s="165"/>
      <c r="AT137" s="160" t="s">
        <v>241</v>
      </c>
      <c r="AU137" s="160" t="s">
        <v>95</v>
      </c>
      <c r="AV137" s="13" t="s">
        <v>239</v>
      </c>
      <c r="AW137" s="13" t="s">
        <v>42</v>
      </c>
      <c r="AX137" s="13" t="s">
        <v>93</v>
      </c>
      <c r="AY137" s="160" t="s">
        <v>232</v>
      </c>
    </row>
    <row r="138" spans="2:65" s="1" customFormat="1" ht="24.2" customHeight="1">
      <c r="B138" s="33"/>
      <c r="C138" s="138" t="s">
        <v>256</v>
      </c>
      <c r="D138" s="138" t="s">
        <v>234</v>
      </c>
      <c r="E138" s="139" t="s">
        <v>257</v>
      </c>
      <c r="F138" s="140" t="s">
        <v>258</v>
      </c>
      <c r="G138" s="141" t="s">
        <v>237</v>
      </c>
      <c r="H138" s="142">
        <v>18</v>
      </c>
      <c r="I138" s="143"/>
      <c r="J138" s="144">
        <f>ROUND(I138*H138,2)</f>
        <v>0</v>
      </c>
      <c r="K138" s="140" t="s">
        <v>238</v>
      </c>
      <c r="L138" s="33"/>
      <c r="M138" s="145" t="s">
        <v>1</v>
      </c>
      <c r="N138" s="146" t="s">
        <v>51</v>
      </c>
      <c r="P138" s="147">
        <f>O138*H138</f>
        <v>0</v>
      </c>
      <c r="Q138" s="147">
        <v>4.6999999999999999E-4</v>
      </c>
      <c r="R138" s="147">
        <f>Q138*H138</f>
        <v>8.4600000000000005E-3</v>
      </c>
      <c r="S138" s="147">
        <v>0</v>
      </c>
      <c r="T138" s="148">
        <f>S138*H138</f>
        <v>0</v>
      </c>
      <c r="AR138" s="149" t="s">
        <v>239</v>
      </c>
      <c r="AT138" s="149" t="s">
        <v>234</v>
      </c>
      <c r="AU138" s="149" t="s">
        <v>95</v>
      </c>
      <c r="AY138" s="17" t="s">
        <v>232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93</v>
      </c>
      <c r="BK138" s="150">
        <f>ROUND(I138*H138,2)</f>
        <v>0</v>
      </c>
      <c r="BL138" s="17" t="s">
        <v>239</v>
      </c>
      <c r="BM138" s="149" t="s">
        <v>1879</v>
      </c>
    </row>
    <row r="139" spans="2:65" s="14" customFormat="1" ht="22.5">
      <c r="B139" s="166"/>
      <c r="D139" s="152" t="s">
        <v>241</v>
      </c>
      <c r="E139" s="167" t="s">
        <v>1</v>
      </c>
      <c r="F139" s="168" t="s">
        <v>1870</v>
      </c>
      <c r="H139" s="167" t="s">
        <v>1</v>
      </c>
      <c r="I139" s="169"/>
      <c r="L139" s="166"/>
      <c r="M139" s="170"/>
      <c r="T139" s="171"/>
      <c r="AT139" s="167" t="s">
        <v>241</v>
      </c>
      <c r="AU139" s="167" t="s">
        <v>95</v>
      </c>
      <c r="AV139" s="14" t="s">
        <v>93</v>
      </c>
      <c r="AW139" s="14" t="s">
        <v>42</v>
      </c>
      <c r="AX139" s="14" t="s">
        <v>86</v>
      </c>
      <c r="AY139" s="167" t="s">
        <v>232</v>
      </c>
    </row>
    <row r="140" spans="2:65" s="12" customFormat="1">
      <c r="B140" s="151"/>
      <c r="D140" s="152" t="s">
        <v>241</v>
      </c>
      <c r="E140" s="153" t="s">
        <v>1</v>
      </c>
      <c r="F140" s="154" t="s">
        <v>1880</v>
      </c>
      <c r="H140" s="155">
        <v>18</v>
      </c>
      <c r="I140" s="156"/>
      <c r="L140" s="151"/>
      <c r="M140" s="157"/>
      <c r="T140" s="158"/>
      <c r="AT140" s="153" t="s">
        <v>241</v>
      </c>
      <c r="AU140" s="153" t="s">
        <v>95</v>
      </c>
      <c r="AV140" s="12" t="s">
        <v>95</v>
      </c>
      <c r="AW140" s="12" t="s">
        <v>42</v>
      </c>
      <c r="AX140" s="12" t="s">
        <v>86</v>
      </c>
      <c r="AY140" s="153" t="s">
        <v>232</v>
      </c>
    </row>
    <row r="141" spans="2:65" s="13" customFormat="1">
      <c r="B141" s="159"/>
      <c r="D141" s="152" t="s">
        <v>241</v>
      </c>
      <c r="E141" s="160" t="s">
        <v>1</v>
      </c>
      <c r="F141" s="161" t="s">
        <v>243</v>
      </c>
      <c r="H141" s="162">
        <v>18</v>
      </c>
      <c r="I141" s="163"/>
      <c r="L141" s="159"/>
      <c r="M141" s="164"/>
      <c r="T141" s="165"/>
      <c r="AT141" s="160" t="s">
        <v>241</v>
      </c>
      <c r="AU141" s="160" t="s">
        <v>95</v>
      </c>
      <c r="AV141" s="13" t="s">
        <v>239</v>
      </c>
      <c r="AW141" s="13" t="s">
        <v>42</v>
      </c>
      <c r="AX141" s="13" t="s">
        <v>93</v>
      </c>
      <c r="AY141" s="160" t="s">
        <v>232</v>
      </c>
    </row>
    <row r="142" spans="2:65" s="1" customFormat="1" ht="24.2" customHeight="1">
      <c r="B142" s="33"/>
      <c r="C142" s="138" t="s">
        <v>239</v>
      </c>
      <c r="D142" s="138" t="s">
        <v>234</v>
      </c>
      <c r="E142" s="139" t="s">
        <v>263</v>
      </c>
      <c r="F142" s="140" t="s">
        <v>264</v>
      </c>
      <c r="G142" s="141" t="s">
        <v>237</v>
      </c>
      <c r="H142" s="142">
        <v>18</v>
      </c>
      <c r="I142" s="143"/>
      <c r="J142" s="144">
        <f>ROUND(I142*H142,2)</f>
        <v>0</v>
      </c>
      <c r="K142" s="140" t="s">
        <v>238</v>
      </c>
      <c r="L142" s="33"/>
      <c r="M142" s="145" t="s">
        <v>1</v>
      </c>
      <c r="N142" s="146" t="s">
        <v>51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239</v>
      </c>
      <c r="AT142" s="149" t="s">
        <v>234</v>
      </c>
      <c r="AU142" s="149" t="s">
        <v>95</v>
      </c>
      <c r="AY142" s="17" t="s">
        <v>232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93</v>
      </c>
      <c r="BK142" s="150">
        <f>ROUND(I142*H142,2)</f>
        <v>0</v>
      </c>
      <c r="BL142" s="17" t="s">
        <v>239</v>
      </c>
      <c r="BM142" s="149" t="s">
        <v>1881</v>
      </c>
    </row>
    <row r="143" spans="2:65" s="1" customFormat="1" ht="24.2" customHeight="1">
      <c r="B143" s="33"/>
      <c r="C143" s="138" t="s">
        <v>266</v>
      </c>
      <c r="D143" s="138" t="s">
        <v>234</v>
      </c>
      <c r="E143" s="139" t="s">
        <v>1882</v>
      </c>
      <c r="F143" s="140" t="s">
        <v>1883</v>
      </c>
      <c r="G143" s="141" t="s">
        <v>153</v>
      </c>
      <c r="H143" s="142">
        <v>3450</v>
      </c>
      <c r="I143" s="143"/>
      <c r="J143" s="144">
        <f>ROUND(I143*H143,2)</f>
        <v>0</v>
      </c>
      <c r="K143" s="140" t="s">
        <v>238</v>
      </c>
      <c r="L143" s="33"/>
      <c r="M143" s="145" t="s">
        <v>1</v>
      </c>
      <c r="N143" s="146" t="s">
        <v>51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239</v>
      </c>
      <c r="AT143" s="149" t="s">
        <v>234</v>
      </c>
      <c r="AU143" s="149" t="s">
        <v>95</v>
      </c>
      <c r="AY143" s="17" t="s">
        <v>232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93</v>
      </c>
      <c r="BK143" s="150">
        <f>ROUND(I143*H143,2)</f>
        <v>0</v>
      </c>
      <c r="BL143" s="17" t="s">
        <v>239</v>
      </c>
      <c r="BM143" s="149" t="s">
        <v>1884</v>
      </c>
    </row>
    <row r="144" spans="2:65" s="14" customFormat="1" ht="22.5">
      <c r="B144" s="166"/>
      <c r="D144" s="152" t="s">
        <v>241</v>
      </c>
      <c r="E144" s="167" t="s">
        <v>1</v>
      </c>
      <c r="F144" s="168" t="s">
        <v>1870</v>
      </c>
      <c r="H144" s="167" t="s">
        <v>1</v>
      </c>
      <c r="I144" s="169"/>
      <c r="L144" s="166"/>
      <c r="M144" s="170"/>
      <c r="T144" s="171"/>
      <c r="AT144" s="167" t="s">
        <v>241</v>
      </c>
      <c r="AU144" s="167" t="s">
        <v>95</v>
      </c>
      <c r="AV144" s="14" t="s">
        <v>93</v>
      </c>
      <c r="AW144" s="14" t="s">
        <v>42</v>
      </c>
      <c r="AX144" s="14" t="s">
        <v>86</v>
      </c>
      <c r="AY144" s="167" t="s">
        <v>232</v>
      </c>
    </row>
    <row r="145" spans="2:65" s="12" customFormat="1">
      <c r="B145" s="151"/>
      <c r="D145" s="152" t="s">
        <v>241</v>
      </c>
      <c r="E145" s="153" t="s">
        <v>1</v>
      </c>
      <c r="F145" s="154" t="s">
        <v>1885</v>
      </c>
      <c r="H145" s="155">
        <v>3450</v>
      </c>
      <c r="I145" s="156"/>
      <c r="L145" s="151"/>
      <c r="M145" s="157"/>
      <c r="T145" s="158"/>
      <c r="AT145" s="153" t="s">
        <v>241</v>
      </c>
      <c r="AU145" s="153" t="s">
        <v>95</v>
      </c>
      <c r="AV145" s="12" t="s">
        <v>95</v>
      </c>
      <c r="AW145" s="12" t="s">
        <v>42</v>
      </c>
      <c r="AX145" s="12" t="s">
        <v>86</v>
      </c>
      <c r="AY145" s="153" t="s">
        <v>232</v>
      </c>
    </row>
    <row r="146" spans="2:65" s="13" customFormat="1">
      <c r="B146" s="159"/>
      <c r="D146" s="152" t="s">
        <v>241</v>
      </c>
      <c r="E146" s="160" t="s">
        <v>1</v>
      </c>
      <c r="F146" s="161" t="s">
        <v>243</v>
      </c>
      <c r="H146" s="162">
        <v>3450</v>
      </c>
      <c r="I146" s="163"/>
      <c r="L146" s="159"/>
      <c r="M146" s="164"/>
      <c r="T146" s="165"/>
      <c r="AT146" s="160" t="s">
        <v>241</v>
      </c>
      <c r="AU146" s="160" t="s">
        <v>95</v>
      </c>
      <c r="AV146" s="13" t="s">
        <v>239</v>
      </c>
      <c r="AW146" s="13" t="s">
        <v>42</v>
      </c>
      <c r="AX146" s="13" t="s">
        <v>93</v>
      </c>
      <c r="AY146" s="160" t="s">
        <v>232</v>
      </c>
    </row>
    <row r="147" spans="2:65" s="1" customFormat="1" ht="44.25" customHeight="1">
      <c r="B147" s="33"/>
      <c r="C147" s="138" t="s">
        <v>271</v>
      </c>
      <c r="D147" s="138" t="s">
        <v>234</v>
      </c>
      <c r="E147" s="139" t="s">
        <v>1886</v>
      </c>
      <c r="F147" s="140" t="s">
        <v>1887</v>
      </c>
      <c r="G147" s="141" t="s">
        <v>167</v>
      </c>
      <c r="H147" s="142">
        <v>9974.2919999999995</v>
      </c>
      <c r="I147" s="143"/>
      <c r="J147" s="144">
        <f>ROUND(I147*H147,2)</f>
        <v>0</v>
      </c>
      <c r="K147" s="140" t="s">
        <v>238</v>
      </c>
      <c r="L147" s="33"/>
      <c r="M147" s="145" t="s">
        <v>1</v>
      </c>
      <c r="N147" s="146" t="s">
        <v>51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239</v>
      </c>
      <c r="AT147" s="149" t="s">
        <v>234</v>
      </c>
      <c r="AU147" s="149" t="s">
        <v>95</v>
      </c>
      <c r="AY147" s="17" t="s">
        <v>232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93</v>
      </c>
      <c r="BK147" s="150">
        <f>ROUND(I147*H147,2)</f>
        <v>0</v>
      </c>
      <c r="BL147" s="17" t="s">
        <v>239</v>
      </c>
      <c r="BM147" s="149" t="s">
        <v>1888</v>
      </c>
    </row>
    <row r="148" spans="2:65" s="14" customFormat="1" ht="22.5">
      <c r="B148" s="166"/>
      <c r="D148" s="152" t="s">
        <v>241</v>
      </c>
      <c r="E148" s="167" t="s">
        <v>1</v>
      </c>
      <c r="F148" s="168" t="s">
        <v>1870</v>
      </c>
      <c r="H148" s="167" t="s">
        <v>1</v>
      </c>
      <c r="I148" s="169"/>
      <c r="L148" s="166"/>
      <c r="M148" s="170"/>
      <c r="T148" s="171"/>
      <c r="AT148" s="167" t="s">
        <v>241</v>
      </c>
      <c r="AU148" s="167" t="s">
        <v>95</v>
      </c>
      <c r="AV148" s="14" t="s">
        <v>93</v>
      </c>
      <c r="AW148" s="14" t="s">
        <v>42</v>
      </c>
      <c r="AX148" s="14" t="s">
        <v>86</v>
      </c>
      <c r="AY148" s="167" t="s">
        <v>232</v>
      </c>
    </row>
    <row r="149" spans="2:65" s="14" customFormat="1">
      <c r="B149" s="166"/>
      <c r="D149" s="152" t="s">
        <v>241</v>
      </c>
      <c r="E149" s="167" t="s">
        <v>1</v>
      </c>
      <c r="F149" s="168" t="s">
        <v>1889</v>
      </c>
      <c r="H149" s="167" t="s">
        <v>1</v>
      </c>
      <c r="I149" s="169"/>
      <c r="L149" s="166"/>
      <c r="M149" s="170"/>
      <c r="T149" s="171"/>
      <c r="AT149" s="167" t="s">
        <v>241</v>
      </c>
      <c r="AU149" s="167" t="s">
        <v>95</v>
      </c>
      <c r="AV149" s="14" t="s">
        <v>93</v>
      </c>
      <c r="AW149" s="14" t="s">
        <v>42</v>
      </c>
      <c r="AX149" s="14" t="s">
        <v>86</v>
      </c>
      <c r="AY149" s="167" t="s">
        <v>232</v>
      </c>
    </row>
    <row r="150" spans="2:65" s="12" customFormat="1" ht="22.5">
      <c r="B150" s="151"/>
      <c r="D150" s="152" t="s">
        <v>241</v>
      </c>
      <c r="E150" s="153" t="s">
        <v>1</v>
      </c>
      <c r="F150" s="154" t="s">
        <v>1890</v>
      </c>
      <c r="H150" s="155">
        <v>10733.647000000001</v>
      </c>
      <c r="I150" s="156"/>
      <c r="L150" s="151"/>
      <c r="M150" s="157"/>
      <c r="T150" s="158"/>
      <c r="AT150" s="153" t="s">
        <v>241</v>
      </c>
      <c r="AU150" s="153" t="s">
        <v>95</v>
      </c>
      <c r="AV150" s="12" t="s">
        <v>95</v>
      </c>
      <c r="AW150" s="12" t="s">
        <v>42</v>
      </c>
      <c r="AX150" s="12" t="s">
        <v>86</v>
      </c>
      <c r="AY150" s="153" t="s">
        <v>232</v>
      </c>
    </row>
    <row r="151" spans="2:65" s="12" customFormat="1">
      <c r="B151" s="151"/>
      <c r="D151" s="152" t="s">
        <v>241</v>
      </c>
      <c r="E151" s="153" t="s">
        <v>1</v>
      </c>
      <c r="F151" s="154" t="s">
        <v>1891</v>
      </c>
      <c r="H151" s="155">
        <v>-69.355000000000004</v>
      </c>
      <c r="I151" s="156"/>
      <c r="L151" s="151"/>
      <c r="M151" s="157"/>
      <c r="T151" s="158"/>
      <c r="AT151" s="153" t="s">
        <v>241</v>
      </c>
      <c r="AU151" s="153" t="s">
        <v>95</v>
      </c>
      <c r="AV151" s="12" t="s">
        <v>95</v>
      </c>
      <c r="AW151" s="12" t="s">
        <v>42</v>
      </c>
      <c r="AX151" s="12" t="s">
        <v>86</v>
      </c>
      <c r="AY151" s="153" t="s">
        <v>232</v>
      </c>
    </row>
    <row r="152" spans="2:65" s="12" customFormat="1">
      <c r="B152" s="151"/>
      <c r="D152" s="152" t="s">
        <v>241</v>
      </c>
      <c r="E152" s="153" t="s">
        <v>1</v>
      </c>
      <c r="F152" s="154" t="s">
        <v>1892</v>
      </c>
      <c r="H152" s="155">
        <v>-690</v>
      </c>
      <c r="I152" s="156"/>
      <c r="L152" s="151"/>
      <c r="M152" s="157"/>
      <c r="T152" s="158"/>
      <c r="AT152" s="153" t="s">
        <v>241</v>
      </c>
      <c r="AU152" s="153" t="s">
        <v>95</v>
      </c>
      <c r="AV152" s="12" t="s">
        <v>95</v>
      </c>
      <c r="AW152" s="12" t="s">
        <v>42</v>
      </c>
      <c r="AX152" s="12" t="s">
        <v>86</v>
      </c>
      <c r="AY152" s="153" t="s">
        <v>232</v>
      </c>
    </row>
    <row r="153" spans="2:65" s="13" customFormat="1">
      <c r="B153" s="159"/>
      <c r="D153" s="152" t="s">
        <v>241</v>
      </c>
      <c r="E153" s="160" t="s">
        <v>1837</v>
      </c>
      <c r="F153" s="161" t="s">
        <v>243</v>
      </c>
      <c r="H153" s="162">
        <v>9974.2919999999995</v>
      </c>
      <c r="I153" s="163"/>
      <c r="L153" s="159"/>
      <c r="M153" s="164"/>
      <c r="T153" s="165"/>
      <c r="AT153" s="160" t="s">
        <v>241</v>
      </c>
      <c r="AU153" s="160" t="s">
        <v>95</v>
      </c>
      <c r="AV153" s="13" t="s">
        <v>239</v>
      </c>
      <c r="AW153" s="13" t="s">
        <v>42</v>
      </c>
      <c r="AX153" s="13" t="s">
        <v>93</v>
      </c>
      <c r="AY153" s="160" t="s">
        <v>232</v>
      </c>
    </row>
    <row r="154" spans="2:65" s="1" customFormat="1" ht="44.25" customHeight="1">
      <c r="B154" s="33"/>
      <c r="C154" s="138" t="s">
        <v>275</v>
      </c>
      <c r="D154" s="138" t="s">
        <v>234</v>
      </c>
      <c r="E154" s="139" t="s">
        <v>1893</v>
      </c>
      <c r="F154" s="140" t="s">
        <v>1894</v>
      </c>
      <c r="G154" s="141" t="s">
        <v>167</v>
      </c>
      <c r="H154" s="142">
        <v>5668.81</v>
      </c>
      <c r="I154" s="143"/>
      <c r="J154" s="144">
        <f>ROUND(I154*H154,2)</f>
        <v>0</v>
      </c>
      <c r="K154" s="140" t="s">
        <v>238</v>
      </c>
      <c r="L154" s="33"/>
      <c r="M154" s="145" t="s">
        <v>1</v>
      </c>
      <c r="N154" s="146" t="s">
        <v>51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239</v>
      </c>
      <c r="AT154" s="149" t="s">
        <v>234</v>
      </c>
      <c r="AU154" s="149" t="s">
        <v>95</v>
      </c>
      <c r="AY154" s="17" t="s">
        <v>232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93</v>
      </c>
      <c r="BK154" s="150">
        <f>ROUND(I154*H154,2)</f>
        <v>0</v>
      </c>
      <c r="BL154" s="17" t="s">
        <v>239</v>
      </c>
      <c r="BM154" s="149" t="s">
        <v>1895</v>
      </c>
    </row>
    <row r="155" spans="2:65" s="14" customFormat="1" ht="22.5">
      <c r="B155" s="166"/>
      <c r="D155" s="152" t="s">
        <v>241</v>
      </c>
      <c r="E155" s="167" t="s">
        <v>1</v>
      </c>
      <c r="F155" s="168" t="s">
        <v>1870</v>
      </c>
      <c r="H155" s="167" t="s">
        <v>1</v>
      </c>
      <c r="I155" s="169"/>
      <c r="L155" s="166"/>
      <c r="M155" s="170"/>
      <c r="T155" s="171"/>
      <c r="AT155" s="167" t="s">
        <v>241</v>
      </c>
      <c r="AU155" s="167" t="s">
        <v>95</v>
      </c>
      <c r="AV155" s="14" t="s">
        <v>93</v>
      </c>
      <c r="AW155" s="14" t="s">
        <v>42</v>
      </c>
      <c r="AX155" s="14" t="s">
        <v>86</v>
      </c>
      <c r="AY155" s="167" t="s">
        <v>232</v>
      </c>
    </row>
    <row r="156" spans="2:65" s="14" customFormat="1">
      <c r="B156" s="166"/>
      <c r="D156" s="152" t="s">
        <v>241</v>
      </c>
      <c r="E156" s="167" t="s">
        <v>1</v>
      </c>
      <c r="F156" s="168" t="s">
        <v>1896</v>
      </c>
      <c r="H156" s="167" t="s">
        <v>1</v>
      </c>
      <c r="I156" s="169"/>
      <c r="L156" s="166"/>
      <c r="M156" s="170"/>
      <c r="T156" s="171"/>
      <c r="AT156" s="167" t="s">
        <v>241</v>
      </c>
      <c r="AU156" s="167" t="s">
        <v>95</v>
      </c>
      <c r="AV156" s="14" t="s">
        <v>93</v>
      </c>
      <c r="AW156" s="14" t="s">
        <v>42</v>
      </c>
      <c r="AX156" s="14" t="s">
        <v>86</v>
      </c>
      <c r="AY156" s="167" t="s">
        <v>232</v>
      </c>
    </row>
    <row r="157" spans="2:65" s="14" customFormat="1">
      <c r="B157" s="166"/>
      <c r="D157" s="152" t="s">
        <v>241</v>
      </c>
      <c r="E157" s="167" t="s">
        <v>1</v>
      </c>
      <c r="F157" s="168" t="s">
        <v>1897</v>
      </c>
      <c r="H157" s="167" t="s">
        <v>1</v>
      </c>
      <c r="I157" s="169"/>
      <c r="L157" s="166"/>
      <c r="M157" s="170"/>
      <c r="T157" s="171"/>
      <c r="AT157" s="167" t="s">
        <v>241</v>
      </c>
      <c r="AU157" s="167" t="s">
        <v>95</v>
      </c>
      <c r="AV157" s="14" t="s">
        <v>93</v>
      </c>
      <c r="AW157" s="14" t="s">
        <v>42</v>
      </c>
      <c r="AX157" s="14" t="s">
        <v>86</v>
      </c>
      <c r="AY157" s="167" t="s">
        <v>232</v>
      </c>
    </row>
    <row r="158" spans="2:65" s="12" customFormat="1">
      <c r="B158" s="151"/>
      <c r="D158" s="152" t="s">
        <v>241</v>
      </c>
      <c r="E158" s="153" t="s">
        <v>1</v>
      </c>
      <c r="F158" s="154" t="s">
        <v>1898</v>
      </c>
      <c r="H158" s="155">
        <v>5668.81</v>
      </c>
      <c r="I158" s="156"/>
      <c r="L158" s="151"/>
      <c r="M158" s="157"/>
      <c r="T158" s="158"/>
      <c r="AT158" s="153" t="s">
        <v>241</v>
      </c>
      <c r="AU158" s="153" t="s">
        <v>95</v>
      </c>
      <c r="AV158" s="12" t="s">
        <v>95</v>
      </c>
      <c r="AW158" s="12" t="s">
        <v>42</v>
      </c>
      <c r="AX158" s="12" t="s">
        <v>86</v>
      </c>
      <c r="AY158" s="153" t="s">
        <v>232</v>
      </c>
    </row>
    <row r="159" spans="2:65" s="13" customFormat="1">
      <c r="B159" s="159"/>
      <c r="D159" s="152" t="s">
        <v>241</v>
      </c>
      <c r="E159" s="160" t="s">
        <v>1840</v>
      </c>
      <c r="F159" s="161" t="s">
        <v>243</v>
      </c>
      <c r="H159" s="162">
        <v>5668.81</v>
      </c>
      <c r="I159" s="163"/>
      <c r="L159" s="159"/>
      <c r="M159" s="164"/>
      <c r="T159" s="165"/>
      <c r="AT159" s="160" t="s">
        <v>241</v>
      </c>
      <c r="AU159" s="160" t="s">
        <v>95</v>
      </c>
      <c r="AV159" s="13" t="s">
        <v>239</v>
      </c>
      <c r="AW159" s="13" t="s">
        <v>42</v>
      </c>
      <c r="AX159" s="13" t="s">
        <v>93</v>
      </c>
      <c r="AY159" s="160" t="s">
        <v>232</v>
      </c>
    </row>
    <row r="160" spans="2:65" s="1" customFormat="1" ht="44.25" customHeight="1">
      <c r="B160" s="33"/>
      <c r="C160" s="138" t="s">
        <v>303</v>
      </c>
      <c r="D160" s="138" t="s">
        <v>234</v>
      </c>
      <c r="E160" s="139" t="s">
        <v>1899</v>
      </c>
      <c r="F160" s="140" t="s">
        <v>1900</v>
      </c>
      <c r="G160" s="141" t="s">
        <v>167</v>
      </c>
      <c r="H160" s="142">
        <v>10122.875</v>
      </c>
      <c r="I160" s="143"/>
      <c r="J160" s="144">
        <f>ROUND(I160*H160,2)</f>
        <v>0</v>
      </c>
      <c r="K160" s="140" t="s">
        <v>238</v>
      </c>
      <c r="L160" s="33"/>
      <c r="M160" s="145" t="s">
        <v>1</v>
      </c>
      <c r="N160" s="146" t="s">
        <v>51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239</v>
      </c>
      <c r="AT160" s="149" t="s">
        <v>234</v>
      </c>
      <c r="AU160" s="149" t="s">
        <v>95</v>
      </c>
      <c r="AY160" s="17" t="s">
        <v>232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93</v>
      </c>
      <c r="BK160" s="150">
        <f>ROUND(I160*H160,2)</f>
        <v>0</v>
      </c>
      <c r="BL160" s="17" t="s">
        <v>239</v>
      </c>
      <c r="BM160" s="149" t="s">
        <v>1901</v>
      </c>
    </row>
    <row r="161" spans="2:65" s="14" customFormat="1" ht="22.5">
      <c r="B161" s="166"/>
      <c r="D161" s="152" t="s">
        <v>241</v>
      </c>
      <c r="E161" s="167" t="s">
        <v>1</v>
      </c>
      <c r="F161" s="168" t="s">
        <v>1870</v>
      </c>
      <c r="H161" s="167" t="s">
        <v>1</v>
      </c>
      <c r="I161" s="169"/>
      <c r="L161" s="166"/>
      <c r="M161" s="170"/>
      <c r="T161" s="171"/>
      <c r="AT161" s="167" t="s">
        <v>241</v>
      </c>
      <c r="AU161" s="167" t="s">
        <v>95</v>
      </c>
      <c r="AV161" s="14" t="s">
        <v>93</v>
      </c>
      <c r="AW161" s="14" t="s">
        <v>42</v>
      </c>
      <c r="AX161" s="14" t="s">
        <v>86</v>
      </c>
      <c r="AY161" s="167" t="s">
        <v>232</v>
      </c>
    </row>
    <row r="162" spans="2:65" s="14" customFormat="1">
      <c r="B162" s="166"/>
      <c r="D162" s="152" t="s">
        <v>241</v>
      </c>
      <c r="E162" s="167" t="s">
        <v>1</v>
      </c>
      <c r="F162" s="168" t="s">
        <v>1897</v>
      </c>
      <c r="H162" s="167" t="s">
        <v>1</v>
      </c>
      <c r="I162" s="169"/>
      <c r="L162" s="166"/>
      <c r="M162" s="170"/>
      <c r="T162" s="171"/>
      <c r="AT162" s="167" t="s">
        <v>241</v>
      </c>
      <c r="AU162" s="167" t="s">
        <v>95</v>
      </c>
      <c r="AV162" s="14" t="s">
        <v>93</v>
      </c>
      <c r="AW162" s="14" t="s">
        <v>42</v>
      </c>
      <c r="AX162" s="14" t="s">
        <v>86</v>
      </c>
      <c r="AY162" s="167" t="s">
        <v>232</v>
      </c>
    </row>
    <row r="163" spans="2:65" s="12" customFormat="1">
      <c r="B163" s="151"/>
      <c r="D163" s="152" t="s">
        <v>241</v>
      </c>
      <c r="E163" s="153" t="s">
        <v>1</v>
      </c>
      <c r="F163" s="154" t="s">
        <v>1902</v>
      </c>
      <c r="H163" s="155">
        <v>10122.875</v>
      </c>
      <c r="I163" s="156"/>
      <c r="L163" s="151"/>
      <c r="M163" s="157"/>
      <c r="T163" s="158"/>
      <c r="AT163" s="153" t="s">
        <v>241</v>
      </c>
      <c r="AU163" s="153" t="s">
        <v>95</v>
      </c>
      <c r="AV163" s="12" t="s">
        <v>95</v>
      </c>
      <c r="AW163" s="12" t="s">
        <v>42</v>
      </c>
      <c r="AX163" s="12" t="s">
        <v>86</v>
      </c>
      <c r="AY163" s="153" t="s">
        <v>232</v>
      </c>
    </row>
    <row r="164" spans="2:65" s="13" customFormat="1">
      <c r="B164" s="159"/>
      <c r="D164" s="152" t="s">
        <v>241</v>
      </c>
      <c r="E164" s="160" t="s">
        <v>1843</v>
      </c>
      <c r="F164" s="161" t="s">
        <v>243</v>
      </c>
      <c r="H164" s="162">
        <v>10122.875</v>
      </c>
      <c r="I164" s="163"/>
      <c r="L164" s="159"/>
      <c r="M164" s="164"/>
      <c r="T164" s="165"/>
      <c r="AT164" s="160" t="s">
        <v>241</v>
      </c>
      <c r="AU164" s="160" t="s">
        <v>95</v>
      </c>
      <c r="AV164" s="13" t="s">
        <v>239</v>
      </c>
      <c r="AW164" s="13" t="s">
        <v>42</v>
      </c>
      <c r="AX164" s="13" t="s">
        <v>93</v>
      </c>
      <c r="AY164" s="160" t="s">
        <v>232</v>
      </c>
    </row>
    <row r="165" spans="2:65" s="1" customFormat="1" ht="44.25" customHeight="1">
      <c r="B165" s="33"/>
      <c r="C165" s="138" t="s">
        <v>312</v>
      </c>
      <c r="D165" s="138" t="s">
        <v>234</v>
      </c>
      <c r="E165" s="139" t="s">
        <v>1903</v>
      </c>
      <c r="F165" s="140" t="s">
        <v>1904</v>
      </c>
      <c r="G165" s="141" t="s">
        <v>167</v>
      </c>
      <c r="H165" s="142">
        <v>511.71899999999999</v>
      </c>
      <c r="I165" s="143"/>
      <c r="J165" s="144">
        <f>ROUND(I165*H165,2)</f>
        <v>0</v>
      </c>
      <c r="K165" s="140" t="s">
        <v>238</v>
      </c>
      <c r="L165" s="33"/>
      <c r="M165" s="145" t="s">
        <v>1</v>
      </c>
      <c r="N165" s="146" t="s">
        <v>51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239</v>
      </c>
      <c r="AT165" s="149" t="s">
        <v>234</v>
      </c>
      <c r="AU165" s="149" t="s">
        <v>95</v>
      </c>
      <c r="AY165" s="17" t="s">
        <v>232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93</v>
      </c>
      <c r="BK165" s="150">
        <f>ROUND(I165*H165,2)</f>
        <v>0</v>
      </c>
      <c r="BL165" s="17" t="s">
        <v>239</v>
      </c>
      <c r="BM165" s="149" t="s">
        <v>1905</v>
      </c>
    </row>
    <row r="166" spans="2:65" s="14" customFormat="1" ht="22.5">
      <c r="B166" s="166"/>
      <c r="D166" s="152" t="s">
        <v>241</v>
      </c>
      <c r="E166" s="167" t="s">
        <v>1</v>
      </c>
      <c r="F166" s="168" t="s">
        <v>1870</v>
      </c>
      <c r="H166" s="167" t="s">
        <v>1</v>
      </c>
      <c r="I166" s="169"/>
      <c r="L166" s="166"/>
      <c r="M166" s="170"/>
      <c r="T166" s="171"/>
      <c r="AT166" s="167" t="s">
        <v>241</v>
      </c>
      <c r="AU166" s="167" t="s">
        <v>95</v>
      </c>
      <c r="AV166" s="14" t="s">
        <v>93</v>
      </c>
      <c r="AW166" s="14" t="s">
        <v>42</v>
      </c>
      <c r="AX166" s="14" t="s">
        <v>86</v>
      </c>
      <c r="AY166" s="167" t="s">
        <v>232</v>
      </c>
    </row>
    <row r="167" spans="2:65" s="14" customFormat="1">
      <c r="B167" s="166"/>
      <c r="D167" s="152" t="s">
        <v>241</v>
      </c>
      <c r="E167" s="167" t="s">
        <v>1</v>
      </c>
      <c r="F167" s="168" t="s">
        <v>1897</v>
      </c>
      <c r="H167" s="167" t="s">
        <v>1</v>
      </c>
      <c r="I167" s="169"/>
      <c r="L167" s="166"/>
      <c r="M167" s="170"/>
      <c r="T167" s="171"/>
      <c r="AT167" s="167" t="s">
        <v>241</v>
      </c>
      <c r="AU167" s="167" t="s">
        <v>95</v>
      </c>
      <c r="AV167" s="14" t="s">
        <v>93</v>
      </c>
      <c r="AW167" s="14" t="s">
        <v>42</v>
      </c>
      <c r="AX167" s="14" t="s">
        <v>86</v>
      </c>
      <c r="AY167" s="167" t="s">
        <v>232</v>
      </c>
    </row>
    <row r="168" spans="2:65" s="12" customFormat="1">
      <c r="B168" s="151"/>
      <c r="D168" s="152" t="s">
        <v>241</v>
      </c>
      <c r="E168" s="153" t="s">
        <v>1</v>
      </c>
      <c r="F168" s="154" t="s">
        <v>1906</v>
      </c>
      <c r="H168" s="155">
        <v>458.35899999999998</v>
      </c>
      <c r="I168" s="156"/>
      <c r="L168" s="151"/>
      <c r="M168" s="157"/>
      <c r="T168" s="158"/>
      <c r="AT168" s="153" t="s">
        <v>241</v>
      </c>
      <c r="AU168" s="153" t="s">
        <v>95</v>
      </c>
      <c r="AV168" s="12" t="s">
        <v>95</v>
      </c>
      <c r="AW168" s="12" t="s">
        <v>42</v>
      </c>
      <c r="AX168" s="12" t="s">
        <v>86</v>
      </c>
      <c r="AY168" s="153" t="s">
        <v>232</v>
      </c>
    </row>
    <row r="169" spans="2:65" s="12" customFormat="1">
      <c r="B169" s="151"/>
      <c r="D169" s="152" t="s">
        <v>241</v>
      </c>
      <c r="E169" s="153" t="s">
        <v>1</v>
      </c>
      <c r="F169" s="154" t="s">
        <v>1907</v>
      </c>
      <c r="H169" s="155">
        <v>53.36</v>
      </c>
      <c r="I169" s="156"/>
      <c r="L169" s="151"/>
      <c r="M169" s="157"/>
      <c r="T169" s="158"/>
      <c r="AT169" s="153" t="s">
        <v>241</v>
      </c>
      <c r="AU169" s="153" t="s">
        <v>95</v>
      </c>
      <c r="AV169" s="12" t="s">
        <v>95</v>
      </c>
      <c r="AW169" s="12" t="s">
        <v>42</v>
      </c>
      <c r="AX169" s="12" t="s">
        <v>86</v>
      </c>
      <c r="AY169" s="153" t="s">
        <v>232</v>
      </c>
    </row>
    <row r="170" spans="2:65" s="13" customFormat="1">
      <c r="B170" s="159"/>
      <c r="D170" s="152" t="s">
        <v>241</v>
      </c>
      <c r="E170" s="160" t="s">
        <v>1846</v>
      </c>
      <c r="F170" s="161" t="s">
        <v>243</v>
      </c>
      <c r="H170" s="162">
        <v>511.71899999999999</v>
      </c>
      <c r="I170" s="163"/>
      <c r="L170" s="159"/>
      <c r="M170" s="164"/>
      <c r="T170" s="165"/>
      <c r="AT170" s="160" t="s">
        <v>241</v>
      </c>
      <c r="AU170" s="160" t="s">
        <v>95</v>
      </c>
      <c r="AV170" s="13" t="s">
        <v>239</v>
      </c>
      <c r="AW170" s="13" t="s">
        <v>42</v>
      </c>
      <c r="AX170" s="13" t="s">
        <v>93</v>
      </c>
      <c r="AY170" s="160" t="s">
        <v>232</v>
      </c>
    </row>
    <row r="171" spans="2:65" s="1" customFormat="1" ht="16.5" customHeight="1">
      <c r="B171" s="33"/>
      <c r="C171" s="138" t="s">
        <v>320</v>
      </c>
      <c r="D171" s="138" t="s">
        <v>234</v>
      </c>
      <c r="E171" s="139" t="s">
        <v>1908</v>
      </c>
      <c r="F171" s="140" t="s">
        <v>1909</v>
      </c>
      <c r="G171" s="141" t="s">
        <v>167</v>
      </c>
      <c r="H171" s="142">
        <v>1298</v>
      </c>
      <c r="I171" s="143"/>
      <c r="J171" s="144">
        <f>ROUND(I171*H171,2)</f>
        <v>0</v>
      </c>
      <c r="K171" s="140" t="s">
        <v>1910</v>
      </c>
      <c r="L171" s="33"/>
      <c r="M171" s="145" t="s">
        <v>1</v>
      </c>
      <c r="N171" s="146" t="s">
        <v>51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239</v>
      </c>
      <c r="AT171" s="149" t="s">
        <v>234</v>
      </c>
      <c r="AU171" s="149" t="s">
        <v>95</v>
      </c>
      <c r="AY171" s="17" t="s">
        <v>232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93</v>
      </c>
      <c r="BK171" s="150">
        <f>ROUND(I171*H171,2)</f>
        <v>0</v>
      </c>
      <c r="BL171" s="17" t="s">
        <v>239</v>
      </c>
      <c r="BM171" s="149" t="s">
        <v>1911</v>
      </c>
    </row>
    <row r="172" spans="2:65" s="14" customFormat="1" ht="22.5">
      <c r="B172" s="166"/>
      <c r="D172" s="152" t="s">
        <v>241</v>
      </c>
      <c r="E172" s="167" t="s">
        <v>1</v>
      </c>
      <c r="F172" s="168" t="s">
        <v>1870</v>
      </c>
      <c r="H172" s="167" t="s">
        <v>1</v>
      </c>
      <c r="I172" s="169"/>
      <c r="L172" s="166"/>
      <c r="M172" s="170"/>
      <c r="T172" s="171"/>
      <c r="AT172" s="167" t="s">
        <v>241</v>
      </c>
      <c r="AU172" s="167" t="s">
        <v>95</v>
      </c>
      <c r="AV172" s="14" t="s">
        <v>93</v>
      </c>
      <c r="AW172" s="14" t="s">
        <v>42</v>
      </c>
      <c r="AX172" s="14" t="s">
        <v>86</v>
      </c>
      <c r="AY172" s="167" t="s">
        <v>232</v>
      </c>
    </row>
    <row r="173" spans="2:65" s="12" customFormat="1">
      <c r="B173" s="151"/>
      <c r="D173" s="152" t="s">
        <v>241</v>
      </c>
      <c r="E173" s="153" t="s">
        <v>1</v>
      </c>
      <c r="F173" s="154" t="s">
        <v>1912</v>
      </c>
      <c r="H173" s="155">
        <v>906</v>
      </c>
      <c r="I173" s="156"/>
      <c r="L173" s="151"/>
      <c r="M173" s="157"/>
      <c r="T173" s="158"/>
      <c r="AT173" s="153" t="s">
        <v>241</v>
      </c>
      <c r="AU173" s="153" t="s">
        <v>95</v>
      </c>
      <c r="AV173" s="12" t="s">
        <v>95</v>
      </c>
      <c r="AW173" s="12" t="s">
        <v>42</v>
      </c>
      <c r="AX173" s="12" t="s">
        <v>86</v>
      </c>
      <c r="AY173" s="153" t="s">
        <v>232</v>
      </c>
    </row>
    <row r="174" spans="2:65" s="12" customFormat="1">
      <c r="B174" s="151"/>
      <c r="D174" s="152" t="s">
        <v>241</v>
      </c>
      <c r="E174" s="153" t="s">
        <v>1</v>
      </c>
      <c r="F174" s="154" t="s">
        <v>1913</v>
      </c>
      <c r="H174" s="155">
        <v>392</v>
      </c>
      <c r="I174" s="156"/>
      <c r="L174" s="151"/>
      <c r="M174" s="157"/>
      <c r="T174" s="158"/>
      <c r="AT174" s="153" t="s">
        <v>241</v>
      </c>
      <c r="AU174" s="153" t="s">
        <v>95</v>
      </c>
      <c r="AV174" s="12" t="s">
        <v>95</v>
      </c>
      <c r="AW174" s="12" t="s">
        <v>42</v>
      </c>
      <c r="AX174" s="12" t="s">
        <v>86</v>
      </c>
      <c r="AY174" s="153" t="s">
        <v>232</v>
      </c>
    </row>
    <row r="175" spans="2:65" s="13" customFormat="1">
      <c r="B175" s="159"/>
      <c r="D175" s="152" t="s">
        <v>241</v>
      </c>
      <c r="E175" s="160" t="s">
        <v>1</v>
      </c>
      <c r="F175" s="161" t="s">
        <v>243</v>
      </c>
      <c r="H175" s="162">
        <v>1298</v>
      </c>
      <c r="I175" s="163"/>
      <c r="L175" s="159"/>
      <c r="M175" s="164"/>
      <c r="T175" s="165"/>
      <c r="AT175" s="160" t="s">
        <v>241</v>
      </c>
      <c r="AU175" s="160" t="s">
        <v>95</v>
      </c>
      <c r="AV175" s="13" t="s">
        <v>239</v>
      </c>
      <c r="AW175" s="13" t="s">
        <v>42</v>
      </c>
      <c r="AX175" s="13" t="s">
        <v>93</v>
      </c>
      <c r="AY175" s="160" t="s">
        <v>232</v>
      </c>
    </row>
    <row r="176" spans="2:65" s="1" customFormat="1" ht="49.15" customHeight="1">
      <c r="B176" s="33"/>
      <c r="C176" s="138" t="s">
        <v>325</v>
      </c>
      <c r="D176" s="138" t="s">
        <v>234</v>
      </c>
      <c r="E176" s="139" t="s">
        <v>1914</v>
      </c>
      <c r="F176" s="140" t="s">
        <v>1915</v>
      </c>
      <c r="G176" s="141" t="s">
        <v>1474</v>
      </c>
      <c r="H176" s="142">
        <v>3083.4</v>
      </c>
      <c r="I176" s="143"/>
      <c r="J176" s="144">
        <f>ROUND(I176*H176,2)</f>
        <v>0</v>
      </c>
      <c r="K176" s="140" t="s">
        <v>238</v>
      </c>
      <c r="L176" s="33"/>
      <c r="M176" s="145" t="s">
        <v>1</v>
      </c>
      <c r="N176" s="146" t="s">
        <v>51</v>
      </c>
      <c r="P176" s="147">
        <f>O176*H176</f>
        <v>0</v>
      </c>
      <c r="Q176" s="147">
        <v>9.0000000000000006E-5</v>
      </c>
      <c r="R176" s="147">
        <f>Q176*H176</f>
        <v>0.27750600000000003</v>
      </c>
      <c r="S176" s="147">
        <v>0</v>
      </c>
      <c r="T176" s="148">
        <f>S176*H176</f>
        <v>0</v>
      </c>
      <c r="AR176" s="149" t="s">
        <v>239</v>
      </c>
      <c r="AT176" s="149" t="s">
        <v>234</v>
      </c>
      <c r="AU176" s="149" t="s">
        <v>95</v>
      </c>
      <c r="AY176" s="17" t="s">
        <v>232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93</v>
      </c>
      <c r="BK176" s="150">
        <f>ROUND(I176*H176,2)</f>
        <v>0</v>
      </c>
      <c r="BL176" s="17" t="s">
        <v>239</v>
      </c>
      <c r="BM176" s="149" t="s">
        <v>1916</v>
      </c>
    </row>
    <row r="177" spans="2:65" s="14" customFormat="1" ht="22.5">
      <c r="B177" s="166"/>
      <c r="D177" s="152" t="s">
        <v>241</v>
      </c>
      <c r="E177" s="167" t="s">
        <v>1</v>
      </c>
      <c r="F177" s="168" t="s">
        <v>1870</v>
      </c>
      <c r="H177" s="167" t="s">
        <v>1</v>
      </c>
      <c r="I177" s="169"/>
      <c r="L177" s="166"/>
      <c r="M177" s="170"/>
      <c r="T177" s="171"/>
      <c r="AT177" s="167" t="s">
        <v>241</v>
      </c>
      <c r="AU177" s="167" t="s">
        <v>95</v>
      </c>
      <c r="AV177" s="14" t="s">
        <v>93</v>
      </c>
      <c r="AW177" s="14" t="s">
        <v>42</v>
      </c>
      <c r="AX177" s="14" t="s">
        <v>86</v>
      </c>
      <c r="AY177" s="167" t="s">
        <v>232</v>
      </c>
    </row>
    <row r="178" spans="2:65" s="14" customFormat="1" ht="22.5">
      <c r="B178" s="166"/>
      <c r="D178" s="152" t="s">
        <v>241</v>
      </c>
      <c r="E178" s="167" t="s">
        <v>1</v>
      </c>
      <c r="F178" s="168" t="s">
        <v>1917</v>
      </c>
      <c r="H178" s="167" t="s">
        <v>1</v>
      </c>
      <c r="I178" s="169"/>
      <c r="L178" s="166"/>
      <c r="M178" s="170"/>
      <c r="T178" s="171"/>
      <c r="AT178" s="167" t="s">
        <v>241</v>
      </c>
      <c r="AU178" s="167" t="s">
        <v>95</v>
      </c>
      <c r="AV178" s="14" t="s">
        <v>93</v>
      </c>
      <c r="AW178" s="14" t="s">
        <v>42</v>
      </c>
      <c r="AX178" s="14" t="s">
        <v>86</v>
      </c>
      <c r="AY178" s="167" t="s">
        <v>232</v>
      </c>
    </row>
    <row r="179" spans="2:65" s="12" customFormat="1">
      <c r="B179" s="151"/>
      <c r="D179" s="152" t="s">
        <v>241</v>
      </c>
      <c r="E179" s="153" t="s">
        <v>1</v>
      </c>
      <c r="F179" s="154" t="s">
        <v>1918</v>
      </c>
      <c r="H179" s="155">
        <v>3083.4</v>
      </c>
      <c r="I179" s="156"/>
      <c r="L179" s="151"/>
      <c r="M179" s="157"/>
      <c r="T179" s="158"/>
      <c r="AT179" s="153" t="s">
        <v>241</v>
      </c>
      <c r="AU179" s="153" t="s">
        <v>95</v>
      </c>
      <c r="AV179" s="12" t="s">
        <v>95</v>
      </c>
      <c r="AW179" s="12" t="s">
        <v>42</v>
      </c>
      <c r="AX179" s="12" t="s">
        <v>86</v>
      </c>
      <c r="AY179" s="153" t="s">
        <v>232</v>
      </c>
    </row>
    <row r="180" spans="2:65" s="13" customFormat="1">
      <c r="B180" s="159"/>
      <c r="D180" s="152" t="s">
        <v>241</v>
      </c>
      <c r="E180" s="160" t="s">
        <v>1</v>
      </c>
      <c r="F180" s="161" t="s">
        <v>243</v>
      </c>
      <c r="H180" s="162">
        <v>3083.4</v>
      </c>
      <c r="I180" s="163"/>
      <c r="L180" s="159"/>
      <c r="M180" s="164"/>
      <c r="T180" s="165"/>
      <c r="AT180" s="160" t="s">
        <v>241</v>
      </c>
      <c r="AU180" s="160" t="s">
        <v>95</v>
      </c>
      <c r="AV180" s="13" t="s">
        <v>239</v>
      </c>
      <c r="AW180" s="13" t="s">
        <v>42</v>
      </c>
      <c r="AX180" s="13" t="s">
        <v>93</v>
      </c>
      <c r="AY180" s="160" t="s">
        <v>232</v>
      </c>
    </row>
    <row r="181" spans="2:65" s="1" customFormat="1" ht="21.75" customHeight="1">
      <c r="B181" s="33"/>
      <c r="C181" s="179" t="s">
        <v>8</v>
      </c>
      <c r="D181" s="179" t="s">
        <v>304</v>
      </c>
      <c r="E181" s="180" t="s">
        <v>1919</v>
      </c>
      <c r="F181" s="181" t="s">
        <v>1920</v>
      </c>
      <c r="G181" s="182" t="s">
        <v>183</v>
      </c>
      <c r="H181" s="183">
        <v>3.0830000000000002</v>
      </c>
      <c r="I181" s="184"/>
      <c r="J181" s="185">
        <f>ROUND(I181*H181,2)</f>
        <v>0</v>
      </c>
      <c r="K181" s="181" t="s">
        <v>238</v>
      </c>
      <c r="L181" s="186"/>
      <c r="M181" s="187" t="s">
        <v>1</v>
      </c>
      <c r="N181" s="188" t="s">
        <v>51</v>
      </c>
      <c r="P181" s="147">
        <f>O181*H181</f>
        <v>0</v>
      </c>
      <c r="Q181" s="147">
        <v>1</v>
      </c>
      <c r="R181" s="147">
        <f>Q181*H181</f>
        <v>3.0830000000000002</v>
      </c>
      <c r="S181" s="147">
        <v>0</v>
      </c>
      <c r="T181" s="148">
        <f>S181*H181</f>
        <v>0</v>
      </c>
      <c r="AR181" s="149" t="s">
        <v>303</v>
      </c>
      <c r="AT181" s="149" t="s">
        <v>304</v>
      </c>
      <c r="AU181" s="149" t="s">
        <v>95</v>
      </c>
      <c r="AY181" s="17" t="s">
        <v>232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93</v>
      </c>
      <c r="BK181" s="150">
        <f>ROUND(I181*H181,2)</f>
        <v>0</v>
      </c>
      <c r="BL181" s="17" t="s">
        <v>239</v>
      </c>
      <c r="BM181" s="149" t="s">
        <v>1921</v>
      </c>
    </row>
    <row r="182" spans="2:65" s="14" customFormat="1" ht="22.5">
      <c r="B182" s="166"/>
      <c r="D182" s="152" t="s">
        <v>241</v>
      </c>
      <c r="E182" s="167" t="s">
        <v>1</v>
      </c>
      <c r="F182" s="168" t="s">
        <v>1870</v>
      </c>
      <c r="H182" s="167" t="s">
        <v>1</v>
      </c>
      <c r="I182" s="169"/>
      <c r="L182" s="166"/>
      <c r="M182" s="170"/>
      <c r="T182" s="171"/>
      <c r="AT182" s="167" t="s">
        <v>241</v>
      </c>
      <c r="AU182" s="167" t="s">
        <v>95</v>
      </c>
      <c r="AV182" s="14" t="s">
        <v>93</v>
      </c>
      <c r="AW182" s="14" t="s">
        <v>42</v>
      </c>
      <c r="AX182" s="14" t="s">
        <v>86</v>
      </c>
      <c r="AY182" s="167" t="s">
        <v>232</v>
      </c>
    </row>
    <row r="183" spans="2:65" s="14" customFormat="1" ht="22.5">
      <c r="B183" s="166"/>
      <c r="D183" s="152" t="s">
        <v>241</v>
      </c>
      <c r="E183" s="167" t="s">
        <v>1</v>
      </c>
      <c r="F183" s="168" t="s">
        <v>1917</v>
      </c>
      <c r="H183" s="167" t="s">
        <v>1</v>
      </c>
      <c r="I183" s="169"/>
      <c r="L183" s="166"/>
      <c r="M183" s="170"/>
      <c r="T183" s="171"/>
      <c r="AT183" s="167" t="s">
        <v>241</v>
      </c>
      <c r="AU183" s="167" t="s">
        <v>95</v>
      </c>
      <c r="AV183" s="14" t="s">
        <v>93</v>
      </c>
      <c r="AW183" s="14" t="s">
        <v>42</v>
      </c>
      <c r="AX183" s="14" t="s">
        <v>86</v>
      </c>
      <c r="AY183" s="167" t="s">
        <v>232</v>
      </c>
    </row>
    <row r="184" spans="2:65" s="12" customFormat="1">
      <c r="B184" s="151"/>
      <c r="D184" s="152" t="s">
        <v>241</v>
      </c>
      <c r="E184" s="153" t="s">
        <v>1</v>
      </c>
      <c r="F184" s="154" t="s">
        <v>1922</v>
      </c>
      <c r="H184" s="155">
        <v>3.0830000000000002</v>
      </c>
      <c r="I184" s="156"/>
      <c r="L184" s="151"/>
      <c r="M184" s="157"/>
      <c r="T184" s="158"/>
      <c r="AT184" s="153" t="s">
        <v>241</v>
      </c>
      <c r="AU184" s="153" t="s">
        <v>95</v>
      </c>
      <c r="AV184" s="12" t="s">
        <v>95</v>
      </c>
      <c r="AW184" s="12" t="s">
        <v>42</v>
      </c>
      <c r="AX184" s="12" t="s">
        <v>86</v>
      </c>
      <c r="AY184" s="153" t="s">
        <v>232</v>
      </c>
    </row>
    <row r="185" spans="2:65" s="13" customFormat="1">
      <c r="B185" s="159"/>
      <c r="D185" s="152" t="s">
        <v>241</v>
      </c>
      <c r="E185" s="160" t="s">
        <v>1</v>
      </c>
      <c r="F185" s="161" t="s">
        <v>243</v>
      </c>
      <c r="H185" s="162">
        <v>3.0830000000000002</v>
      </c>
      <c r="I185" s="163"/>
      <c r="L185" s="159"/>
      <c r="M185" s="164"/>
      <c r="T185" s="165"/>
      <c r="AT185" s="160" t="s">
        <v>241</v>
      </c>
      <c r="AU185" s="160" t="s">
        <v>95</v>
      </c>
      <c r="AV185" s="13" t="s">
        <v>239</v>
      </c>
      <c r="AW185" s="13" t="s">
        <v>42</v>
      </c>
      <c r="AX185" s="13" t="s">
        <v>93</v>
      </c>
      <c r="AY185" s="160" t="s">
        <v>232</v>
      </c>
    </row>
    <row r="186" spans="2:65" s="1" customFormat="1" ht="44.25" customHeight="1">
      <c r="B186" s="33"/>
      <c r="C186" s="138" t="s">
        <v>337</v>
      </c>
      <c r="D186" s="138" t="s">
        <v>234</v>
      </c>
      <c r="E186" s="139" t="s">
        <v>1923</v>
      </c>
      <c r="F186" s="140" t="s">
        <v>1924</v>
      </c>
      <c r="G186" s="141" t="s">
        <v>1474</v>
      </c>
      <c r="H186" s="142">
        <v>3083.4</v>
      </c>
      <c r="I186" s="143"/>
      <c r="J186" s="144">
        <f>ROUND(I186*H186,2)</f>
        <v>0</v>
      </c>
      <c r="K186" s="140" t="s">
        <v>238</v>
      </c>
      <c r="L186" s="33"/>
      <c r="M186" s="145" t="s">
        <v>1</v>
      </c>
      <c r="N186" s="146" t="s">
        <v>51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239</v>
      </c>
      <c r="AT186" s="149" t="s">
        <v>234</v>
      </c>
      <c r="AU186" s="149" t="s">
        <v>95</v>
      </c>
      <c r="AY186" s="17" t="s">
        <v>232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93</v>
      </c>
      <c r="BK186" s="150">
        <f>ROUND(I186*H186,2)</f>
        <v>0</v>
      </c>
      <c r="BL186" s="17" t="s">
        <v>239</v>
      </c>
      <c r="BM186" s="149" t="s">
        <v>1925</v>
      </c>
    </row>
    <row r="187" spans="2:65" s="1" customFormat="1" ht="66.75" customHeight="1">
      <c r="B187" s="33"/>
      <c r="C187" s="138" t="s">
        <v>344</v>
      </c>
      <c r="D187" s="138" t="s">
        <v>234</v>
      </c>
      <c r="E187" s="139" t="s">
        <v>1926</v>
      </c>
      <c r="F187" s="140" t="s">
        <v>1927</v>
      </c>
      <c r="G187" s="141" t="s">
        <v>167</v>
      </c>
      <c r="H187" s="142">
        <v>7821.5510000000004</v>
      </c>
      <c r="I187" s="143"/>
      <c r="J187" s="144">
        <f>ROUND(I187*H187,2)</f>
        <v>0</v>
      </c>
      <c r="K187" s="140" t="s">
        <v>238</v>
      </c>
      <c r="L187" s="33"/>
      <c r="M187" s="145" t="s">
        <v>1</v>
      </c>
      <c r="N187" s="146" t="s">
        <v>51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239</v>
      </c>
      <c r="AT187" s="149" t="s">
        <v>234</v>
      </c>
      <c r="AU187" s="149" t="s">
        <v>95</v>
      </c>
      <c r="AY187" s="17" t="s">
        <v>232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93</v>
      </c>
      <c r="BK187" s="150">
        <f>ROUND(I187*H187,2)</f>
        <v>0</v>
      </c>
      <c r="BL187" s="17" t="s">
        <v>239</v>
      </c>
      <c r="BM187" s="149" t="s">
        <v>1928</v>
      </c>
    </row>
    <row r="188" spans="2:65" s="14" customFormat="1" ht="22.5">
      <c r="B188" s="166"/>
      <c r="D188" s="152" t="s">
        <v>241</v>
      </c>
      <c r="E188" s="167" t="s">
        <v>1</v>
      </c>
      <c r="F188" s="168" t="s">
        <v>1870</v>
      </c>
      <c r="H188" s="167" t="s">
        <v>1</v>
      </c>
      <c r="I188" s="169"/>
      <c r="L188" s="166"/>
      <c r="M188" s="170"/>
      <c r="T188" s="171"/>
      <c r="AT188" s="167" t="s">
        <v>241</v>
      </c>
      <c r="AU188" s="167" t="s">
        <v>95</v>
      </c>
      <c r="AV188" s="14" t="s">
        <v>93</v>
      </c>
      <c r="AW188" s="14" t="s">
        <v>42</v>
      </c>
      <c r="AX188" s="14" t="s">
        <v>86</v>
      </c>
      <c r="AY188" s="167" t="s">
        <v>232</v>
      </c>
    </row>
    <row r="189" spans="2:65" s="14" customFormat="1">
      <c r="B189" s="166"/>
      <c r="D189" s="152" t="s">
        <v>241</v>
      </c>
      <c r="E189" s="167" t="s">
        <v>1</v>
      </c>
      <c r="F189" s="168" t="s">
        <v>1929</v>
      </c>
      <c r="H189" s="167" t="s">
        <v>1</v>
      </c>
      <c r="I189" s="169"/>
      <c r="L189" s="166"/>
      <c r="M189" s="170"/>
      <c r="T189" s="171"/>
      <c r="AT189" s="167" t="s">
        <v>241</v>
      </c>
      <c r="AU189" s="167" t="s">
        <v>95</v>
      </c>
      <c r="AV189" s="14" t="s">
        <v>93</v>
      </c>
      <c r="AW189" s="14" t="s">
        <v>42</v>
      </c>
      <c r="AX189" s="14" t="s">
        <v>86</v>
      </c>
      <c r="AY189" s="167" t="s">
        <v>232</v>
      </c>
    </row>
    <row r="190" spans="2:65" s="12" customFormat="1">
      <c r="B190" s="151"/>
      <c r="D190" s="152" t="s">
        <v>241</v>
      </c>
      <c r="E190" s="153" t="s">
        <v>1</v>
      </c>
      <c r="F190" s="154" t="s">
        <v>1930</v>
      </c>
      <c r="H190" s="155">
        <v>7821.5510000000004</v>
      </c>
      <c r="I190" s="156"/>
      <c r="L190" s="151"/>
      <c r="M190" s="157"/>
      <c r="T190" s="158"/>
      <c r="AT190" s="153" t="s">
        <v>241</v>
      </c>
      <c r="AU190" s="153" t="s">
        <v>95</v>
      </c>
      <c r="AV190" s="12" t="s">
        <v>95</v>
      </c>
      <c r="AW190" s="12" t="s">
        <v>42</v>
      </c>
      <c r="AX190" s="12" t="s">
        <v>86</v>
      </c>
      <c r="AY190" s="153" t="s">
        <v>232</v>
      </c>
    </row>
    <row r="191" spans="2:65" s="13" customFormat="1">
      <c r="B191" s="159"/>
      <c r="D191" s="152" t="s">
        <v>241</v>
      </c>
      <c r="E191" s="160" t="s">
        <v>1</v>
      </c>
      <c r="F191" s="161" t="s">
        <v>243</v>
      </c>
      <c r="H191" s="162">
        <v>7821.5510000000004</v>
      </c>
      <c r="I191" s="163"/>
      <c r="L191" s="159"/>
      <c r="M191" s="164"/>
      <c r="T191" s="165"/>
      <c r="AT191" s="160" t="s">
        <v>241</v>
      </c>
      <c r="AU191" s="160" t="s">
        <v>95</v>
      </c>
      <c r="AV191" s="13" t="s">
        <v>239</v>
      </c>
      <c r="AW191" s="13" t="s">
        <v>42</v>
      </c>
      <c r="AX191" s="13" t="s">
        <v>93</v>
      </c>
      <c r="AY191" s="160" t="s">
        <v>232</v>
      </c>
    </row>
    <row r="192" spans="2:65" s="1" customFormat="1" ht="66.75" customHeight="1">
      <c r="B192" s="33"/>
      <c r="C192" s="138" t="s">
        <v>349</v>
      </c>
      <c r="D192" s="138" t="s">
        <v>234</v>
      </c>
      <c r="E192" s="139" t="s">
        <v>1931</v>
      </c>
      <c r="F192" s="140" t="s">
        <v>1932</v>
      </c>
      <c r="G192" s="141" t="s">
        <v>167</v>
      </c>
      <c r="H192" s="142">
        <v>5317.2969999999996</v>
      </c>
      <c r="I192" s="143"/>
      <c r="J192" s="144">
        <f>ROUND(I192*H192,2)</f>
        <v>0</v>
      </c>
      <c r="K192" s="140" t="s">
        <v>238</v>
      </c>
      <c r="L192" s="33"/>
      <c r="M192" s="145" t="s">
        <v>1</v>
      </c>
      <c r="N192" s="146" t="s">
        <v>51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239</v>
      </c>
      <c r="AT192" s="149" t="s">
        <v>234</v>
      </c>
      <c r="AU192" s="149" t="s">
        <v>95</v>
      </c>
      <c r="AY192" s="17" t="s">
        <v>232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93</v>
      </c>
      <c r="BK192" s="150">
        <f>ROUND(I192*H192,2)</f>
        <v>0</v>
      </c>
      <c r="BL192" s="17" t="s">
        <v>239</v>
      </c>
      <c r="BM192" s="149" t="s">
        <v>1933</v>
      </c>
    </row>
    <row r="193" spans="2:65" s="14" customFormat="1" ht="22.5">
      <c r="B193" s="166"/>
      <c r="D193" s="152" t="s">
        <v>241</v>
      </c>
      <c r="E193" s="167" t="s">
        <v>1</v>
      </c>
      <c r="F193" s="168" t="s">
        <v>1870</v>
      </c>
      <c r="H193" s="167" t="s">
        <v>1</v>
      </c>
      <c r="I193" s="169"/>
      <c r="L193" s="166"/>
      <c r="M193" s="170"/>
      <c r="T193" s="171"/>
      <c r="AT193" s="167" t="s">
        <v>241</v>
      </c>
      <c r="AU193" s="167" t="s">
        <v>95</v>
      </c>
      <c r="AV193" s="14" t="s">
        <v>93</v>
      </c>
      <c r="AW193" s="14" t="s">
        <v>42</v>
      </c>
      <c r="AX193" s="14" t="s">
        <v>86</v>
      </c>
      <c r="AY193" s="167" t="s">
        <v>232</v>
      </c>
    </row>
    <row r="194" spans="2:65" s="14" customFormat="1">
      <c r="B194" s="166"/>
      <c r="D194" s="152" t="s">
        <v>241</v>
      </c>
      <c r="E194" s="167" t="s">
        <v>1</v>
      </c>
      <c r="F194" s="168" t="s">
        <v>1929</v>
      </c>
      <c r="H194" s="167" t="s">
        <v>1</v>
      </c>
      <c r="I194" s="169"/>
      <c r="L194" s="166"/>
      <c r="M194" s="170"/>
      <c r="T194" s="171"/>
      <c r="AT194" s="167" t="s">
        <v>241</v>
      </c>
      <c r="AU194" s="167" t="s">
        <v>95</v>
      </c>
      <c r="AV194" s="14" t="s">
        <v>93</v>
      </c>
      <c r="AW194" s="14" t="s">
        <v>42</v>
      </c>
      <c r="AX194" s="14" t="s">
        <v>86</v>
      </c>
      <c r="AY194" s="167" t="s">
        <v>232</v>
      </c>
    </row>
    <row r="195" spans="2:65" s="12" customFormat="1">
      <c r="B195" s="151"/>
      <c r="D195" s="152" t="s">
        <v>241</v>
      </c>
      <c r="E195" s="153" t="s">
        <v>1</v>
      </c>
      <c r="F195" s="154" t="s">
        <v>1934</v>
      </c>
      <c r="H195" s="155">
        <v>5317.2969999999996</v>
      </c>
      <c r="I195" s="156"/>
      <c r="L195" s="151"/>
      <c r="M195" s="157"/>
      <c r="T195" s="158"/>
      <c r="AT195" s="153" t="s">
        <v>241</v>
      </c>
      <c r="AU195" s="153" t="s">
        <v>95</v>
      </c>
      <c r="AV195" s="12" t="s">
        <v>95</v>
      </c>
      <c r="AW195" s="12" t="s">
        <v>42</v>
      </c>
      <c r="AX195" s="12" t="s">
        <v>86</v>
      </c>
      <c r="AY195" s="153" t="s">
        <v>232</v>
      </c>
    </row>
    <row r="196" spans="2:65" s="13" customFormat="1">
      <c r="B196" s="159"/>
      <c r="D196" s="152" t="s">
        <v>241</v>
      </c>
      <c r="E196" s="160" t="s">
        <v>1</v>
      </c>
      <c r="F196" s="161" t="s">
        <v>243</v>
      </c>
      <c r="H196" s="162">
        <v>5317.2969999999996</v>
      </c>
      <c r="I196" s="163"/>
      <c r="L196" s="159"/>
      <c r="M196" s="164"/>
      <c r="T196" s="165"/>
      <c r="AT196" s="160" t="s">
        <v>241</v>
      </c>
      <c r="AU196" s="160" t="s">
        <v>95</v>
      </c>
      <c r="AV196" s="13" t="s">
        <v>239</v>
      </c>
      <c r="AW196" s="13" t="s">
        <v>42</v>
      </c>
      <c r="AX196" s="13" t="s">
        <v>93</v>
      </c>
      <c r="AY196" s="160" t="s">
        <v>232</v>
      </c>
    </row>
    <row r="197" spans="2:65" s="1" customFormat="1" ht="62.65" customHeight="1">
      <c r="B197" s="33"/>
      <c r="C197" s="138" t="s">
        <v>358</v>
      </c>
      <c r="D197" s="138" t="s">
        <v>234</v>
      </c>
      <c r="E197" s="139" t="s">
        <v>1935</v>
      </c>
      <c r="F197" s="140" t="s">
        <v>1936</v>
      </c>
      <c r="G197" s="141" t="s">
        <v>167</v>
      </c>
      <c r="H197" s="142">
        <v>360</v>
      </c>
      <c r="I197" s="143"/>
      <c r="J197" s="144">
        <f>ROUND(I197*H197,2)</f>
        <v>0</v>
      </c>
      <c r="K197" s="140" t="s">
        <v>238</v>
      </c>
      <c r="L197" s="33"/>
      <c r="M197" s="145" t="s">
        <v>1</v>
      </c>
      <c r="N197" s="146" t="s">
        <v>51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239</v>
      </c>
      <c r="AT197" s="149" t="s">
        <v>234</v>
      </c>
      <c r="AU197" s="149" t="s">
        <v>95</v>
      </c>
      <c r="AY197" s="17" t="s">
        <v>232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93</v>
      </c>
      <c r="BK197" s="150">
        <f>ROUND(I197*H197,2)</f>
        <v>0</v>
      </c>
      <c r="BL197" s="17" t="s">
        <v>239</v>
      </c>
      <c r="BM197" s="149" t="s">
        <v>1937</v>
      </c>
    </row>
    <row r="198" spans="2:65" s="14" customFormat="1" ht="22.5">
      <c r="B198" s="166"/>
      <c r="D198" s="152" t="s">
        <v>241</v>
      </c>
      <c r="E198" s="167" t="s">
        <v>1</v>
      </c>
      <c r="F198" s="168" t="s">
        <v>1870</v>
      </c>
      <c r="H198" s="167" t="s">
        <v>1</v>
      </c>
      <c r="I198" s="169"/>
      <c r="L198" s="166"/>
      <c r="M198" s="170"/>
      <c r="T198" s="171"/>
      <c r="AT198" s="167" t="s">
        <v>241</v>
      </c>
      <c r="AU198" s="167" t="s">
        <v>95</v>
      </c>
      <c r="AV198" s="14" t="s">
        <v>93</v>
      </c>
      <c r="AW198" s="14" t="s">
        <v>42</v>
      </c>
      <c r="AX198" s="14" t="s">
        <v>86</v>
      </c>
      <c r="AY198" s="167" t="s">
        <v>232</v>
      </c>
    </row>
    <row r="199" spans="2:65" s="12" customFormat="1">
      <c r="B199" s="151"/>
      <c r="D199" s="152" t="s">
        <v>241</v>
      </c>
      <c r="E199" s="153" t="s">
        <v>1</v>
      </c>
      <c r="F199" s="154" t="s">
        <v>1938</v>
      </c>
      <c r="H199" s="155">
        <v>360</v>
      </c>
      <c r="I199" s="156"/>
      <c r="L199" s="151"/>
      <c r="M199" s="157"/>
      <c r="T199" s="158"/>
      <c r="AT199" s="153" t="s">
        <v>241</v>
      </c>
      <c r="AU199" s="153" t="s">
        <v>95</v>
      </c>
      <c r="AV199" s="12" t="s">
        <v>95</v>
      </c>
      <c r="AW199" s="12" t="s">
        <v>42</v>
      </c>
      <c r="AX199" s="12" t="s">
        <v>86</v>
      </c>
      <c r="AY199" s="153" t="s">
        <v>232</v>
      </c>
    </row>
    <row r="200" spans="2:65" s="13" customFormat="1">
      <c r="B200" s="159"/>
      <c r="D200" s="152" t="s">
        <v>241</v>
      </c>
      <c r="E200" s="160" t="s">
        <v>1</v>
      </c>
      <c r="F200" s="161" t="s">
        <v>243</v>
      </c>
      <c r="H200" s="162">
        <v>360</v>
      </c>
      <c r="I200" s="163"/>
      <c r="L200" s="159"/>
      <c r="M200" s="164"/>
      <c r="T200" s="165"/>
      <c r="AT200" s="160" t="s">
        <v>241</v>
      </c>
      <c r="AU200" s="160" t="s">
        <v>95</v>
      </c>
      <c r="AV200" s="13" t="s">
        <v>239</v>
      </c>
      <c r="AW200" s="13" t="s">
        <v>42</v>
      </c>
      <c r="AX200" s="13" t="s">
        <v>93</v>
      </c>
      <c r="AY200" s="160" t="s">
        <v>232</v>
      </c>
    </row>
    <row r="201" spans="2:65" s="1" customFormat="1" ht="62.65" customHeight="1">
      <c r="B201" s="33"/>
      <c r="C201" s="138" t="s">
        <v>367</v>
      </c>
      <c r="D201" s="138" t="s">
        <v>234</v>
      </c>
      <c r="E201" s="139" t="s">
        <v>1939</v>
      </c>
      <c r="F201" s="140" t="s">
        <v>1940</v>
      </c>
      <c r="G201" s="141" t="s">
        <v>167</v>
      </c>
      <c r="H201" s="142">
        <v>16898.892</v>
      </c>
      <c r="I201" s="143"/>
      <c r="J201" s="144">
        <f>ROUND(I201*H201,2)</f>
        <v>0</v>
      </c>
      <c r="K201" s="140" t="s">
        <v>238</v>
      </c>
      <c r="L201" s="33"/>
      <c r="M201" s="145" t="s">
        <v>1</v>
      </c>
      <c r="N201" s="146" t="s">
        <v>51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239</v>
      </c>
      <c r="AT201" s="149" t="s">
        <v>234</v>
      </c>
      <c r="AU201" s="149" t="s">
        <v>95</v>
      </c>
      <c r="AY201" s="17" t="s">
        <v>232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93</v>
      </c>
      <c r="BK201" s="150">
        <f>ROUND(I201*H201,2)</f>
        <v>0</v>
      </c>
      <c r="BL201" s="17" t="s">
        <v>239</v>
      </c>
      <c r="BM201" s="149" t="s">
        <v>1941</v>
      </c>
    </row>
    <row r="202" spans="2:65" s="14" customFormat="1" ht="22.5">
      <c r="B202" s="166"/>
      <c r="D202" s="152" t="s">
        <v>241</v>
      </c>
      <c r="E202" s="167" t="s">
        <v>1</v>
      </c>
      <c r="F202" s="168" t="s">
        <v>1870</v>
      </c>
      <c r="H202" s="167" t="s">
        <v>1</v>
      </c>
      <c r="I202" s="169"/>
      <c r="L202" s="166"/>
      <c r="M202" s="170"/>
      <c r="T202" s="171"/>
      <c r="AT202" s="167" t="s">
        <v>241</v>
      </c>
      <c r="AU202" s="167" t="s">
        <v>95</v>
      </c>
      <c r="AV202" s="14" t="s">
        <v>93</v>
      </c>
      <c r="AW202" s="14" t="s">
        <v>42</v>
      </c>
      <c r="AX202" s="14" t="s">
        <v>86</v>
      </c>
      <c r="AY202" s="167" t="s">
        <v>232</v>
      </c>
    </row>
    <row r="203" spans="2:65" s="12" customFormat="1">
      <c r="B203" s="151"/>
      <c r="D203" s="152" t="s">
        <v>241</v>
      </c>
      <c r="E203" s="153" t="s">
        <v>1</v>
      </c>
      <c r="F203" s="154" t="s">
        <v>1942</v>
      </c>
      <c r="H203" s="155">
        <v>15643.102000000001</v>
      </c>
      <c r="I203" s="156"/>
      <c r="L203" s="151"/>
      <c r="M203" s="157"/>
      <c r="T203" s="158"/>
      <c r="AT203" s="153" t="s">
        <v>241</v>
      </c>
      <c r="AU203" s="153" t="s">
        <v>95</v>
      </c>
      <c r="AV203" s="12" t="s">
        <v>95</v>
      </c>
      <c r="AW203" s="12" t="s">
        <v>42</v>
      </c>
      <c r="AX203" s="12" t="s">
        <v>86</v>
      </c>
      <c r="AY203" s="153" t="s">
        <v>232</v>
      </c>
    </row>
    <row r="204" spans="2:65" s="12" customFormat="1" ht="22.5">
      <c r="B204" s="151"/>
      <c r="D204" s="152" t="s">
        <v>241</v>
      </c>
      <c r="E204" s="153" t="s">
        <v>1</v>
      </c>
      <c r="F204" s="154" t="s">
        <v>1943</v>
      </c>
      <c r="H204" s="155">
        <v>34.335000000000001</v>
      </c>
      <c r="I204" s="156"/>
      <c r="L204" s="151"/>
      <c r="M204" s="157"/>
      <c r="T204" s="158"/>
      <c r="AT204" s="153" t="s">
        <v>241</v>
      </c>
      <c r="AU204" s="153" t="s">
        <v>95</v>
      </c>
      <c r="AV204" s="12" t="s">
        <v>95</v>
      </c>
      <c r="AW204" s="12" t="s">
        <v>42</v>
      </c>
      <c r="AX204" s="12" t="s">
        <v>86</v>
      </c>
      <c r="AY204" s="153" t="s">
        <v>232</v>
      </c>
    </row>
    <row r="205" spans="2:65" s="12" customFormat="1" ht="22.5">
      <c r="B205" s="151"/>
      <c r="D205" s="152" t="s">
        <v>241</v>
      </c>
      <c r="E205" s="153" t="s">
        <v>1</v>
      </c>
      <c r="F205" s="154" t="s">
        <v>1944</v>
      </c>
      <c r="H205" s="155">
        <v>9.6929999999999996</v>
      </c>
      <c r="I205" s="156"/>
      <c r="L205" s="151"/>
      <c r="M205" s="157"/>
      <c r="T205" s="158"/>
      <c r="AT205" s="153" t="s">
        <v>241</v>
      </c>
      <c r="AU205" s="153" t="s">
        <v>95</v>
      </c>
      <c r="AV205" s="12" t="s">
        <v>95</v>
      </c>
      <c r="AW205" s="12" t="s">
        <v>42</v>
      </c>
      <c r="AX205" s="12" t="s">
        <v>86</v>
      </c>
      <c r="AY205" s="153" t="s">
        <v>232</v>
      </c>
    </row>
    <row r="206" spans="2:65" s="12" customFormat="1">
      <c r="B206" s="151"/>
      <c r="D206" s="152" t="s">
        <v>241</v>
      </c>
      <c r="E206" s="153" t="s">
        <v>1</v>
      </c>
      <c r="F206" s="154" t="s">
        <v>1945</v>
      </c>
      <c r="H206" s="155">
        <v>467.79700000000003</v>
      </c>
      <c r="I206" s="156"/>
      <c r="L206" s="151"/>
      <c r="M206" s="157"/>
      <c r="T206" s="158"/>
      <c r="AT206" s="153" t="s">
        <v>241</v>
      </c>
      <c r="AU206" s="153" t="s">
        <v>95</v>
      </c>
      <c r="AV206" s="12" t="s">
        <v>95</v>
      </c>
      <c r="AW206" s="12" t="s">
        <v>42</v>
      </c>
      <c r="AX206" s="12" t="s">
        <v>86</v>
      </c>
      <c r="AY206" s="153" t="s">
        <v>232</v>
      </c>
    </row>
    <row r="207" spans="2:65" s="12" customFormat="1">
      <c r="B207" s="151"/>
      <c r="D207" s="152" t="s">
        <v>241</v>
      </c>
      <c r="E207" s="153" t="s">
        <v>1</v>
      </c>
      <c r="F207" s="154" t="s">
        <v>1946</v>
      </c>
      <c r="H207" s="155">
        <v>16.965</v>
      </c>
      <c r="I207" s="156"/>
      <c r="L207" s="151"/>
      <c r="M207" s="157"/>
      <c r="T207" s="158"/>
      <c r="AT207" s="153" t="s">
        <v>241</v>
      </c>
      <c r="AU207" s="153" t="s">
        <v>95</v>
      </c>
      <c r="AV207" s="12" t="s">
        <v>95</v>
      </c>
      <c r="AW207" s="12" t="s">
        <v>42</v>
      </c>
      <c r="AX207" s="12" t="s">
        <v>86</v>
      </c>
      <c r="AY207" s="153" t="s">
        <v>232</v>
      </c>
    </row>
    <row r="208" spans="2:65" s="15" customFormat="1">
      <c r="B208" s="172"/>
      <c r="D208" s="152" t="s">
        <v>241</v>
      </c>
      <c r="E208" s="173" t="s">
        <v>1849</v>
      </c>
      <c r="F208" s="174" t="s">
        <v>283</v>
      </c>
      <c r="H208" s="175">
        <v>16171.892</v>
      </c>
      <c r="I208" s="176"/>
      <c r="L208" s="172"/>
      <c r="M208" s="177"/>
      <c r="T208" s="178"/>
      <c r="AT208" s="173" t="s">
        <v>241</v>
      </c>
      <c r="AU208" s="173" t="s">
        <v>95</v>
      </c>
      <c r="AV208" s="15" t="s">
        <v>256</v>
      </c>
      <c r="AW208" s="15" t="s">
        <v>42</v>
      </c>
      <c r="AX208" s="15" t="s">
        <v>86</v>
      </c>
      <c r="AY208" s="173" t="s">
        <v>232</v>
      </c>
    </row>
    <row r="209" spans="2:65" s="12" customFormat="1">
      <c r="B209" s="151"/>
      <c r="D209" s="152" t="s">
        <v>241</v>
      </c>
      <c r="E209" s="153" t="s">
        <v>1</v>
      </c>
      <c r="F209" s="154" t="s">
        <v>1947</v>
      </c>
      <c r="H209" s="155">
        <v>690</v>
      </c>
      <c r="I209" s="156"/>
      <c r="L209" s="151"/>
      <c r="M209" s="157"/>
      <c r="T209" s="158"/>
      <c r="AT209" s="153" t="s">
        <v>241</v>
      </c>
      <c r="AU209" s="153" t="s">
        <v>95</v>
      </c>
      <c r="AV209" s="12" t="s">
        <v>95</v>
      </c>
      <c r="AW209" s="12" t="s">
        <v>42</v>
      </c>
      <c r="AX209" s="12" t="s">
        <v>86</v>
      </c>
      <c r="AY209" s="153" t="s">
        <v>232</v>
      </c>
    </row>
    <row r="210" spans="2:65" s="12" customFormat="1">
      <c r="B210" s="151"/>
      <c r="D210" s="152" t="s">
        <v>241</v>
      </c>
      <c r="E210" s="153" t="s">
        <v>1</v>
      </c>
      <c r="F210" s="154" t="s">
        <v>1948</v>
      </c>
      <c r="H210" s="155">
        <v>37</v>
      </c>
      <c r="I210" s="156"/>
      <c r="L210" s="151"/>
      <c r="M210" s="157"/>
      <c r="T210" s="158"/>
      <c r="AT210" s="153" t="s">
        <v>241</v>
      </c>
      <c r="AU210" s="153" t="s">
        <v>95</v>
      </c>
      <c r="AV210" s="12" t="s">
        <v>95</v>
      </c>
      <c r="AW210" s="12" t="s">
        <v>42</v>
      </c>
      <c r="AX210" s="12" t="s">
        <v>86</v>
      </c>
      <c r="AY210" s="153" t="s">
        <v>232</v>
      </c>
    </row>
    <row r="211" spans="2:65" s="13" customFormat="1">
      <c r="B211" s="159"/>
      <c r="D211" s="152" t="s">
        <v>241</v>
      </c>
      <c r="E211" s="160" t="s">
        <v>1</v>
      </c>
      <c r="F211" s="161" t="s">
        <v>243</v>
      </c>
      <c r="H211" s="162">
        <v>16898.892</v>
      </c>
      <c r="I211" s="163"/>
      <c r="L211" s="159"/>
      <c r="M211" s="164"/>
      <c r="T211" s="165"/>
      <c r="AT211" s="160" t="s">
        <v>241</v>
      </c>
      <c r="AU211" s="160" t="s">
        <v>95</v>
      </c>
      <c r="AV211" s="13" t="s">
        <v>239</v>
      </c>
      <c r="AW211" s="13" t="s">
        <v>42</v>
      </c>
      <c r="AX211" s="13" t="s">
        <v>93</v>
      </c>
      <c r="AY211" s="160" t="s">
        <v>232</v>
      </c>
    </row>
    <row r="212" spans="2:65" s="1" customFormat="1" ht="62.65" customHeight="1">
      <c r="B212" s="33"/>
      <c r="C212" s="138" t="s">
        <v>373</v>
      </c>
      <c r="D212" s="138" t="s">
        <v>234</v>
      </c>
      <c r="E212" s="139" t="s">
        <v>1949</v>
      </c>
      <c r="F212" s="140" t="s">
        <v>1950</v>
      </c>
      <c r="G212" s="141" t="s">
        <v>167</v>
      </c>
      <c r="H212" s="142">
        <v>11614.203</v>
      </c>
      <c r="I212" s="143"/>
      <c r="J212" s="144">
        <f>ROUND(I212*H212,2)</f>
        <v>0</v>
      </c>
      <c r="K212" s="140" t="s">
        <v>238</v>
      </c>
      <c r="L212" s="33"/>
      <c r="M212" s="145" t="s">
        <v>1</v>
      </c>
      <c r="N212" s="146" t="s">
        <v>51</v>
      </c>
      <c r="P212" s="147">
        <f>O212*H212</f>
        <v>0</v>
      </c>
      <c r="Q212" s="147">
        <v>0</v>
      </c>
      <c r="R212" s="147">
        <f>Q212*H212</f>
        <v>0</v>
      </c>
      <c r="S212" s="147">
        <v>0</v>
      </c>
      <c r="T212" s="148">
        <f>S212*H212</f>
        <v>0</v>
      </c>
      <c r="AR212" s="149" t="s">
        <v>239</v>
      </c>
      <c r="AT212" s="149" t="s">
        <v>234</v>
      </c>
      <c r="AU212" s="149" t="s">
        <v>95</v>
      </c>
      <c r="AY212" s="17" t="s">
        <v>232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93</v>
      </c>
      <c r="BK212" s="150">
        <f>ROUND(I212*H212,2)</f>
        <v>0</v>
      </c>
      <c r="BL212" s="17" t="s">
        <v>239</v>
      </c>
      <c r="BM212" s="149" t="s">
        <v>1951</v>
      </c>
    </row>
    <row r="213" spans="2:65" s="14" customFormat="1" ht="22.5">
      <c r="B213" s="166"/>
      <c r="D213" s="152" t="s">
        <v>241</v>
      </c>
      <c r="E213" s="167" t="s">
        <v>1</v>
      </c>
      <c r="F213" s="168" t="s">
        <v>1870</v>
      </c>
      <c r="H213" s="167" t="s">
        <v>1</v>
      </c>
      <c r="I213" s="169"/>
      <c r="L213" s="166"/>
      <c r="M213" s="170"/>
      <c r="T213" s="171"/>
      <c r="AT213" s="167" t="s">
        <v>241</v>
      </c>
      <c r="AU213" s="167" t="s">
        <v>95</v>
      </c>
      <c r="AV213" s="14" t="s">
        <v>93</v>
      </c>
      <c r="AW213" s="14" t="s">
        <v>42</v>
      </c>
      <c r="AX213" s="14" t="s">
        <v>86</v>
      </c>
      <c r="AY213" s="167" t="s">
        <v>232</v>
      </c>
    </row>
    <row r="214" spans="2:65" s="12" customFormat="1">
      <c r="B214" s="151"/>
      <c r="D214" s="152" t="s">
        <v>241</v>
      </c>
      <c r="E214" s="153" t="s">
        <v>1</v>
      </c>
      <c r="F214" s="154" t="s">
        <v>1952</v>
      </c>
      <c r="H214" s="155">
        <v>10634.593999999999</v>
      </c>
      <c r="I214" s="156"/>
      <c r="L214" s="151"/>
      <c r="M214" s="157"/>
      <c r="T214" s="158"/>
      <c r="AT214" s="153" t="s">
        <v>241</v>
      </c>
      <c r="AU214" s="153" t="s">
        <v>95</v>
      </c>
      <c r="AV214" s="12" t="s">
        <v>95</v>
      </c>
      <c r="AW214" s="12" t="s">
        <v>42</v>
      </c>
      <c r="AX214" s="12" t="s">
        <v>86</v>
      </c>
      <c r="AY214" s="153" t="s">
        <v>232</v>
      </c>
    </row>
    <row r="215" spans="2:65" s="12" customFormat="1" ht="22.5">
      <c r="B215" s="151"/>
      <c r="D215" s="152" t="s">
        <v>241</v>
      </c>
      <c r="E215" s="153" t="s">
        <v>1</v>
      </c>
      <c r="F215" s="154" t="s">
        <v>1953</v>
      </c>
      <c r="H215" s="155">
        <v>3.8149999999999999</v>
      </c>
      <c r="I215" s="156"/>
      <c r="L215" s="151"/>
      <c r="M215" s="157"/>
      <c r="T215" s="158"/>
      <c r="AT215" s="153" t="s">
        <v>241</v>
      </c>
      <c r="AU215" s="153" t="s">
        <v>95</v>
      </c>
      <c r="AV215" s="12" t="s">
        <v>95</v>
      </c>
      <c r="AW215" s="12" t="s">
        <v>42</v>
      </c>
      <c r="AX215" s="12" t="s">
        <v>86</v>
      </c>
      <c r="AY215" s="153" t="s">
        <v>232</v>
      </c>
    </row>
    <row r="216" spans="2:65" s="12" customFormat="1" ht="22.5">
      <c r="B216" s="151"/>
      <c r="D216" s="152" t="s">
        <v>241</v>
      </c>
      <c r="E216" s="153" t="s">
        <v>1</v>
      </c>
      <c r="F216" s="154" t="s">
        <v>1954</v>
      </c>
      <c r="H216" s="155">
        <v>4.774</v>
      </c>
      <c r="I216" s="156"/>
      <c r="L216" s="151"/>
      <c r="M216" s="157"/>
      <c r="T216" s="158"/>
      <c r="AT216" s="153" t="s">
        <v>241</v>
      </c>
      <c r="AU216" s="153" t="s">
        <v>95</v>
      </c>
      <c r="AV216" s="12" t="s">
        <v>95</v>
      </c>
      <c r="AW216" s="12" t="s">
        <v>42</v>
      </c>
      <c r="AX216" s="12" t="s">
        <v>86</v>
      </c>
      <c r="AY216" s="153" t="s">
        <v>232</v>
      </c>
    </row>
    <row r="217" spans="2:65" s="12" customFormat="1">
      <c r="B217" s="151"/>
      <c r="D217" s="152" t="s">
        <v>241</v>
      </c>
      <c r="E217" s="153" t="s">
        <v>1</v>
      </c>
      <c r="F217" s="154" t="s">
        <v>1955</v>
      </c>
      <c r="H217" s="155">
        <v>928.60799999999995</v>
      </c>
      <c r="I217" s="156"/>
      <c r="L217" s="151"/>
      <c r="M217" s="157"/>
      <c r="T217" s="158"/>
      <c r="AT217" s="153" t="s">
        <v>241</v>
      </c>
      <c r="AU217" s="153" t="s">
        <v>95</v>
      </c>
      <c r="AV217" s="12" t="s">
        <v>95</v>
      </c>
      <c r="AW217" s="12" t="s">
        <v>42</v>
      </c>
      <c r="AX217" s="12" t="s">
        <v>86</v>
      </c>
      <c r="AY217" s="153" t="s">
        <v>232</v>
      </c>
    </row>
    <row r="218" spans="2:65" s="12" customFormat="1">
      <c r="B218" s="151"/>
      <c r="D218" s="152" t="s">
        <v>241</v>
      </c>
      <c r="E218" s="153" t="s">
        <v>1</v>
      </c>
      <c r="F218" s="154" t="s">
        <v>1956</v>
      </c>
      <c r="H218" s="155">
        <v>42.411999999999999</v>
      </c>
      <c r="I218" s="156"/>
      <c r="L218" s="151"/>
      <c r="M218" s="157"/>
      <c r="T218" s="158"/>
      <c r="AT218" s="153" t="s">
        <v>241</v>
      </c>
      <c r="AU218" s="153" t="s">
        <v>95</v>
      </c>
      <c r="AV218" s="12" t="s">
        <v>95</v>
      </c>
      <c r="AW218" s="12" t="s">
        <v>42</v>
      </c>
      <c r="AX218" s="12" t="s">
        <v>86</v>
      </c>
      <c r="AY218" s="153" t="s">
        <v>232</v>
      </c>
    </row>
    <row r="219" spans="2:65" s="13" customFormat="1">
      <c r="B219" s="159"/>
      <c r="D219" s="152" t="s">
        <v>241</v>
      </c>
      <c r="E219" s="160" t="s">
        <v>1852</v>
      </c>
      <c r="F219" s="161" t="s">
        <v>243</v>
      </c>
      <c r="H219" s="162">
        <v>11614.203</v>
      </c>
      <c r="I219" s="163"/>
      <c r="L219" s="159"/>
      <c r="M219" s="164"/>
      <c r="T219" s="165"/>
      <c r="AT219" s="160" t="s">
        <v>241</v>
      </c>
      <c r="AU219" s="160" t="s">
        <v>95</v>
      </c>
      <c r="AV219" s="13" t="s">
        <v>239</v>
      </c>
      <c r="AW219" s="13" t="s">
        <v>42</v>
      </c>
      <c r="AX219" s="13" t="s">
        <v>93</v>
      </c>
      <c r="AY219" s="160" t="s">
        <v>232</v>
      </c>
    </row>
    <row r="220" spans="2:65" s="1" customFormat="1" ht="62.65" customHeight="1">
      <c r="B220" s="33"/>
      <c r="C220" s="138" t="s">
        <v>379</v>
      </c>
      <c r="D220" s="138" t="s">
        <v>234</v>
      </c>
      <c r="E220" s="139" t="s">
        <v>1957</v>
      </c>
      <c r="F220" s="140" t="s">
        <v>1958</v>
      </c>
      <c r="G220" s="141" t="s">
        <v>167</v>
      </c>
      <c r="H220" s="142">
        <v>11614.203</v>
      </c>
      <c r="I220" s="143"/>
      <c r="J220" s="144">
        <f>ROUND(I220*H220,2)</f>
        <v>0</v>
      </c>
      <c r="K220" s="140" t="s">
        <v>238</v>
      </c>
      <c r="L220" s="33"/>
      <c r="M220" s="145" t="s">
        <v>1</v>
      </c>
      <c r="N220" s="146" t="s">
        <v>51</v>
      </c>
      <c r="P220" s="147">
        <f>O220*H220</f>
        <v>0</v>
      </c>
      <c r="Q220" s="147">
        <v>0</v>
      </c>
      <c r="R220" s="147">
        <f>Q220*H220</f>
        <v>0</v>
      </c>
      <c r="S220" s="147">
        <v>0</v>
      </c>
      <c r="T220" s="148">
        <f>S220*H220</f>
        <v>0</v>
      </c>
      <c r="AR220" s="149" t="s">
        <v>239</v>
      </c>
      <c r="AT220" s="149" t="s">
        <v>234</v>
      </c>
      <c r="AU220" s="149" t="s">
        <v>95</v>
      </c>
      <c r="AY220" s="17" t="s">
        <v>232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93</v>
      </c>
      <c r="BK220" s="150">
        <f>ROUND(I220*H220,2)</f>
        <v>0</v>
      </c>
      <c r="BL220" s="17" t="s">
        <v>239</v>
      </c>
      <c r="BM220" s="149" t="s">
        <v>1959</v>
      </c>
    </row>
    <row r="221" spans="2:65" s="1" customFormat="1" ht="62.65" customHeight="1">
      <c r="B221" s="33"/>
      <c r="C221" s="138" t="s">
        <v>384</v>
      </c>
      <c r="D221" s="138" t="s">
        <v>234</v>
      </c>
      <c r="E221" s="139" t="s">
        <v>272</v>
      </c>
      <c r="F221" s="140" t="s">
        <v>273</v>
      </c>
      <c r="G221" s="141" t="s">
        <v>167</v>
      </c>
      <c r="H221" s="142">
        <v>16171.892</v>
      </c>
      <c r="I221" s="143"/>
      <c r="J221" s="144">
        <f>ROUND(I221*H221,2)</f>
        <v>0</v>
      </c>
      <c r="K221" s="140" t="s">
        <v>238</v>
      </c>
      <c r="L221" s="33"/>
      <c r="M221" s="145" t="s">
        <v>1</v>
      </c>
      <c r="N221" s="146" t="s">
        <v>51</v>
      </c>
      <c r="P221" s="147">
        <f>O221*H221</f>
        <v>0</v>
      </c>
      <c r="Q221" s="147">
        <v>0</v>
      </c>
      <c r="R221" s="147">
        <f>Q221*H221</f>
        <v>0</v>
      </c>
      <c r="S221" s="147">
        <v>0</v>
      </c>
      <c r="T221" s="148">
        <f>S221*H221</f>
        <v>0</v>
      </c>
      <c r="AR221" s="149" t="s">
        <v>239</v>
      </c>
      <c r="AT221" s="149" t="s">
        <v>234</v>
      </c>
      <c r="AU221" s="149" t="s">
        <v>95</v>
      </c>
      <c r="AY221" s="17" t="s">
        <v>232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93</v>
      </c>
      <c r="BK221" s="150">
        <f>ROUND(I221*H221,2)</f>
        <v>0</v>
      </c>
      <c r="BL221" s="17" t="s">
        <v>239</v>
      </c>
      <c r="BM221" s="149" t="s">
        <v>1960</v>
      </c>
    </row>
    <row r="222" spans="2:65" s="14" customFormat="1" ht="22.5">
      <c r="B222" s="166"/>
      <c r="D222" s="152" t="s">
        <v>241</v>
      </c>
      <c r="E222" s="167" t="s">
        <v>1</v>
      </c>
      <c r="F222" s="168" t="s">
        <v>1870</v>
      </c>
      <c r="H222" s="167" t="s">
        <v>1</v>
      </c>
      <c r="I222" s="169"/>
      <c r="L222" s="166"/>
      <c r="M222" s="170"/>
      <c r="T222" s="171"/>
      <c r="AT222" s="167" t="s">
        <v>241</v>
      </c>
      <c r="AU222" s="167" t="s">
        <v>95</v>
      </c>
      <c r="AV222" s="14" t="s">
        <v>93</v>
      </c>
      <c r="AW222" s="14" t="s">
        <v>42</v>
      </c>
      <c r="AX222" s="14" t="s">
        <v>86</v>
      </c>
      <c r="AY222" s="167" t="s">
        <v>232</v>
      </c>
    </row>
    <row r="223" spans="2:65" s="12" customFormat="1">
      <c r="B223" s="151"/>
      <c r="D223" s="152" t="s">
        <v>241</v>
      </c>
      <c r="E223" s="153" t="s">
        <v>1</v>
      </c>
      <c r="F223" s="154" t="s">
        <v>1849</v>
      </c>
      <c r="H223" s="155">
        <v>16171.892</v>
      </c>
      <c r="I223" s="156"/>
      <c r="L223" s="151"/>
      <c r="M223" s="157"/>
      <c r="T223" s="158"/>
      <c r="AT223" s="153" t="s">
        <v>241</v>
      </c>
      <c r="AU223" s="153" t="s">
        <v>95</v>
      </c>
      <c r="AV223" s="12" t="s">
        <v>95</v>
      </c>
      <c r="AW223" s="12" t="s">
        <v>42</v>
      </c>
      <c r="AX223" s="12" t="s">
        <v>86</v>
      </c>
      <c r="AY223" s="153" t="s">
        <v>232</v>
      </c>
    </row>
    <row r="224" spans="2:65" s="13" customFormat="1">
      <c r="B224" s="159"/>
      <c r="D224" s="152" t="s">
        <v>241</v>
      </c>
      <c r="E224" s="160" t="s">
        <v>1</v>
      </c>
      <c r="F224" s="161" t="s">
        <v>243</v>
      </c>
      <c r="H224" s="162">
        <v>16171.892</v>
      </c>
      <c r="I224" s="163"/>
      <c r="L224" s="159"/>
      <c r="M224" s="164"/>
      <c r="T224" s="165"/>
      <c r="AT224" s="160" t="s">
        <v>241</v>
      </c>
      <c r="AU224" s="160" t="s">
        <v>95</v>
      </c>
      <c r="AV224" s="13" t="s">
        <v>239</v>
      </c>
      <c r="AW224" s="13" t="s">
        <v>42</v>
      </c>
      <c r="AX224" s="13" t="s">
        <v>93</v>
      </c>
      <c r="AY224" s="160" t="s">
        <v>232</v>
      </c>
    </row>
    <row r="225" spans="2:65" s="1" customFormat="1" ht="44.25" customHeight="1">
      <c r="B225" s="33"/>
      <c r="C225" s="138" t="s">
        <v>7</v>
      </c>
      <c r="D225" s="138" t="s">
        <v>234</v>
      </c>
      <c r="E225" s="139" t="s">
        <v>267</v>
      </c>
      <c r="F225" s="140" t="s">
        <v>268</v>
      </c>
      <c r="G225" s="141" t="s">
        <v>167</v>
      </c>
      <c r="H225" s="142">
        <v>17295.892</v>
      </c>
      <c r="I225" s="143"/>
      <c r="J225" s="144">
        <f>ROUND(I225*H225,2)</f>
        <v>0</v>
      </c>
      <c r="K225" s="140" t="s">
        <v>238</v>
      </c>
      <c r="L225" s="33"/>
      <c r="M225" s="145" t="s">
        <v>1</v>
      </c>
      <c r="N225" s="146" t="s">
        <v>51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239</v>
      </c>
      <c r="AT225" s="149" t="s">
        <v>234</v>
      </c>
      <c r="AU225" s="149" t="s">
        <v>95</v>
      </c>
      <c r="AY225" s="17" t="s">
        <v>232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93</v>
      </c>
      <c r="BK225" s="150">
        <f>ROUND(I225*H225,2)</f>
        <v>0</v>
      </c>
      <c r="BL225" s="17" t="s">
        <v>239</v>
      </c>
      <c r="BM225" s="149" t="s">
        <v>1961</v>
      </c>
    </row>
    <row r="226" spans="2:65" s="14" customFormat="1" ht="22.5">
      <c r="B226" s="166"/>
      <c r="D226" s="152" t="s">
        <v>241</v>
      </c>
      <c r="E226" s="167" t="s">
        <v>1</v>
      </c>
      <c r="F226" s="168" t="s">
        <v>1870</v>
      </c>
      <c r="H226" s="167" t="s">
        <v>1</v>
      </c>
      <c r="I226" s="169"/>
      <c r="L226" s="166"/>
      <c r="M226" s="170"/>
      <c r="T226" s="171"/>
      <c r="AT226" s="167" t="s">
        <v>241</v>
      </c>
      <c r="AU226" s="167" t="s">
        <v>95</v>
      </c>
      <c r="AV226" s="14" t="s">
        <v>93</v>
      </c>
      <c r="AW226" s="14" t="s">
        <v>42</v>
      </c>
      <c r="AX226" s="14" t="s">
        <v>86</v>
      </c>
      <c r="AY226" s="167" t="s">
        <v>232</v>
      </c>
    </row>
    <row r="227" spans="2:65" s="12" customFormat="1">
      <c r="B227" s="151"/>
      <c r="D227" s="152" t="s">
        <v>241</v>
      </c>
      <c r="E227" s="153" t="s">
        <v>1</v>
      </c>
      <c r="F227" s="154" t="s">
        <v>1962</v>
      </c>
      <c r="H227" s="155">
        <v>16171.892</v>
      </c>
      <c r="I227" s="156"/>
      <c r="L227" s="151"/>
      <c r="M227" s="157"/>
      <c r="T227" s="158"/>
      <c r="AT227" s="153" t="s">
        <v>241</v>
      </c>
      <c r="AU227" s="153" t="s">
        <v>95</v>
      </c>
      <c r="AV227" s="12" t="s">
        <v>95</v>
      </c>
      <c r="AW227" s="12" t="s">
        <v>42</v>
      </c>
      <c r="AX227" s="12" t="s">
        <v>86</v>
      </c>
      <c r="AY227" s="153" t="s">
        <v>232</v>
      </c>
    </row>
    <row r="228" spans="2:65" s="12" customFormat="1">
      <c r="B228" s="151"/>
      <c r="D228" s="152" t="s">
        <v>241</v>
      </c>
      <c r="E228" s="153" t="s">
        <v>1</v>
      </c>
      <c r="F228" s="154" t="s">
        <v>1947</v>
      </c>
      <c r="H228" s="155">
        <v>690</v>
      </c>
      <c r="I228" s="156"/>
      <c r="L228" s="151"/>
      <c r="M228" s="157"/>
      <c r="T228" s="158"/>
      <c r="AT228" s="153" t="s">
        <v>241</v>
      </c>
      <c r="AU228" s="153" t="s">
        <v>95</v>
      </c>
      <c r="AV228" s="12" t="s">
        <v>95</v>
      </c>
      <c r="AW228" s="12" t="s">
        <v>42</v>
      </c>
      <c r="AX228" s="12" t="s">
        <v>86</v>
      </c>
      <c r="AY228" s="153" t="s">
        <v>232</v>
      </c>
    </row>
    <row r="229" spans="2:65" s="12" customFormat="1">
      <c r="B229" s="151"/>
      <c r="D229" s="152" t="s">
        <v>241</v>
      </c>
      <c r="E229" s="153" t="s">
        <v>1</v>
      </c>
      <c r="F229" s="154" t="s">
        <v>1963</v>
      </c>
      <c r="H229" s="155">
        <v>37</v>
      </c>
      <c r="I229" s="156"/>
      <c r="L229" s="151"/>
      <c r="M229" s="157"/>
      <c r="T229" s="158"/>
      <c r="AT229" s="153" t="s">
        <v>241</v>
      </c>
      <c r="AU229" s="153" t="s">
        <v>95</v>
      </c>
      <c r="AV229" s="12" t="s">
        <v>95</v>
      </c>
      <c r="AW229" s="12" t="s">
        <v>42</v>
      </c>
      <c r="AX229" s="12" t="s">
        <v>86</v>
      </c>
      <c r="AY229" s="153" t="s">
        <v>232</v>
      </c>
    </row>
    <row r="230" spans="2:65" s="12" customFormat="1">
      <c r="B230" s="151"/>
      <c r="D230" s="152" t="s">
        <v>241</v>
      </c>
      <c r="E230" s="153" t="s">
        <v>1</v>
      </c>
      <c r="F230" s="154" t="s">
        <v>1948</v>
      </c>
      <c r="H230" s="155">
        <v>37</v>
      </c>
      <c r="I230" s="156"/>
      <c r="L230" s="151"/>
      <c r="M230" s="157"/>
      <c r="T230" s="158"/>
      <c r="AT230" s="153" t="s">
        <v>241</v>
      </c>
      <c r="AU230" s="153" t="s">
        <v>95</v>
      </c>
      <c r="AV230" s="12" t="s">
        <v>95</v>
      </c>
      <c r="AW230" s="12" t="s">
        <v>42</v>
      </c>
      <c r="AX230" s="12" t="s">
        <v>86</v>
      </c>
      <c r="AY230" s="153" t="s">
        <v>232</v>
      </c>
    </row>
    <row r="231" spans="2:65" s="12" customFormat="1">
      <c r="B231" s="151"/>
      <c r="D231" s="152" t="s">
        <v>241</v>
      </c>
      <c r="E231" s="153" t="s">
        <v>1</v>
      </c>
      <c r="F231" s="154" t="s">
        <v>1938</v>
      </c>
      <c r="H231" s="155">
        <v>360</v>
      </c>
      <c r="I231" s="156"/>
      <c r="L231" s="151"/>
      <c r="M231" s="157"/>
      <c r="T231" s="158"/>
      <c r="AT231" s="153" t="s">
        <v>241</v>
      </c>
      <c r="AU231" s="153" t="s">
        <v>95</v>
      </c>
      <c r="AV231" s="12" t="s">
        <v>95</v>
      </c>
      <c r="AW231" s="12" t="s">
        <v>42</v>
      </c>
      <c r="AX231" s="12" t="s">
        <v>86</v>
      </c>
      <c r="AY231" s="153" t="s">
        <v>232</v>
      </c>
    </row>
    <row r="232" spans="2:65" s="13" customFormat="1">
      <c r="B232" s="159"/>
      <c r="D232" s="152" t="s">
        <v>241</v>
      </c>
      <c r="E232" s="160" t="s">
        <v>1</v>
      </c>
      <c r="F232" s="161" t="s">
        <v>243</v>
      </c>
      <c r="H232" s="162">
        <v>17295.892</v>
      </c>
      <c r="I232" s="163"/>
      <c r="L232" s="159"/>
      <c r="M232" s="164"/>
      <c r="T232" s="165"/>
      <c r="AT232" s="160" t="s">
        <v>241</v>
      </c>
      <c r="AU232" s="160" t="s">
        <v>95</v>
      </c>
      <c r="AV232" s="13" t="s">
        <v>239</v>
      </c>
      <c r="AW232" s="13" t="s">
        <v>42</v>
      </c>
      <c r="AX232" s="13" t="s">
        <v>93</v>
      </c>
      <c r="AY232" s="160" t="s">
        <v>232</v>
      </c>
    </row>
    <row r="233" spans="2:65" s="1" customFormat="1" ht="44.25" customHeight="1">
      <c r="B233" s="33"/>
      <c r="C233" s="138" t="s">
        <v>393</v>
      </c>
      <c r="D233" s="138" t="s">
        <v>234</v>
      </c>
      <c r="E233" s="139" t="s">
        <v>1964</v>
      </c>
      <c r="F233" s="140" t="s">
        <v>1965</v>
      </c>
      <c r="G233" s="141" t="s">
        <v>167</v>
      </c>
      <c r="H233" s="142">
        <v>11614.203</v>
      </c>
      <c r="I233" s="143"/>
      <c r="J233" s="144">
        <f>ROUND(I233*H233,2)</f>
        <v>0</v>
      </c>
      <c r="K233" s="140" t="s">
        <v>238</v>
      </c>
      <c r="L233" s="33"/>
      <c r="M233" s="145" t="s">
        <v>1</v>
      </c>
      <c r="N233" s="146" t="s">
        <v>51</v>
      </c>
      <c r="P233" s="147">
        <f>O233*H233</f>
        <v>0</v>
      </c>
      <c r="Q233" s="147">
        <v>0</v>
      </c>
      <c r="R233" s="147">
        <f>Q233*H233</f>
        <v>0</v>
      </c>
      <c r="S233" s="147">
        <v>0</v>
      </c>
      <c r="T233" s="148">
        <f>S233*H233</f>
        <v>0</v>
      </c>
      <c r="AR233" s="149" t="s">
        <v>239</v>
      </c>
      <c r="AT233" s="149" t="s">
        <v>234</v>
      </c>
      <c r="AU233" s="149" t="s">
        <v>95</v>
      </c>
      <c r="AY233" s="17" t="s">
        <v>232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93</v>
      </c>
      <c r="BK233" s="150">
        <f>ROUND(I233*H233,2)</f>
        <v>0</v>
      </c>
      <c r="BL233" s="17" t="s">
        <v>239</v>
      </c>
      <c r="BM233" s="149" t="s">
        <v>1966</v>
      </c>
    </row>
    <row r="234" spans="2:65" s="14" customFormat="1" ht="22.5">
      <c r="B234" s="166"/>
      <c r="D234" s="152" t="s">
        <v>241</v>
      </c>
      <c r="E234" s="167" t="s">
        <v>1</v>
      </c>
      <c r="F234" s="168" t="s">
        <v>1870</v>
      </c>
      <c r="H234" s="167" t="s">
        <v>1</v>
      </c>
      <c r="I234" s="169"/>
      <c r="L234" s="166"/>
      <c r="M234" s="170"/>
      <c r="T234" s="171"/>
      <c r="AT234" s="167" t="s">
        <v>241</v>
      </c>
      <c r="AU234" s="167" t="s">
        <v>95</v>
      </c>
      <c r="AV234" s="14" t="s">
        <v>93</v>
      </c>
      <c r="AW234" s="14" t="s">
        <v>42</v>
      </c>
      <c r="AX234" s="14" t="s">
        <v>86</v>
      </c>
      <c r="AY234" s="167" t="s">
        <v>232</v>
      </c>
    </row>
    <row r="235" spans="2:65" s="12" customFormat="1">
      <c r="B235" s="151"/>
      <c r="D235" s="152" t="s">
        <v>241</v>
      </c>
      <c r="E235" s="153" t="s">
        <v>1</v>
      </c>
      <c r="F235" s="154" t="s">
        <v>1852</v>
      </c>
      <c r="H235" s="155">
        <v>11614.203</v>
      </c>
      <c r="I235" s="156"/>
      <c r="L235" s="151"/>
      <c r="M235" s="157"/>
      <c r="T235" s="158"/>
      <c r="AT235" s="153" t="s">
        <v>241</v>
      </c>
      <c r="AU235" s="153" t="s">
        <v>95</v>
      </c>
      <c r="AV235" s="12" t="s">
        <v>95</v>
      </c>
      <c r="AW235" s="12" t="s">
        <v>42</v>
      </c>
      <c r="AX235" s="12" t="s">
        <v>86</v>
      </c>
      <c r="AY235" s="153" t="s">
        <v>232</v>
      </c>
    </row>
    <row r="236" spans="2:65" s="13" customFormat="1">
      <c r="B236" s="159"/>
      <c r="D236" s="152" t="s">
        <v>241</v>
      </c>
      <c r="E236" s="160" t="s">
        <v>1</v>
      </c>
      <c r="F236" s="161" t="s">
        <v>243</v>
      </c>
      <c r="H236" s="162">
        <v>11614.203</v>
      </c>
      <c r="I236" s="163"/>
      <c r="L236" s="159"/>
      <c r="M236" s="164"/>
      <c r="T236" s="165"/>
      <c r="AT236" s="160" t="s">
        <v>241</v>
      </c>
      <c r="AU236" s="160" t="s">
        <v>95</v>
      </c>
      <c r="AV236" s="13" t="s">
        <v>239</v>
      </c>
      <c r="AW236" s="13" t="s">
        <v>42</v>
      </c>
      <c r="AX236" s="13" t="s">
        <v>93</v>
      </c>
      <c r="AY236" s="160" t="s">
        <v>232</v>
      </c>
    </row>
    <row r="237" spans="2:65" s="1" customFormat="1" ht="44.25" customHeight="1">
      <c r="B237" s="33"/>
      <c r="C237" s="138" t="s">
        <v>404</v>
      </c>
      <c r="D237" s="138" t="s">
        <v>234</v>
      </c>
      <c r="E237" s="139" t="s">
        <v>1967</v>
      </c>
      <c r="F237" s="140" t="s">
        <v>277</v>
      </c>
      <c r="G237" s="141" t="s">
        <v>167</v>
      </c>
      <c r="H237" s="142">
        <v>37</v>
      </c>
      <c r="I237" s="143"/>
      <c r="J237" s="144">
        <f>ROUND(I237*H237,2)</f>
        <v>0</v>
      </c>
      <c r="K237" s="140" t="s">
        <v>238</v>
      </c>
      <c r="L237" s="33"/>
      <c r="M237" s="145" t="s">
        <v>1</v>
      </c>
      <c r="N237" s="146" t="s">
        <v>51</v>
      </c>
      <c r="P237" s="147">
        <f>O237*H237</f>
        <v>0</v>
      </c>
      <c r="Q237" s="147">
        <v>0</v>
      </c>
      <c r="R237" s="147">
        <f>Q237*H237</f>
        <v>0</v>
      </c>
      <c r="S237" s="147">
        <v>0</v>
      </c>
      <c r="T237" s="148">
        <f>S237*H237</f>
        <v>0</v>
      </c>
      <c r="AR237" s="149" t="s">
        <v>239</v>
      </c>
      <c r="AT237" s="149" t="s">
        <v>234</v>
      </c>
      <c r="AU237" s="149" t="s">
        <v>95</v>
      </c>
      <c r="AY237" s="17" t="s">
        <v>232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93</v>
      </c>
      <c r="BK237" s="150">
        <f>ROUND(I237*H237,2)</f>
        <v>0</v>
      </c>
      <c r="BL237" s="17" t="s">
        <v>239</v>
      </c>
      <c r="BM237" s="149" t="s">
        <v>1968</v>
      </c>
    </row>
    <row r="238" spans="2:65" s="14" customFormat="1" ht="22.5">
      <c r="B238" s="166"/>
      <c r="D238" s="152" t="s">
        <v>241</v>
      </c>
      <c r="E238" s="167" t="s">
        <v>1</v>
      </c>
      <c r="F238" s="168" t="s">
        <v>1870</v>
      </c>
      <c r="H238" s="167" t="s">
        <v>1</v>
      </c>
      <c r="I238" s="169"/>
      <c r="L238" s="166"/>
      <c r="M238" s="170"/>
      <c r="T238" s="171"/>
      <c r="AT238" s="167" t="s">
        <v>241</v>
      </c>
      <c r="AU238" s="167" t="s">
        <v>95</v>
      </c>
      <c r="AV238" s="14" t="s">
        <v>93</v>
      </c>
      <c r="AW238" s="14" t="s">
        <v>42</v>
      </c>
      <c r="AX238" s="14" t="s">
        <v>86</v>
      </c>
      <c r="AY238" s="167" t="s">
        <v>232</v>
      </c>
    </row>
    <row r="239" spans="2:65" s="12" customFormat="1">
      <c r="B239" s="151"/>
      <c r="D239" s="152" t="s">
        <v>241</v>
      </c>
      <c r="E239" s="153" t="s">
        <v>1</v>
      </c>
      <c r="F239" s="154" t="s">
        <v>1948</v>
      </c>
      <c r="H239" s="155">
        <v>37</v>
      </c>
      <c r="I239" s="156"/>
      <c r="L239" s="151"/>
      <c r="M239" s="157"/>
      <c r="T239" s="158"/>
      <c r="AT239" s="153" t="s">
        <v>241</v>
      </c>
      <c r="AU239" s="153" t="s">
        <v>95</v>
      </c>
      <c r="AV239" s="12" t="s">
        <v>95</v>
      </c>
      <c r="AW239" s="12" t="s">
        <v>42</v>
      </c>
      <c r="AX239" s="12" t="s">
        <v>86</v>
      </c>
      <c r="AY239" s="153" t="s">
        <v>232</v>
      </c>
    </row>
    <row r="240" spans="2:65" s="13" customFormat="1">
      <c r="B240" s="159"/>
      <c r="D240" s="152" t="s">
        <v>241</v>
      </c>
      <c r="E240" s="160" t="s">
        <v>1</v>
      </c>
      <c r="F240" s="161" t="s">
        <v>243</v>
      </c>
      <c r="H240" s="162">
        <v>37</v>
      </c>
      <c r="I240" s="163"/>
      <c r="L240" s="159"/>
      <c r="M240" s="164"/>
      <c r="T240" s="165"/>
      <c r="AT240" s="160" t="s">
        <v>241</v>
      </c>
      <c r="AU240" s="160" t="s">
        <v>95</v>
      </c>
      <c r="AV240" s="13" t="s">
        <v>239</v>
      </c>
      <c r="AW240" s="13" t="s">
        <v>42</v>
      </c>
      <c r="AX240" s="13" t="s">
        <v>93</v>
      </c>
      <c r="AY240" s="160" t="s">
        <v>232</v>
      </c>
    </row>
    <row r="241" spans="2:65" s="1" customFormat="1" ht="16.5" customHeight="1">
      <c r="B241" s="33"/>
      <c r="C241" s="179" t="s">
        <v>412</v>
      </c>
      <c r="D241" s="179" t="s">
        <v>304</v>
      </c>
      <c r="E241" s="180" t="s">
        <v>1969</v>
      </c>
      <c r="F241" s="181" t="s">
        <v>1970</v>
      </c>
      <c r="G241" s="182" t="s">
        <v>183</v>
      </c>
      <c r="H241" s="183">
        <v>62.9</v>
      </c>
      <c r="I241" s="184"/>
      <c r="J241" s="185">
        <f>ROUND(I241*H241,2)</f>
        <v>0</v>
      </c>
      <c r="K241" s="181" t="s">
        <v>238</v>
      </c>
      <c r="L241" s="186"/>
      <c r="M241" s="187" t="s">
        <v>1</v>
      </c>
      <c r="N241" s="188" t="s">
        <v>51</v>
      </c>
      <c r="P241" s="147">
        <f>O241*H241</f>
        <v>0</v>
      </c>
      <c r="Q241" s="147">
        <v>0</v>
      </c>
      <c r="R241" s="147">
        <f>Q241*H241</f>
        <v>0</v>
      </c>
      <c r="S241" s="147">
        <v>0</v>
      </c>
      <c r="T241" s="148">
        <f>S241*H241</f>
        <v>0</v>
      </c>
      <c r="AR241" s="149" t="s">
        <v>303</v>
      </c>
      <c r="AT241" s="149" t="s">
        <v>304</v>
      </c>
      <c r="AU241" s="149" t="s">
        <v>95</v>
      </c>
      <c r="AY241" s="17" t="s">
        <v>232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93</v>
      </c>
      <c r="BK241" s="150">
        <f>ROUND(I241*H241,2)</f>
        <v>0</v>
      </c>
      <c r="BL241" s="17" t="s">
        <v>239</v>
      </c>
      <c r="BM241" s="149" t="s">
        <v>1971</v>
      </c>
    </row>
    <row r="242" spans="2:65" s="14" customFormat="1" ht="22.5">
      <c r="B242" s="166"/>
      <c r="D242" s="152" t="s">
        <v>241</v>
      </c>
      <c r="E242" s="167" t="s">
        <v>1</v>
      </c>
      <c r="F242" s="168" t="s">
        <v>1870</v>
      </c>
      <c r="H242" s="167" t="s">
        <v>1</v>
      </c>
      <c r="I242" s="169"/>
      <c r="L242" s="166"/>
      <c r="M242" s="170"/>
      <c r="T242" s="171"/>
      <c r="AT242" s="167" t="s">
        <v>241</v>
      </c>
      <c r="AU242" s="167" t="s">
        <v>95</v>
      </c>
      <c r="AV242" s="14" t="s">
        <v>93</v>
      </c>
      <c r="AW242" s="14" t="s">
        <v>42</v>
      </c>
      <c r="AX242" s="14" t="s">
        <v>86</v>
      </c>
      <c r="AY242" s="167" t="s">
        <v>232</v>
      </c>
    </row>
    <row r="243" spans="2:65" s="12" customFormat="1">
      <c r="B243" s="151"/>
      <c r="D243" s="152" t="s">
        <v>241</v>
      </c>
      <c r="E243" s="153" t="s">
        <v>1</v>
      </c>
      <c r="F243" s="154" t="s">
        <v>1972</v>
      </c>
      <c r="H243" s="155">
        <v>62.9</v>
      </c>
      <c r="I243" s="156"/>
      <c r="L243" s="151"/>
      <c r="M243" s="157"/>
      <c r="T243" s="158"/>
      <c r="AT243" s="153" t="s">
        <v>241</v>
      </c>
      <c r="AU243" s="153" t="s">
        <v>95</v>
      </c>
      <c r="AV243" s="12" t="s">
        <v>95</v>
      </c>
      <c r="AW243" s="12" t="s">
        <v>42</v>
      </c>
      <c r="AX243" s="12" t="s">
        <v>86</v>
      </c>
      <c r="AY243" s="153" t="s">
        <v>232</v>
      </c>
    </row>
    <row r="244" spans="2:65" s="13" customFormat="1">
      <c r="B244" s="159"/>
      <c r="D244" s="152" t="s">
        <v>241</v>
      </c>
      <c r="E244" s="160" t="s">
        <v>1</v>
      </c>
      <c r="F244" s="161" t="s">
        <v>243</v>
      </c>
      <c r="H244" s="162">
        <v>62.9</v>
      </c>
      <c r="I244" s="163"/>
      <c r="L244" s="159"/>
      <c r="M244" s="164"/>
      <c r="T244" s="165"/>
      <c r="AT244" s="160" t="s">
        <v>241</v>
      </c>
      <c r="AU244" s="160" t="s">
        <v>95</v>
      </c>
      <c r="AV244" s="13" t="s">
        <v>239</v>
      </c>
      <c r="AW244" s="13" t="s">
        <v>42</v>
      </c>
      <c r="AX244" s="13" t="s">
        <v>93</v>
      </c>
      <c r="AY244" s="160" t="s">
        <v>232</v>
      </c>
    </row>
    <row r="245" spans="2:65" s="11" customFormat="1" ht="22.9" customHeight="1">
      <c r="B245" s="126"/>
      <c r="D245" s="127" t="s">
        <v>85</v>
      </c>
      <c r="E245" s="136" t="s">
        <v>1973</v>
      </c>
      <c r="F245" s="136" t="s">
        <v>1974</v>
      </c>
      <c r="I245" s="129"/>
      <c r="J245" s="137">
        <f>BK245</f>
        <v>0</v>
      </c>
      <c r="L245" s="126"/>
      <c r="M245" s="131"/>
      <c r="P245" s="132">
        <f>SUM(P246:P291)</f>
        <v>0</v>
      </c>
      <c r="R245" s="132">
        <f>SUM(R246:R291)</f>
        <v>38.806024000000001</v>
      </c>
      <c r="T245" s="133">
        <f>SUM(T246:T291)</f>
        <v>0</v>
      </c>
      <c r="AR245" s="127" t="s">
        <v>93</v>
      </c>
      <c r="AT245" s="134" t="s">
        <v>85</v>
      </c>
      <c r="AU245" s="134" t="s">
        <v>93</v>
      </c>
      <c r="AY245" s="127" t="s">
        <v>232</v>
      </c>
      <c r="BK245" s="135">
        <f>SUM(BK246:BK291)</f>
        <v>0</v>
      </c>
    </row>
    <row r="246" spans="2:65" s="1" customFormat="1" ht="33" customHeight="1">
      <c r="B246" s="33"/>
      <c r="C246" s="138" t="s">
        <v>420</v>
      </c>
      <c r="D246" s="138" t="s">
        <v>234</v>
      </c>
      <c r="E246" s="139" t="s">
        <v>1975</v>
      </c>
      <c r="F246" s="140" t="s">
        <v>1976</v>
      </c>
      <c r="G246" s="141" t="s">
        <v>237</v>
      </c>
      <c r="H246" s="142">
        <v>2746</v>
      </c>
      <c r="I246" s="143"/>
      <c r="J246" s="144">
        <f>ROUND(I246*H246,2)</f>
        <v>0</v>
      </c>
      <c r="K246" s="140" t="s">
        <v>238</v>
      </c>
      <c r="L246" s="33"/>
      <c r="M246" s="145" t="s">
        <v>1</v>
      </c>
      <c r="N246" s="146" t="s">
        <v>51</v>
      </c>
      <c r="P246" s="147">
        <f>O246*H246</f>
        <v>0</v>
      </c>
      <c r="Q246" s="147">
        <v>5.5199999999999997E-3</v>
      </c>
      <c r="R246" s="147">
        <f>Q246*H246</f>
        <v>15.157919999999999</v>
      </c>
      <c r="S246" s="147">
        <v>0</v>
      </c>
      <c r="T246" s="148">
        <f>S246*H246</f>
        <v>0</v>
      </c>
      <c r="AR246" s="149" t="s">
        <v>239</v>
      </c>
      <c r="AT246" s="149" t="s">
        <v>234</v>
      </c>
      <c r="AU246" s="149" t="s">
        <v>95</v>
      </c>
      <c r="AY246" s="17" t="s">
        <v>232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93</v>
      </c>
      <c r="BK246" s="150">
        <f>ROUND(I246*H246,2)</f>
        <v>0</v>
      </c>
      <c r="BL246" s="17" t="s">
        <v>239</v>
      </c>
      <c r="BM246" s="149" t="s">
        <v>1977</v>
      </c>
    </row>
    <row r="247" spans="2:65" s="14" customFormat="1" ht="22.5">
      <c r="B247" s="166"/>
      <c r="D247" s="152" t="s">
        <v>241</v>
      </c>
      <c r="E247" s="167" t="s">
        <v>1</v>
      </c>
      <c r="F247" s="168" t="s">
        <v>1870</v>
      </c>
      <c r="H247" s="167" t="s">
        <v>1</v>
      </c>
      <c r="I247" s="169"/>
      <c r="L247" s="166"/>
      <c r="M247" s="170"/>
      <c r="T247" s="171"/>
      <c r="AT247" s="167" t="s">
        <v>241</v>
      </c>
      <c r="AU247" s="167" t="s">
        <v>95</v>
      </c>
      <c r="AV247" s="14" t="s">
        <v>93</v>
      </c>
      <c r="AW247" s="14" t="s">
        <v>42</v>
      </c>
      <c r="AX247" s="14" t="s">
        <v>86</v>
      </c>
      <c r="AY247" s="167" t="s">
        <v>232</v>
      </c>
    </row>
    <row r="248" spans="2:65" s="12" customFormat="1">
      <c r="B248" s="151"/>
      <c r="D248" s="152" t="s">
        <v>241</v>
      </c>
      <c r="E248" s="153" t="s">
        <v>1</v>
      </c>
      <c r="F248" s="154" t="s">
        <v>1978</v>
      </c>
      <c r="H248" s="155">
        <v>84</v>
      </c>
      <c r="I248" s="156"/>
      <c r="L248" s="151"/>
      <c r="M248" s="157"/>
      <c r="T248" s="158"/>
      <c r="AT248" s="153" t="s">
        <v>241</v>
      </c>
      <c r="AU248" s="153" t="s">
        <v>95</v>
      </c>
      <c r="AV248" s="12" t="s">
        <v>95</v>
      </c>
      <c r="AW248" s="12" t="s">
        <v>42</v>
      </c>
      <c r="AX248" s="12" t="s">
        <v>86</v>
      </c>
      <c r="AY248" s="153" t="s">
        <v>232</v>
      </c>
    </row>
    <row r="249" spans="2:65" s="12" customFormat="1">
      <c r="B249" s="151"/>
      <c r="D249" s="152" t="s">
        <v>241</v>
      </c>
      <c r="E249" s="153" t="s">
        <v>1</v>
      </c>
      <c r="F249" s="154" t="s">
        <v>1979</v>
      </c>
      <c r="H249" s="155">
        <v>414</v>
      </c>
      <c r="I249" s="156"/>
      <c r="L249" s="151"/>
      <c r="M249" s="157"/>
      <c r="T249" s="158"/>
      <c r="AT249" s="153" t="s">
        <v>241</v>
      </c>
      <c r="AU249" s="153" t="s">
        <v>95</v>
      </c>
      <c r="AV249" s="12" t="s">
        <v>95</v>
      </c>
      <c r="AW249" s="12" t="s">
        <v>42</v>
      </c>
      <c r="AX249" s="12" t="s">
        <v>86</v>
      </c>
      <c r="AY249" s="153" t="s">
        <v>232</v>
      </c>
    </row>
    <row r="250" spans="2:65" s="12" customFormat="1">
      <c r="B250" s="151"/>
      <c r="D250" s="152" t="s">
        <v>241</v>
      </c>
      <c r="E250" s="153" t="s">
        <v>1</v>
      </c>
      <c r="F250" s="154" t="s">
        <v>1980</v>
      </c>
      <c r="H250" s="155">
        <v>700</v>
      </c>
      <c r="I250" s="156"/>
      <c r="L250" s="151"/>
      <c r="M250" s="157"/>
      <c r="T250" s="158"/>
      <c r="AT250" s="153" t="s">
        <v>241</v>
      </c>
      <c r="AU250" s="153" t="s">
        <v>95</v>
      </c>
      <c r="AV250" s="12" t="s">
        <v>95</v>
      </c>
      <c r="AW250" s="12" t="s">
        <v>42</v>
      </c>
      <c r="AX250" s="12" t="s">
        <v>86</v>
      </c>
      <c r="AY250" s="153" t="s">
        <v>232</v>
      </c>
    </row>
    <row r="251" spans="2:65" s="12" customFormat="1">
      <c r="B251" s="151"/>
      <c r="D251" s="152" t="s">
        <v>241</v>
      </c>
      <c r="E251" s="153" t="s">
        <v>1</v>
      </c>
      <c r="F251" s="154" t="s">
        <v>1981</v>
      </c>
      <c r="H251" s="155">
        <v>378</v>
      </c>
      <c r="I251" s="156"/>
      <c r="L251" s="151"/>
      <c r="M251" s="157"/>
      <c r="T251" s="158"/>
      <c r="AT251" s="153" t="s">
        <v>241</v>
      </c>
      <c r="AU251" s="153" t="s">
        <v>95</v>
      </c>
      <c r="AV251" s="12" t="s">
        <v>95</v>
      </c>
      <c r="AW251" s="12" t="s">
        <v>42</v>
      </c>
      <c r="AX251" s="12" t="s">
        <v>86</v>
      </c>
      <c r="AY251" s="153" t="s">
        <v>232</v>
      </c>
    </row>
    <row r="252" spans="2:65" s="12" customFormat="1">
      <c r="B252" s="151"/>
      <c r="D252" s="152" t="s">
        <v>241</v>
      </c>
      <c r="E252" s="153" t="s">
        <v>1</v>
      </c>
      <c r="F252" s="154" t="s">
        <v>1982</v>
      </c>
      <c r="H252" s="155">
        <v>414</v>
      </c>
      <c r="I252" s="156"/>
      <c r="L252" s="151"/>
      <c r="M252" s="157"/>
      <c r="T252" s="158"/>
      <c r="AT252" s="153" t="s">
        <v>241</v>
      </c>
      <c r="AU252" s="153" t="s">
        <v>95</v>
      </c>
      <c r="AV252" s="12" t="s">
        <v>95</v>
      </c>
      <c r="AW252" s="12" t="s">
        <v>42</v>
      </c>
      <c r="AX252" s="12" t="s">
        <v>86</v>
      </c>
      <c r="AY252" s="153" t="s">
        <v>232</v>
      </c>
    </row>
    <row r="253" spans="2:65" s="12" customFormat="1">
      <c r="B253" s="151"/>
      <c r="D253" s="152" t="s">
        <v>241</v>
      </c>
      <c r="E253" s="153" t="s">
        <v>1</v>
      </c>
      <c r="F253" s="154" t="s">
        <v>1983</v>
      </c>
      <c r="H253" s="155">
        <v>378</v>
      </c>
      <c r="I253" s="156"/>
      <c r="L253" s="151"/>
      <c r="M253" s="157"/>
      <c r="T253" s="158"/>
      <c r="AT253" s="153" t="s">
        <v>241</v>
      </c>
      <c r="AU253" s="153" t="s">
        <v>95</v>
      </c>
      <c r="AV253" s="12" t="s">
        <v>95</v>
      </c>
      <c r="AW253" s="12" t="s">
        <v>42</v>
      </c>
      <c r="AX253" s="12" t="s">
        <v>86</v>
      </c>
      <c r="AY253" s="153" t="s">
        <v>232</v>
      </c>
    </row>
    <row r="254" spans="2:65" s="12" customFormat="1">
      <c r="B254" s="151"/>
      <c r="D254" s="152" t="s">
        <v>241</v>
      </c>
      <c r="E254" s="153" t="s">
        <v>1</v>
      </c>
      <c r="F254" s="154" t="s">
        <v>1984</v>
      </c>
      <c r="H254" s="155">
        <v>378</v>
      </c>
      <c r="I254" s="156"/>
      <c r="L254" s="151"/>
      <c r="M254" s="157"/>
      <c r="T254" s="158"/>
      <c r="AT254" s="153" t="s">
        <v>241</v>
      </c>
      <c r="AU254" s="153" t="s">
        <v>95</v>
      </c>
      <c r="AV254" s="12" t="s">
        <v>95</v>
      </c>
      <c r="AW254" s="12" t="s">
        <v>42</v>
      </c>
      <c r="AX254" s="12" t="s">
        <v>86</v>
      </c>
      <c r="AY254" s="153" t="s">
        <v>232</v>
      </c>
    </row>
    <row r="255" spans="2:65" s="13" customFormat="1">
      <c r="B255" s="159"/>
      <c r="D255" s="152" t="s">
        <v>241</v>
      </c>
      <c r="E255" s="160" t="s">
        <v>1</v>
      </c>
      <c r="F255" s="161" t="s">
        <v>243</v>
      </c>
      <c r="H255" s="162">
        <v>2746</v>
      </c>
      <c r="I255" s="163"/>
      <c r="L255" s="159"/>
      <c r="M255" s="164"/>
      <c r="T255" s="165"/>
      <c r="AT255" s="160" t="s">
        <v>241</v>
      </c>
      <c r="AU255" s="160" t="s">
        <v>95</v>
      </c>
      <c r="AV255" s="13" t="s">
        <v>239</v>
      </c>
      <c r="AW255" s="13" t="s">
        <v>42</v>
      </c>
      <c r="AX255" s="13" t="s">
        <v>93</v>
      </c>
      <c r="AY255" s="160" t="s">
        <v>232</v>
      </c>
    </row>
    <row r="256" spans="2:65" s="1" customFormat="1" ht="21.75" customHeight="1">
      <c r="B256" s="33"/>
      <c r="C256" s="179" t="s">
        <v>426</v>
      </c>
      <c r="D256" s="179" t="s">
        <v>304</v>
      </c>
      <c r="E256" s="180" t="s">
        <v>1985</v>
      </c>
      <c r="F256" s="181" t="s">
        <v>1986</v>
      </c>
      <c r="G256" s="182" t="s">
        <v>237</v>
      </c>
      <c r="H256" s="183">
        <v>3020.6</v>
      </c>
      <c r="I256" s="184"/>
      <c r="J256" s="185">
        <f>ROUND(I256*H256,2)</f>
        <v>0</v>
      </c>
      <c r="K256" s="181" t="s">
        <v>238</v>
      </c>
      <c r="L256" s="186"/>
      <c r="M256" s="187" t="s">
        <v>1</v>
      </c>
      <c r="N256" s="188" t="s">
        <v>51</v>
      </c>
      <c r="P256" s="147">
        <f>O256*H256</f>
        <v>0</v>
      </c>
      <c r="Q256" s="147">
        <v>1.34E-3</v>
      </c>
      <c r="R256" s="147">
        <f>Q256*H256</f>
        <v>4.0476039999999998</v>
      </c>
      <c r="S256" s="147">
        <v>0</v>
      </c>
      <c r="T256" s="148">
        <f>S256*H256</f>
        <v>0</v>
      </c>
      <c r="AR256" s="149" t="s">
        <v>303</v>
      </c>
      <c r="AT256" s="149" t="s">
        <v>304</v>
      </c>
      <c r="AU256" s="149" t="s">
        <v>95</v>
      </c>
      <c r="AY256" s="17" t="s">
        <v>232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93</v>
      </c>
      <c r="BK256" s="150">
        <f>ROUND(I256*H256,2)</f>
        <v>0</v>
      </c>
      <c r="BL256" s="17" t="s">
        <v>239</v>
      </c>
      <c r="BM256" s="149" t="s">
        <v>1987</v>
      </c>
    </row>
    <row r="257" spans="2:65" s="12" customFormat="1">
      <c r="B257" s="151"/>
      <c r="D257" s="152" t="s">
        <v>241</v>
      </c>
      <c r="F257" s="154" t="s">
        <v>1988</v>
      </c>
      <c r="H257" s="155">
        <v>3020.6</v>
      </c>
      <c r="I257" s="156"/>
      <c r="L257" s="151"/>
      <c r="M257" s="157"/>
      <c r="T257" s="158"/>
      <c r="AT257" s="153" t="s">
        <v>241</v>
      </c>
      <c r="AU257" s="153" t="s">
        <v>95</v>
      </c>
      <c r="AV257" s="12" t="s">
        <v>95</v>
      </c>
      <c r="AW257" s="12" t="s">
        <v>4</v>
      </c>
      <c r="AX257" s="12" t="s">
        <v>93</v>
      </c>
      <c r="AY257" s="153" t="s">
        <v>232</v>
      </c>
    </row>
    <row r="258" spans="2:65" s="1" customFormat="1" ht="16.5" customHeight="1">
      <c r="B258" s="33"/>
      <c r="C258" s="179" t="s">
        <v>466</v>
      </c>
      <c r="D258" s="179" t="s">
        <v>304</v>
      </c>
      <c r="E258" s="180" t="s">
        <v>1989</v>
      </c>
      <c r="F258" s="181" t="s">
        <v>1990</v>
      </c>
      <c r="G258" s="182" t="s">
        <v>370</v>
      </c>
      <c r="H258" s="183">
        <v>150</v>
      </c>
      <c r="I258" s="184"/>
      <c r="J258" s="185">
        <f>ROUND(I258*H258,2)</f>
        <v>0</v>
      </c>
      <c r="K258" s="181" t="s">
        <v>238</v>
      </c>
      <c r="L258" s="186"/>
      <c r="M258" s="187" t="s">
        <v>1</v>
      </c>
      <c r="N258" s="188" t="s">
        <v>51</v>
      </c>
      <c r="P258" s="147">
        <f>O258*H258</f>
        <v>0</v>
      </c>
      <c r="Q258" s="147">
        <v>1E-4</v>
      </c>
      <c r="R258" s="147">
        <f>Q258*H258</f>
        <v>1.5000000000000001E-2</v>
      </c>
      <c r="S258" s="147">
        <v>0</v>
      </c>
      <c r="T258" s="148">
        <f>S258*H258</f>
        <v>0</v>
      </c>
      <c r="AR258" s="149" t="s">
        <v>303</v>
      </c>
      <c r="AT258" s="149" t="s">
        <v>304</v>
      </c>
      <c r="AU258" s="149" t="s">
        <v>95</v>
      </c>
      <c r="AY258" s="17" t="s">
        <v>232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93</v>
      </c>
      <c r="BK258" s="150">
        <f>ROUND(I258*H258,2)</f>
        <v>0</v>
      </c>
      <c r="BL258" s="17" t="s">
        <v>239</v>
      </c>
      <c r="BM258" s="149" t="s">
        <v>1991</v>
      </c>
    </row>
    <row r="259" spans="2:65" s="14" customFormat="1" ht="22.5">
      <c r="B259" s="166"/>
      <c r="D259" s="152" t="s">
        <v>241</v>
      </c>
      <c r="E259" s="167" t="s">
        <v>1</v>
      </c>
      <c r="F259" s="168" t="s">
        <v>1870</v>
      </c>
      <c r="H259" s="167" t="s">
        <v>1</v>
      </c>
      <c r="I259" s="169"/>
      <c r="L259" s="166"/>
      <c r="M259" s="170"/>
      <c r="T259" s="171"/>
      <c r="AT259" s="167" t="s">
        <v>241</v>
      </c>
      <c r="AU259" s="167" t="s">
        <v>95</v>
      </c>
      <c r="AV259" s="14" t="s">
        <v>93</v>
      </c>
      <c r="AW259" s="14" t="s">
        <v>42</v>
      </c>
      <c r="AX259" s="14" t="s">
        <v>86</v>
      </c>
      <c r="AY259" s="167" t="s">
        <v>232</v>
      </c>
    </row>
    <row r="260" spans="2:65" s="12" customFormat="1">
      <c r="B260" s="151"/>
      <c r="D260" s="152" t="s">
        <v>241</v>
      </c>
      <c r="E260" s="153" t="s">
        <v>1</v>
      </c>
      <c r="F260" s="154" t="s">
        <v>1992</v>
      </c>
      <c r="H260" s="155">
        <v>6</v>
      </c>
      <c r="I260" s="156"/>
      <c r="L260" s="151"/>
      <c r="M260" s="157"/>
      <c r="T260" s="158"/>
      <c r="AT260" s="153" t="s">
        <v>241</v>
      </c>
      <c r="AU260" s="153" t="s">
        <v>95</v>
      </c>
      <c r="AV260" s="12" t="s">
        <v>95</v>
      </c>
      <c r="AW260" s="12" t="s">
        <v>42</v>
      </c>
      <c r="AX260" s="12" t="s">
        <v>86</v>
      </c>
      <c r="AY260" s="153" t="s">
        <v>232</v>
      </c>
    </row>
    <row r="261" spans="2:65" s="12" customFormat="1">
      <c r="B261" s="151"/>
      <c r="D261" s="152" t="s">
        <v>241</v>
      </c>
      <c r="E261" s="153" t="s">
        <v>1</v>
      </c>
      <c r="F261" s="154" t="s">
        <v>1993</v>
      </c>
      <c r="H261" s="155">
        <v>23</v>
      </c>
      <c r="I261" s="156"/>
      <c r="L261" s="151"/>
      <c r="M261" s="157"/>
      <c r="T261" s="158"/>
      <c r="AT261" s="153" t="s">
        <v>241</v>
      </c>
      <c r="AU261" s="153" t="s">
        <v>95</v>
      </c>
      <c r="AV261" s="12" t="s">
        <v>95</v>
      </c>
      <c r="AW261" s="12" t="s">
        <v>42</v>
      </c>
      <c r="AX261" s="12" t="s">
        <v>86</v>
      </c>
      <c r="AY261" s="153" t="s">
        <v>232</v>
      </c>
    </row>
    <row r="262" spans="2:65" s="12" customFormat="1">
      <c r="B262" s="151"/>
      <c r="D262" s="152" t="s">
        <v>241</v>
      </c>
      <c r="E262" s="153" t="s">
        <v>1</v>
      </c>
      <c r="F262" s="154" t="s">
        <v>1994</v>
      </c>
      <c r="H262" s="155">
        <v>35</v>
      </c>
      <c r="I262" s="156"/>
      <c r="L262" s="151"/>
      <c r="M262" s="157"/>
      <c r="T262" s="158"/>
      <c r="AT262" s="153" t="s">
        <v>241</v>
      </c>
      <c r="AU262" s="153" t="s">
        <v>95</v>
      </c>
      <c r="AV262" s="12" t="s">
        <v>95</v>
      </c>
      <c r="AW262" s="12" t="s">
        <v>42</v>
      </c>
      <c r="AX262" s="12" t="s">
        <v>86</v>
      </c>
      <c r="AY262" s="153" t="s">
        <v>232</v>
      </c>
    </row>
    <row r="263" spans="2:65" s="12" customFormat="1">
      <c r="B263" s="151"/>
      <c r="D263" s="152" t="s">
        <v>241</v>
      </c>
      <c r="E263" s="153" t="s">
        <v>1</v>
      </c>
      <c r="F263" s="154" t="s">
        <v>1995</v>
      </c>
      <c r="H263" s="155">
        <v>21</v>
      </c>
      <c r="I263" s="156"/>
      <c r="L263" s="151"/>
      <c r="M263" s="157"/>
      <c r="T263" s="158"/>
      <c r="AT263" s="153" t="s">
        <v>241</v>
      </c>
      <c r="AU263" s="153" t="s">
        <v>95</v>
      </c>
      <c r="AV263" s="12" t="s">
        <v>95</v>
      </c>
      <c r="AW263" s="12" t="s">
        <v>42</v>
      </c>
      <c r="AX263" s="12" t="s">
        <v>86</v>
      </c>
      <c r="AY263" s="153" t="s">
        <v>232</v>
      </c>
    </row>
    <row r="264" spans="2:65" s="12" customFormat="1">
      <c r="B264" s="151"/>
      <c r="D264" s="152" t="s">
        <v>241</v>
      </c>
      <c r="E264" s="153" t="s">
        <v>1</v>
      </c>
      <c r="F264" s="154" t="s">
        <v>1996</v>
      </c>
      <c r="H264" s="155">
        <v>23</v>
      </c>
      <c r="I264" s="156"/>
      <c r="L264" s="151"/>
      <c r="M264" s="157"/>
      <c r="T264" s="158"/>
      <c r="AT264" s="153" t="s">
        <v>241</v>
      </c>
      <c r="AU264" s="153" t="s">
        <v>95</v>
      </c>
      <c r="AV264" s="12" t="s">
        <v>95</v>
      </c>
      <c r="AW264" s="12" t="s">
        <v>42</v>
      </c>
      <c r="AX264" s="12" t="s">
        <v>86</v>
      </c>
      <c r="AY264" s="153" t="s">
        <v>232</v>
      </c>
    </row>
    <row r="265" spans="2:65" s="12" customFormat="1">
      <c r="B265" s="151"/>
      <c r="D265" s="152" t="s">
        <v>241</v>
      </c>
      <c r="E265" s="153" t="s">
        <v>1</v>
      </c>
      <c r="F265" s="154" t="s">
        <v>1997</v>
      </c>
      <c r="H265" s="155">
        <v>21</v>
      </c>
      <c r="I265" s="156"/>
      <c r="L265" s="151"/>
      <c r="M265" s="157"/>
      <c r="T265" s="158"/>
      <c r="AT265" s="153" t="s">
        <v>241</v>
      </c>
      <c r="AU265" s="153" t="s">
        <v>95</v>
      </c>
      <c r="AV265" s="12" t="s">
        <v>95</v>
      </c>
      <c r="AW265" s="12" t="s">
        <v>42</v>
      </c>
      <c r="AX265" s="12" t="s">
        <v>86</v>
      </c>
      <c r="AY265" s="153" t="s">
        <v>232</v>
      </c>
    </row>
    <row r="266" spans="2:65" s="12" customFormat="1">
      <c r="B266" s="151"/>
      <c r="D266" s="152" t="s">
        <v>241</v>
      </c>
      <c r="E266" s="153" t="s">
        <v>1</v>
      </c>
      <c r="F266" s="154" t="s">
        <v>1998</v>
      </c>
      <c r="H266" s="155">
        <v>21</v>
      </c>
      <c r="I266" s="156"/>
      <c r="L266" s="151"/>
      <c r="M266" s="157"/>
      <c r="T266" s="158"/>
      <c r="AT266" s="153" t="s">
        <v>241</v>
      </c>
      <c r="AU266" s="153" t="s">
        <v>95</v>
      </c>
      <c r="AV266" s="12" t="s">
        <v>95</v>
      </c>
      <c r="AW266" s="12" t="s">
        <v>42</v>
      </c>
      <c r="AX266" s="12" t="s">
        <v>86</v>
      </c>
      <c r="AY266" s="153" t="s">
        <v>232</v>
      </c>
    </row>
    <row r="267" spans="2:65" s="13" customFormat="1">
      <c r="B267" s="159"/>
      <c r="D267" s="152" t="s">
        <v>241</v>
      </c>
      <c r="E267" s="160" t="s">
        <v>1</v>
      </c>
      <c r="F267" s="161" t="s">
        <v>243</v>
      </c>
      <c r="H267" s="162">
        <v>150</v>
      </c>
      <c r="I267" s="163"/>
      <c r="L267" s="159"/>
      <c r="M267" s="164"/>
      <c r="T267" s="165"/>
      <c r="AT267" s="160" t="s">
        <v>241</v>
      </c>
      <c r="AU267" s="160" t="s">
        <v>95</v>
      </c>
      <c r="AV267" s="13" t="s">
        <v>239</v>
      </c>
      <c r="AW267" s="13" t="s">
        <v>42</v>
      </c>
      <c r="AX267" s="13" t="s">
        <v>93</v>
      </c>
      <c r="AY267" s="160" t="s">
        <v>232</v>
      </c>
    </row>
    <row r="268" spans="2:65" s="1" customFormat="1" ht="16.5" customHeight="1">
      <c r="B268" s="33"/>
      <c r="C268" s="179" t="s">
        <v>509</v>
      </c>
      <c r="D268" s="179" t="s">
        <v>304</v>
      </c>
      <c r="E268" s="180" t="s">
        <v>1999</v>
      </c>
      <c r="F268" s="181" t="s">
        <v>2000</v>
      </c>
      <c r="G268" s="182" t="s">
        <v>370</v>
      </c>
      <c r="H268" s="183">
        <v>150</v>
      </c>
      <c r="I268" s="184"/>
      <c r="J268" s="185">
        <f>ROUND(I268*H268,2)</f>
        <v>0</v>
      </c>
      <c r="K268" s="181" t="s">
        <v>238</v>
      </c>
      <c r="L268" s="186"/>
      <c r="M268" s="187" t="s">
        <v>1</v>
      </c>
      <c r="N268" s="188" t="s">
        <v>51</v>
      </c>
      <c r="P268" s="147">
        <f>O268*H268</f>
        <v>0</v>
      </c>
      <c r="Q268" s="147">
        <v>1E-4</v>
      </c>
      <c r="R268" s="147">
        <f>Q268*H268</f>
        <v>1.5000000000000001E-2</v>
      </c>
      <c r="S268" s="147">
        <v>0</v>
      </c>
      <c r="T268" s="148">
        <f>S268*H268</f>
        <v>0</v>
      </c>
      <c r="AR268" s="149" t="s">
        <v>303</v>
      </c>
      <c r="AT268" s="149" t="s">
        <v>304</v>
      </c>
      <c r="AU268" s="149" t="s">
        <v>95</v>
      </c>
      <c r="AY268" s="17" t="s">
        <v>232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7" t="s">
        <v>93</v>
      </c>
      <c r="BK268" s="150">
        <f>ROUND(I268*H268,2)</f>
        <v>0</v>
      </c>
      <c r="BL268" s="17" t="s">
        <v>239</v>
      </c>
      <c r="BM268" s="149" t="s">
        <v>2001</v>
      </c>
    </row>
    <row r="269" spans="2:65" s="14" customFormat="1" ht="22.5">
      <c r="B269" s="166"/>
      <c r="D269" s="152" t="s">
        <v>241</v>
      </c>
      <c r="E269" s="167" t="s">
        <v>1</v>
      </c>
      <c r="F269" s="168" t="s">
        <v>1870</v>
      </c>
      <c r="H269" s="167" t="s">
        <v>1</v>
      </c>
      <c r="I269" s="169"/>
      <c r="L269" s="166"/>
      <c r="M269" s="170"/>
      <c r="T269" s="171"/>
      <c r="AT269" s="167" t="s">
        <v>241</v>
      </c>
      <c r="AU269" s="167" t="s">
        <v>95</v>
      </c>
      <c r="AV269" s="14" t="s">
        <v>93</v>
      </c>
      <c r="AW269" s="14" t="s">
        <v>42</v>
      </c>
      <c r="AX269" s="14" t="s">
        <v>86</v>
      </c>
      <c r="AY269" s="167" t="s">
        <v>232</v>
      </c>
    </row>
    <row r="270" spans="2:65" s="12" customFormat="1">
      <c r="B270" s="151"/>
      <c r="D270" s="152" t="s">
        <v>241</v>
      </c>
      <c r="E270" s="153" t="s">
        <v>1</v>
      </c>
      <c r="F270" s="154" t="s">
        <v>2002</v>
      </c>
      <c r="H270" s="155">
        <v>150</v>
      </c>
      <c r="I270" s="156"/>
      <c r="L270" s="151"/>
      <c r="M270" s="157"/>
      <c r="T270" s="158"/>
      <c r="AT270" s="153" t="s">
        <v>241</v>
      </c>
      <c r="AU270" s="153" t="s">
        <v>95</v>
      </c>
      <c r="AV270" s="12" t="s">
        <v>95</v>
      </c>
      <c r="AW270" s="12" t="s">
        <v>42</v>
      </c>
      <c r="AX270" s="12" t="s">
        <v>86</v>
      </c>
      <c r="AY270" s="153" t="s">
        <v>232</v>
      </c>
    </row>
    <row r="271" spans="2:65" s="13" customFormat="1">
      <c r="B271" s="159"/>
      <c r="D271" s="152" t="s">
        <v>241</v>
      </c>
      <c r="E271" s="160" t="s">
        <v>1</v>
      </c>
      <c r="F271" s="161" t="s">
        <v>243</v>
      </c>
      <c r="H271" s="162">
        <v>150</v>
      </c>
      <c r="I271" s="163"/>
      <c r="L271" s="159"/>
      <c r="M271" s="164"/>
      <c r="T271" s="165"/>
      <c r="AT271" s="160" t="s">
        <v>241</v>
      </c>
      <c r="AU271" s="160" t="s">
        <v>95</v>
      </c>
      <c r="AV271" s="13" t="s">
        <v>239</v>
      </c>
      <c r="AW271" s="13" t="s">
        <v>42</v>
      </c>
      <c r="AX271" s="13" t="s">
        <v>93</v>
      </c>
      <c r="AY271" s="160" t="s">
        <v>232</v>
      </c>
    </row>
    <row r="272" spans="2:65" s="1" customFormat="1" ht="16.5" customHeight="1">
      <c r="B272" s="33"/>
      <c r="C272" s="179" t="s">
        <v>513</v>
      </c>
      <c r="D272" s="179" t="s">
        <v>304</v>
      </c>
      <c r="E272" s="180" t="s">
        <v>2003</v>
      </c>
      <c r="F272" s="181" t="s">
        <v>2004</v>
      </c>
      <c r="G272" s="182" t="s">
        <v>370</v>
      </c>
      <c r="H272" s="183">
        <v>150</v>
      </c>
      <c r="I272" s="184"/>
      <c r="J272" s="185">
        <f>ROUND(I272*H272,2)</f>
        <v>0</v>
      </c>
      <c r="K272" s="181" t="s">
        <v>238</v>
      </c>
      <c r="L272" s="186"/>
      <c r="M272" s="187" t="s">
        <v>1</v>
      </c>
      <c r="N272" s="188" t="s">
        <v>51</v>
      </c>
      <c r="P272" s="147">
        <f>O272*H272</f>
        <v>0</v>
      </c>
      <c r="Q272" s="147">
        <v>2.5000000000000001E-3</v>
      </c>
      <c r="R272" s="147">
        <f>Q272*H272</f>
        <v>0.375</v>
      </c>
      <c r="S272" s="147">
        <v>0</v>
      </c>
      <c r="T272" s="148">
        <f>S272*H272</f>
        <v>0</v>
      </c>
      <c r="AR272" s="149" t="s">
        <v>303</v>
      </c>
      <c r="AT272" s="149" t="s">
        <v>304</v>
      </c>
      <c r="AU272" s="149" t="s">
        <v>95</v>
      </c>
      <c r="AY272" s="17" t="s">
        <v>232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7" t="s">
        <v>93</v>
      </c>
      <c r="BK272" s="150">
        <f>ROUND(I272*H272,2)</f>
        <v>0</v>
      </c>
      <c r="BL272" s="17" t="s">
        <v>239</v>
      </c>
      <c r="BM272" s="149" t="s">
        <v>2005</v>
      </c>
    </row>
    <row r="273" spans="2:65" s="14" customFormat="1" ht="22.5">
      <c r="B273" s="166"/>
      <c r="D273" s="152" t="s">
        <v>241</v>
      </c>
      <c r="E273" s="167" t="s">
        <v>1</v>
      </c>
      <c r="F273" s="168" t="s">
        <v>1870</v>
      </c>
      <c r="H273" s="167" t="s">
        <v>1</v>
      </c>
      <c r="I273" s="169"/>
      <c r="L273" s="166"/>
      <c r="M273" s="170"/>
      <c r="T273" s="171"/>
      <c r="AT273" s="167" t="s">
        <v>241</v>
      </c>
      <c r="AU273" s="167" t="s">
        <v>95</v>
      </c>
      <c r="AV273" s="14" t="s">
        <v>93</v>
      </c>
      <c r="AW273" s="14" t="s">
        <v>42</v>
      </c>
      <c r="AX273" s="14" t="s">
        <v>86</v>
      </c>
      <c r="AY273" s="167" t="s">
        <v>232</v>
      </c>
    </row>
    <row r="274" spans="2:65" s="12" customFormat="1">
      <c r="B274" s="151"/>
      <c r="D274" s="152" t="s">
        <v>241</v>
      </c>
      <c r="E274" s="153" t="s">
        <v>1</v>
      </c>
      <c r="F274" s="154" t="s">
        <v>2002</v>
      </c>
      <c r="H274" s="155">
        <v>150</v>
      </c>
      <c r="I274" s="156"/>
      <c r="L274" s="151"/>
      <c r="M274" s="157"/>
      <c r="T274" s="158"/>
      <c r="AT274" s="153" t="s">
        <v>241</v>
      </c>
      <c r="AU274" s="153" t="s">
        <v>95</v>
      </c>
      <c r="AV274" s="12" t="s">
        <v>95</v>
      </c>
      <c r="AW274" s="12" t="s">
        <v>42</v>
      </c>
      <c r="AX274" s="12" t="s">
        <v>86</v>
      </c>
      <c r="AY274" s="153" t="s">
        <v>232</v>
      </c>
    </row>
    <row r="275" spans="2:65" s="13" customFormat="1">
      <c r="B275" s="159"/>
      <c r="D275" s="152" t="s">
        <v>241</v>
      </c>
      <c r="E275" s="160" t="s">
        <v>1</v>
      </c>
      <c r="F275" s="161" t="s">
        <v>243</v>
      </c>
      <c r="H275" s="162">
        <v>150</v>
      </c>
      <c r="I275" s="163"/>
      <c r="L275" s="159"/>
      <c r="M275" s="164"/>
      <c r="T275" s="165"/>
      <c r="AT275" s="160" t="s">
        <v>241</v>
      </c>
      <c r="AU275" s="160" t="s">
        <v>95</v>
      </c>
      <c r="AV275" s="13" t="s">
        <v>239</v>
      </c>
      <c r="AW275" s="13" t="s">
        <v>42</v>
      </c>
      <c r="AX275" s="13" t="s">
        <v>93</v>
      </c>
      <c r="AY275" s="160" t="s">
        <v>232</v>
      </c>
    </row>
    <row r="276" spans="2:65" s="1" customFormat="1" ht="16.5" customHeight="1">
      <c r="B276" s="33"/>
      <c r="C276" s="179" t="s">
        <v>518</v>
      </c>
      <c r="D276" s="179" t="s">
        <v>304</v>
      </c>
      <c r="E276" s="180" t="s">
        <v>2006</v>
      </c>
      <c r="F276" s="181" t="s">
        <v>2007</v>
      </c>
      <c r="G276" s="182" t="s">
        <v>885</v>
      </c>
      <c r="H276" s="183">
        <v>150</v>
      </c>
      <c r="I276" s="184"/>
      <c r="J276" s="185">
        <f>ROUND(I276*H276,2)</f>
        <v>0</v>
      </c>
      <c r="K276" s="181" t="s">
        <v>376</v>
      </c>
      <c r="L276" s="186"/>
      <c r="M276" s="187" t="s">
        <v>1</v>
      </c>
      <c r="N276" s="188" t="s">
        <v>51</v>
      </c>
      <c r="P276" s="147">
        <f>O276*H276</f>
        <v>0</v>
      </c>
      <c r="Q276" s="147">
        <v>4.0000000000000001E-3</v>
      </c>
      <c r="R276" s="147">
        <f>Q276*H276</f>
        <v>0.6</v>
      </c>
      <c r="S276" s="147">
        <v>0</v>
      </c>
      <c r="T276" s="148">
        <f>S276*H276</f>
        <v>0</v>
      </c>
      <c r="AR276" s="149" t="s">
        <v>303</v>
      </c>
      <c r="AT276" s="149" t="s">
        <v>304</v>
      </c>
      <c r="AU276" s="149" t="s">
        <v>95</v>
      </c>
      <c r="AY276" s="17" t="s">
        <v>232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7" t="s">
        <v>93</v>
      </c>
      <c r="BK276" s="150">
        <f>ROUND(I276*H276,2)</f>
        <v>0</v>
      </c>
      <c r="BL276" s="17" t="s">
        <v>239</v>
      </c>
      <c r="BM276" s="149" t="s">
        <v>2008</v>
      </c>
    </row>
    <row r="277" spans="2:65" s="14" customFormat="1" ht="22.5">
      <c r="B277" s="166"/>
      <c r="D277" s="152" t="s">
        <v>241</v>
      </c>
      <c r="E277" s="167" t="s">
        <v>1</v>
      </c>
      <c r="F277" s="168" t="s">
        <v>1870</v>
      </c>
      <c r="H277" s="167" t="s">
        <v>1</v>
      </c>
      <c r="I277" s="169"/>
      <c r="L277" s="166"/>
      <c r="M277" s="170"/>
      <c r="T277" s="171"/>
      <c r="AT277" s="167" t="s">
        <v>241</v>
      </c>
      <c r="AU277" s="167" t="s">
        <v>95</v>
      </c>
      <c r="AV277" s="14" t="s">
        <v>93</v>
      </c>
      <c r="AW277" s="14" t="s">
        <v>42</v>
      </c>
      <c r="AX277" s="14" t="s">
        <v>86</v>
      </c>
      <c r="AY277" s="167" t="s">
        <v>232</v>
      </c>
    </row>
    <row r="278" spans="2:65" s="12" customFormat="1" ht="22.5">
      <c r="B278" s="151"/>
      <c r="D278" s="152" t="s">
        <v>241</v>
      </c>
      <c r="E278" s="153" t="s">
        <v>1</v>
      </c>
      <c r="F278" s="154" t="s">
        <v>2009</v>
      </c>
      <c r="H278" s="155">
        <v>150</v>
      </c>
      <c r="I278" s="156"/>
      <c r="L278" s="151"/>
      <c r="M278" s="157"/>
      <c r="T278" s="158"/>
      <c r="AT278" s="153" t="s">
        <v>241</v>
      </c>
      <c r="AU278" s="153" t="s">
        <v>95</v>
      </c>
      <c r="AV278" s="12" t="s">
        <v>95</v>
      </c>
      <c r="AW278" s="12" t="s">
        <v>42</v>
      </c>
      <c r="AX278" s="12" t="s">
        <v>86</v>
      </c>
      <c r="AY278" s="153" t="s">
        <v>232</v>
      </c>
    </row>
    <row r="279" spans="2:65" s="13" customFormat="1">
      <c r="B279" s="159"/>
      <c r="D279" s="152" t="s">
        <v>241</v>
      </c>
      <c r="E279" s="160" t="s">
        <v>1</v>
      </c>
      <c r="F279" s="161" t="s">
        <v>243</v>
      </c>
      <c r="H279" s="162">
        <v>150</v>
      </c>
      <c r="I279" s="163"/>
      <c r="L279" s="159"/>
      <c r="M279" s="164"/>
      <c r="T279" s="165"/>
      <c r="AT279" s="160" t="s">
        <v>241</v>
      </c>
      <c r="AU279" s="160" t="s">
        <v>95</v>
      </c>
      <c r="AV279" s="13" t="s">
        <v>239</v>
      </c>
      <c r="AW279" s="13" t="s">
        <v>42</v>
      </c>
      <c r="AX279" s="13" t="s">
        <v>93</v>
      </c>
      <c r="AY279" s="160" t="s">
        <v>232</v>
      </c>
    </row>
    <row r="280" spans="2:65" s="1" customFormat="1" ht="24.2" customHeight="1">
      <c r="B280" s="33"/>
      <c r="C280" s="138" t="s">
        <v>522</v>
      </c>
      <c r="D280" s="138" t="s">
        <v>234</v>
      </c>
      <c r="E280" s="139" t="s">
        <v>2010</v>
      </c>
      <c r="F280" s="140" t="s">
        <v>2011</v>
      </c>
      <c r="G280" s="141" t="s">
        <v>370</v>
      </c>
      <c r="H280" s="142">
        <v>150</v>
      </c>
      <c r="I280" s="143"/>
      <c r="J280" s="144">
        <f>ROUND(I280*H280,2)</f>
        <v>0</v>
      </c>
      <c r="K280" s="140" t="s">
        <v>238</v>
      </c>
      <c r="L280" s="33"/>
      <c r="M280" s="145" t="s">
        <v>1</v>
      </c>
      <c r="N280" s="146" t="s">
        <v>51</v>
      </c>
      <c r="P280" s="147">
        <f>O280*H280</f>
        <v>0</v>
      </c>
      <c r="Q280" s="147">
        <v>4.0600000000000002E-3</v>
      </c>
      <c r="R280" s="147">
        <f>Q280*H280</f>
        <v>0.60899999999999999</v>
      </c>
      <c r="S280" s="147">
        <v>0</v>
      </c>
      <c r="T280" s="148">
        <f>S280*H280</f>
        <v>0</v>
      </c>
      <c r="AR280" s="149" t="s">
        <v>239</v>
      </c>
      <c r="AT280" s="149" t="s">
        <v>234</v>
      </c>
      <c r="AU280" s="149" t="s">
        <v>95</v>
      </c>
      <c r="AY280" s="17" t="s">
        <v>232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93</v>
      </c>
      <c r="BK280" s="150">
        <f>ROUND(I280*H280,2)</f>
        <v>0</v>
      </c>
      <c r="BL280" s="17" t="s">
        <v>239</v>
      </c>
      <c r="BM280" s="149" t="s">
        <v>2012</v>
      </c>
    </row>
    <row r="281" spans="2:65" s="14" customFormat="1" ht="22.5">
      <c r="B281" s="166"/>
      <c r="D281" s="152" t="s">
        <v>241</v>
      </c>
      <c r="E281" s="167" t="s">
        <v>1</v>
      </c>
      <c r="F281" s="168" t="s">
        <v>1870</v>
      </c>
      <c r="H281" s="167" t="s">
        <v>1</v>
      </c>
      <c r="I281" s="169"/>
      <c r="L281" s="166"/>
      <c r="M281" s="170"/>
      <c r="T281" s="171"/>
      <c r="AT281" s="167" t="s">
        <v>241</v>
      </c>
      <c r="AU281" s="167" t="s">
        <v>95</v>
      </c>
      <c r="AV281" s="14" t="s">
        <v>93</v>
      </c>
      <c r="AW281" s="14" t="s">
        <v>42</v>
      </c>
      <c r="AX281" s="14" t="s">
        <v>86</v>
      </c>
      <c r="AY281" s="167" t="s">
        <v>232</v>
      </c>
    </row>
    <row r="282" spans="2:65" s="12" customFormat="1">
      <c r="B282" s="151"/>
      <c r="D282" s="152" t="s">
        <v>241</v>
      </c>
      <c r="E282" s="153" t="s">
        <v>1</v>
      </c>
      <c r="F282" s="154" t="s">
        <v>2002</v>
      </c>
      <c r="H282" s="155">
        <v>150</v>
      </c>
      <c r="I282" s="156"/>
      <c r="L282" s="151"/>
      <c r="M282" s="157"/>
      <c r="T282" s="158"/>
      <c r="AT282" s="153" t="s">
        <v>241</v>
      </c>
      <c r="AU282" s="153" t="s">
        <v>95</v>
      </c>
      <c r="AV282" s="12" t="s">
        <v>95</v>
      </c>
      <c r="AW282" s="12" t="s">
        <v>42</v>
      </c>
      <c r="AX282" s="12" t="s">
        <v>86</v>
      </c>
      <c r="AY282" s="153" t="s">
        <v>232</v>
      </c>
    </row>
    <row r="283" spans="2:65" s="13" customFormat="1">
      <c r="B283" s="159"/>
      <c r="D283" s="152" t="s">
        <v>241</v>
      </c>
      <c r="E283" s="160" t="s">
        <v>1</v>
      </c>
      <c r="F283" s="161" t="s">
        <v>243</v>
      </c>
      <c r="H283" s="162">
        <v>150</v>
      </c>
      <c r="I283" s="163"/>
      <c r="L283" s="159"/>
      <c r="M283" s="164"/>
      <c r="T283" s="165"/>
      <c r="AT283" s="160" t="s">
        <v>241</v>
      </c>
      <c r="AU283" s="160" t="s">
        <v>95</v>
      </c>
      <c r="AV283" s="13" t="s">
        <v>239</v>
      </c>
      <c r="AW283" s="13" t="s">
        <v>42</v>
      </c>
      <c r="AX283" s="13" t="s">
        <v>93</v>
      </c>
      <c r="AY283" s="160" t="s">
        <v>232</v>
      </c>
    </row>
    <row r="284" spans="2:65" s="1" customFormat="1" ht="24.2" customHeight="1">
      <c r="B284" s="33"/>
      <c r="C284" s="138" t="s">
        <v>528</v>
      </c>
      <c r="D284" s="138" t="s">
        <v>234</v>
      </c>
      <c r="E284" s="139" t="s">
        <v>2013</v>
      </c>
      <c r="F284" s="140" t="s">
        <v>2014</v>
      </c>
      <c r="G284" s="141" t="s">
        <v>370</v>
      </c>
      <c r="H284" s="142">
        <v>150</v>
      </c>
      <c r="I284" s="143"/>
      <c r="J284" s="144">
        <f>ROUND(I284*H284,2)</f>
        <v>0</v>
      </c>
      <c r="K284" s="140" t="s">
        <v>238</v>
      </c>
      <c r="L284" s="33"/>
      <c r="M284" s="145" t="s">
        <v>1</v>
      </c>
      <c r="N284" s="146" t="s">
        <v>51</v>
      </c>
      <c r="P284" s="147">
        <f>O284*H284</f>
        <v>0</v>
      </c>
      <c r="Q284" s="147">
        <v>9.8309999999999995E-2</v>
      </c>
      <c r="R284" s="147">
        <f>Q284*H284</f>
        <v>14.746499999999999</v>
      </c>
      <c r="S284" s="147">
        <v>0</v>
      </c>
      <c r="T284" s="148">
        <f>S284*H284</f>
        <v>0</v>
      </c>
      <c r="AR284" s="149" t="s">
        <v>239</v>
      </c>
      <c r="AT284" s="149" t="s">
        <v>234</v>
      </c>
      <c r="AU284" s="149" t="s">
        <v>95</v>
      </c>
      <c r="AY284" s="17" t="s">
        <v>232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7" t="s">
        <v>93</v>
      </c>
      <c r="BK284" s="150">
        <f>ROUND(I284*H284,2)</f>
        <v>0</v>
      </c>
      <c r="BL284" s="17" t="s">
        <v>239</v>
      </c>
      <c r="BM284" s="149" t="s">
        <v>2015</v>
      </c>
    </row>
    <row r="285" spans="2:65" s="14" customFormat="1" ht="22.5">
      <c r="B285" s="166"/>
      <c r="D285" s="152" t="s">
        <v>241</v>
      </c>
      <c r="E285" s="167" t="s">
        <v>1</v>
      </c>
      <c r="F285" s="168" t="s">
        <v>1870</v>
      </c>
      <c r="H285" s="167" t="s">
        <v>1</v>
      </c>
      <c r="I285" s="169"/>
      <c r="L285" s="166"/>
      <c r="M285" s="170"/>
      <c r="T285" s="171"/>
      <c r="AT285" s="167" t="s">
        <v>241</v>
      </c>
      <c r="AU285" s="167" t="s">
        <v>95</v>
      </c>
      <c r="AV285" s="14" t="s">
        <v>93</v>
      </c>
      <c r="AW285" s="14" t="s">
        <v>42</v>
      </c>
      <c r="AX285" s="14" t="s">
        <v>86</v>
      </c>
      <c r="AY285" s="167" t="s">
        <v>232</v>
      </c>
    </row>
    <row r="286" spans="2:65" s="12" customFormat="1">
      <c r="B286" s="151"/>
      <c r="D286" s="152" t="s">
        <v>241</v>
      </c>
      <c r="E286" s="153" t="s">
        <v>1</v>
      </c>
      <c r="F286" s="154" t="s">
        <v>2002</v>
      </c>
      <c r="H286" s="155">
        <v>150</v>
      </c>
      <c r="I286" s="156"/>
      <c r="L286" s="151"/>
      <c r="M286" s="157"/>
      <c r="T286" s="158"/>
      <c r="AT286" s="153" t="s">
        <v>241</v>
      </c>
      <c r="AU286" s="153" t="s">
        <v>95</v>
      </c>
      <c r="AV286" s="12" t="s">
        <v>95</v>
      </c>
      <c r="AW286" s="12" t="s">
        <v>42</v>
      </c>
      <c r="AX286" s="12" t="s">
        <v>86</v>
      </c>
      <c r="AY286" s="153" t="s">
        <v>232</v>
      </c>
    </row>
    <row r="287" spans="2:65" s="13" customFormat="1">
      <c r="B287" s="159"/>
      <c r="D287" s="152" t="s">
        <v>241</v>
      </c>
      <c r="E287" s="160" t="s">
        <v>1</v>
      </c>
      <c r="F287" s="161" t="s">
        <v>243</v>
      </c>
      <c r="H287" s="162">
        <v>150</v>
      </c>
      <c r="I287" s="163"/>
      <c r="L287" s="159"/>
      <c r="M287" s="164"/>
      <c r="T287" s="165"/>
      <c r="AT287" s="160" t="s">
        <v>241</v>
      </c>
      <c r="AU287" s="160" t="s">
        <v>95</v>
      </c>
      <c r="AV287" s="13" t="s">
        <v>239</v>
      </c>
      <c r="AW287" s="13" t="s">
        <v>42</v>
      </c>
      <c r="AX287" s="13" t="s">
        <v>93</v>
      </c>
      <c r="AY287" s="160" t="s">
        <v>232</v>
      </c>
    </row>
    <row r="288" spans="2:65" s="1" customFormat="1" ht="24.2" customHeight="1">
      <c r="B288" s="33"/>
      <c r="C288" s="138" t="s">
        <v>537</v>
      </c>
      <c r="D288" s="138" t="s">
        <v>234</v>
      </c>
      <c r="E288" s="139" t="s">
        <v>2016</v>
      </c>
      <c r="F288" s="140" t="s">
        <v>2017</v>
      </c>
      <c r="G288" s="141" t="s">
        <v>370</v>
      </c>
      <c r="H288" s="142">
        <v>150</v>
      </c>
      <c r="I288" s="143"/>
      <c r="J288" s="144">
        <f>ROUND(I288*H288,2)</f>
        <v>0</v>
      </c>
      <c r="K288" s="140" t="s">
        <v>376</v>
      </c>
      <c r="L288" s="33"/>
      <c r="M288" s="145" t="s">
        <v>1</v>
      </c>
      <c r="N288" s="146" t="s">
        <v>51</v>
      </c>
      <c r="P288" s="147">
        <f>O288*H288</f>
        <v>0</v>
      </c>
      <c r="Q288" s="147">
        <v>2.1600000000000001E-2</v>
      </c>
      <c r="R288" s="147">
        <f>Q288*H288</f>
        <v>3.24</v>
      </c>
      <c r="S288" s="147">
        <v>0</v>
      </c>
      <c r="T288" s="148">
        <f>S288*H288</f>
        <v>0</v>
      </c>
      <c r="AR288" s="149" t="s">
        <v>239</v>
      </c>
      <c r="AT288" s="149" t="s">
        <v>234</v>
      </c>
      <c r="AU288" s="149" t="s">
        <v>95</v>
      </c>
      <c r="AY288" s="17" t="s">
        <v>232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93</v>
      </c>
      <c r="BK288" s="150">
        <f>ROUND(I288*H288,2)</f>
        <v>0</v>
      </c>
      <c r="BL288" s="17" t="s">
        <v>239</v>
      </c>
      <c r="BM288" s="149" t="s">
        <v>2018</v>
      </c>
    </row>
    <row r="289" spans="2:65" s="14" customFormat="1" ht="22.5">
      <c r="B289" s="166"/>
      <c r="D289" s="152" t="s">
        <v>241</v>
      </c>
      <c r="E289" s="167" t="s">
        <v>1</v>
      </c>
      <c r="F289" s="168" t="s">
        <v>1870</v>
      </c>
      <c r="H289" s="167" t="s">
        <v>1</v>
      </c>
      <c r="I289" s="169"/>
      <c r="L289" s="166"/>
      <c r="M289" s="170"/>
      <c r="T289" s="171"/>
      <c r="AT289" s="167" t="s">
        <v>241</v>
      </c>
      <c r="AU289" s="167" t="s">
        <v>95</v>
      </c>
      <c r="AV289" s="14" t="s">
        <v>93</v>
      </c>
      <c r="AW289" s="14" t="s">
        <v>42</v>
      </c>
      <c r="AX289" s="14" t="s">
        <v>86</v>
      </c>
      <c r="AY289" s="167" t="s">
        <v>232</v>
      </c>
    </row>
    <row r="290" spans="2:65" s="12" customFormat="1">
      <c r="B290" s="151"/>
      <c r="D290" s="152" t="s">
        <v>241</v>
      </c>
      <c r="E290" s="153" t="s">
        <v>1</v>
      </c>
      <c r="F290" s="154" t="s">
        <v>2002</v>
      </c>
      <c r="H290" s="155">
        <v>150</v>
      </c>
      <c r="I290" s="156"/>
      <c r="L290" s="151"/>
      <c r="M290" s="157"/>
      <c r="T290" s="158"/>
      <c r="AT290" s="153" t="s">
        <v>241</v>
      </c>
      <c r="AU290" s="153" t="s">
        <v>95</v>
      </c>
      <c r="AV290" s="12" t="s">
        <v>95</v>
      </c>
      <c r="AW290" s="12" t="s">
        <v>42</v>
      </c>
      <c r="AX290" s="12" t="s">
        <v>86</v>
      </c>
      <c r="AY290" s="153" t="s">
        <v>232</v>
      </c>
    </row>
    <row r="291" spans="2:65" s="13" customFormat="1">
      <c r="B291" s="159"/>
      <c r="D291" s="152" t="s">
        <v>241</v>
      </c>
      <c r="E291" s="160" t="s">
        <v>1</v>
      </c>
      <c r="F291" s="161" t="s">
        <v>243</v>
      </c>
      <c r="H291" s="162">
        <v>150</v>
      </c>
      <c r="I291" s="163"/>
      <c r="L291" s="159"/>
      <c r="M291" s="164"/>
      <c r="T291" s="165"/>
      <c r="AT291" s="160" t="s">
        <v>241</v>
      </c>
      <c r="AU291" s="160" t="s">
        <v>95</v>
      </c>
      <c r="AV291" s="13" t="s">
        <v>239</v>
      </c>
      <c r="AW291" s="13" t="s">
        <v>42</v>
      </c>
      <c r="AX291" s="13" t="s">
        <v>93</v>
      </c>
      <c r="AY291" s="160" t="s">
        <v>232</v>
      </c>
    </row>
    <row r="292" spans="2:65" s="11" customFormat="1" ht="22.9" customHeight="1">
      <c r="B292" s="126"/>
      <c r="D292" s="127" t="s">
        <v>85</v>
      </c>
      <c r="E292" s="136" t="s">
        <v>95</v>
      </c>
      <c r="F292" s="136" t="s">
        <v>311</v>
      </c>
      <c r="I292" s="129"/>
      <c r="J292" s="137">
        <f>BK292</f>
        <v>0</v>
      </c>
      <c r="L292" s="126"/>
      <c r="M292" s="131"/>
      <c r="P292" s="132">
        <f>SUM(P293:P407)</f>
        <v>0</v>
      </c>
      <c r="R292" s="132">
        <f>SUM(R293:R407)</f>
        <v>529.93997997999998</v>
      </c>
      <c r="T292" s="133">
        <f>SUM(T293:T407)</f>
        <v>321.76799999999997</v>
      </c>
      <c r="AR292" s="127" t="s">
        <v>93</v>
      </c>
      <c r="AT292" s="134" t="s">
        <v>85</v>
      </c>
      <c r="AU292" s="134" t="s">
        <v>93</v>
      </c>
      <c r="AY292" s="127" t="s">
        <v>232</v>
      </c>
      <c r="BK292" s="135">
        <f>SUM(BK293:BK407)</f>
        <v>0</v>
      </c>
    </row>
    <row r="293" spans="2:65" s="1" customFormat="1" ht="37.9" customHeight="1">
      <c r="B293" s="33"/>
      <c r="C293" s="138" t="s">
        <v>544</v>
      </c>
      <c r="D293" s="138" t="s">
        <v>234</v>
      </c>
      <c r="E293" s="139" t="s">
        <v>2019</v>
      </c>
      <c r="F293" s="140" t="s">
        <v>2020</v>
      </c>
      <c r="G293" s="141" t="s">
        <v>237</v>
      </c>
      <c r="H293" s="142">
        <v>2746</v>
      </c>
      <c r="I293" s="143"/>
      <c r="J293" s="144">
        <f>ROUND(I293*H293,2)</f>
        <v>0</v>
      </c>
      <c r="K293" s="140" t="s">
        <v>238</v>
      </c>
      <c r="L293" s="33"/>
      <c r="M293" s="145" t="s">
        <v>1</v>
      </c>
      <c r="N293" s="146" t="s">
        <v>51</v>
      </c>
      <c r="P293" s="147">
        <f>O293*H293</f>
        <v>0</v>
      </c>
      <c r="Q293" s="147">
        <v>1.6000000000000001E-4</v>
      </c>
      <c r="R293" s="147">
        <f>Q293*H293</f>
        <v>0.43936000000000003</v>
      </c>
      <c r="S293" s="147">
        <v>0</v>
      </c>
      <c r="T293" s="148">
        <f>S293*H293</f>
        <v>0</v>
      </c>
      <c r="AR293" s="149" t="s">
        <v>239</v>
      </c>
      <c r="AT293" s="149" t="s">
        <v>234</v>
      </c>
      <c r="AU293" s="149" t="s">
        <v>95</v>
      </c>
      <c r="AY293" s="17" t="s">
        <v>232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93</v>
      </c>
      <c r="BK293" s="150">
        <f>ROUND(I293*H293,2)</f>
        <v>0</v>
      </c>
      <c r="BL293" s="17" t="s">
        <v>239</v>
      </c>
      <c r="BM293" s="149" t="s">
        <v>2021</v>
      </c>
    </row>
    <row r="294" spans="2:65" s="14" customFormat="1" ht="22.5">
      <c r="B294" s="166"/>
      <c r="D294" s="152" t="s">
        <v>241</v>
      </c>
      <c r="E294" s="167" t="s">
        <v>1</v>
      </c>
      <c r="F294" s="168" t="s">
        <v>1870</v>
      </c>
      <c r="H294" s="167" t="s">
        <v>1</v>
      </c>
      <c r="I294" s="169"/>
      <c r="L294" s="166"/>
      <c r="M294" s="170"/>
      <c r="T294" s="171"/>
      <c r="AT294" s="167" t="s">
        <v>241</v>
      </c>
      <c r="AU294" s="167" t="s">
        <v>95</v>
      </c>
      <c r="AV294" s="14" t="s">
        <v>93</v>
      </c>
      <c r="AW294" s="14" t="s">
        <v>42</v>
      </c>
      <c r="AX294" s="14" t="s">
        <v>86</v>
      </c>
      <c r="AY294" s="167" t="s">
        <v>232</v>
      </c>
    </row>
    <row r="295" spans="2:65" s="14" customFormat="1">
      <c r="B295" s="166"/>
      <c r="D295" s="152" t="s">
        <v>241</v>
      </c>
      <c r="E295" s="167" t="s">
        <v>1</v>
      </c>
      <c r="F295" s="168" t="s">
        <v>2022</v>
      </c>
      <c r="H295" s="167" t="s">
        <v>1</v>
      </c>
      <c r="I295" s="169"/>
      <c r="L295" s="166"/>
      <c r="M295" s="170"/>
      <c r="T295" s="171"/>
      <c r="AT295" s="167" t="s">
        <v>241</v>
      </c>
      <c r="AU295" s="167" t="s">
        <v>95</v>
      </c>
      <c r="AV295" s="14" t="s">
        <v>93</v>
      </c>
      <c r="AW295" s="14" t="s">
        <v>42</v>
      </c>
      <c r="AX295" s="14" t="s">
        <v>86</v>
      </c>
      <c r="AY295" s="167" t="s">
        <v>232</v>
      </c>
    </row>
    <row r="296" spans="2:65" s="12" customFormat="1">
      <c r="B296" s="151"/>
      <c r="D296" s="152" t="s">
        <v>241</v>
      </c>
      <c r="E296" s="153" t="s">
        <v>1</v>
      </c>
      <c r="F296" s="154" t="s">
        <v>2023</v>
      </c>
      <c r="H296" s="155">
        <v>2746</v>
      </c>
      <c r="I296" s="156"/>
      <c r="L296" s="151"/>
      <c r="M296" s="157"/>
      <c r="T296" s="158"/>
      <c r="AT296" s="153" t="s">
        <v>241</v>
      </c>
      <c r="AU296" s="153" t="s">
        <v>95</v>
      </c>
      <c r="AV296" s="12" t="s">
        <v>95</v>
      </c>
      <c r="AW296" s="12" t="s">
        <v>42</v>
      </c>
      <c r="AX296" s="12" t="s">
        <v>86</v>
      </c>
      <c r="AY296" s="153" t="s">
        <v>232</v>
      </c>
    </row>
    <row r="297" spans="2:65" s="13" customFormat="1">
      <c r="B297" s="159"/>
      <c r="D297" s="152" t="s">
        <v>241</v>
      </c>
      <c r="E297" s="160" t="s">
        <v>1</v>
      </c>
      <c r="F297" s="161" t="s">
        <v>243</v>
      </c>
      <c r="H297" s="162">
        <v>2746</v>
      </c>
      <c r="I297" s="163"/>
      <c r="L297" s="159"/>
      <c r="M297" s="164"/>
      <c r="T297" s="165"/>
      <c r="AT297" s="160" t="s">
        <v>241</v>
      </c>
      <c r="AU297" s="160" t="s">
        <v>95</v>
      </c>
      <c r="AV297" s="13" t="s">
        <v>239</v>
      </c>
      <c r="AW297" s="13" t="s">
        <v>42</v>
      </c>
      <c r="AX297" s="13" t="s">
        <v>93</v>
      </c>
      <c r="AY297" s="160" t="s">
        <v>232</v>
      </c>
    </row>
    <row r="298" spans="2:65" s="1" customFormat="1" ht="37.9" customHeight="1">
      <c r="B298" s="33"/>
      <c r="C298" s="138" t="s">
        <v>548</v>
      </c>
      <c r="D298" s="138" t="s">
        <v>234</v>
      </c>
      <c r="E298" s="139" t="s">
        <v>2024</v>
      </c>
      <c r="F298" s="140" t="s">
        <v>2025</v>
      </c>
      <c r="G298" s="141" t="s">
        <v>237</v>
      </c>
      <c r="H298" s="142">
        <v>460.5</v>
      </c>
      <c r="I298" s="143"/>
      <c r="J298" s="144">
        <f>ROUND(I298*H298,2)</f>
        <v>0</v>
      </c>
      <c r="K298" s="140" t="s">
        <v>238</v>
      </c>
      <c r="L298" s="33"/>
      <c r="M298" s="145" t="s">
        <v>1</v>
      </c>
      <c r="N298" s="146" t="s">
        <v>51</v>
      </c>
      <c r="P298" s="147">
        <f>O298*H298</f>
        <v>0</v>
      </c>
      <c r="Q298" s="147">
        <v>2.7999999999999998E-4</v>
      </c>
      <c r="R298" s="147">
        <f>Q298*H298</f>
        <v>0.12894</v>
      </c>
      <c r="S298" s="147">
        <v>0</v>
      </c>
      <c r="T298" s="148">
        <f>S298*H298</f>
        <v>0</v>
      </c>
      <c r="AR298" s="149" t="s">
        <v>239</v>
      </c>
      <c r="AT298" s="149" t="s">
        <v>234</v>
      </c>
      <c r="AU298" s="149" t="s">
        <v>95</v>
      </c>
      <c r="AY298" s="17" t="s">
        <v>232</v>
      </c>
      <c r="BE298" s="150">
        <f>IF(N298="základní",J298,0)</f>
        <v>0</v>
      </c>
      <c r="BF298" s="150">
        <f>IF(N298="snížená",J298,0)</f>
        <v>0</v>
      </c>
      <c r="BG298" s="150">
        <f>IF(N298="zákl. přenesená",J298,0)</f>
        <v>0</v>
      </c>
      <c r="BH298" s="150">
        <f>IF(N298="sníž. přenesená",J298,0)</f>
        <v>0</v>
      </c>
      <c r="BI298" s="150">
        <f>IF(N298="nulová",J298,0)</f>
        <v>0</v>
      </c>
      <c r="BJ298" s="17" t="s">
        <v>93</v>
      </c>
      <c r="BK298" s="150">
        <f>ROUND(I298*H298,2)</f>
        <v>0</v>
      </c>
      <c r="BL298" s="17" t="s">
        <v>239</v>
      </c>
      <c r="BM298" s="149" t="s">
        <v>2026</v>
      </c>
    </row>
    <row r="299" spans="2:65" s="14" customFormat="1" ht="22.5">
      <c r="B299" s="166"/>
      <c r="D299" s="152" t="s">
        <v>241</v>
      </c>
      <c r="E299" s="167" t="s">
        <v>1</v>
      </c>
      <c r="F299" s="168" t="s">
        <v>1870</v>
      </c>
      <c r="H299" s="167" t="s">
        <v>1</v>
      </c>
      <c r="I299" s="169"/>
      <c r="L299" s="166"/>
      <c r="M299" s="170"/>
      <c r="T299" s="171"/>
      <c r="AT299" s="167" t="s">
        <v>241</v>
      </c>
      <c r="AU299" s="167" t="s">
        <v>95</v>
      </c>
      <c r="AV299" s="14" t="s">
        <v>93</v>
      </c>
      <c r="AW299" s="14" t="s">
        <v>42</v>
      </c>
      <c r="AX299" s="14" t="s">
        <v>86</v>
      </c>
      <c r="AY299" s="167" t="s">
        <v>232</v>
      </c>
    </row>
    <row r="300" spans="2:65" s="14" customFormat="1" ht="22.5">
      <c r="B300" s="166"/>
      <c r="D300" s="152" t="s">
        <v>241</v>
      </c>
      <c r="E300" s="167" t="s">
        <v>1</v>
      </c>
      <c r="F300" s="168" t="s">
        <v>2027</v>
      </c>
      <c r="H300" s="167" t="s">
        <v>1</v>
      </c>
      <c r="I300" s="169"/>
      <c r="L300" s="166"/>
      <c r="M300" s="170"/>
      <c r="T300" s="171"/>
      <c r="AT300" s="167" t="s">
        <v>241</v>
      </c>
      <c r="AU300" s="167" t="s">
        <v>95</v>
      </c>
      <c r="AV300" s="14" t="s">
        <v>93</v>
      </c>
      <c r="AW300" s="14" t="s">
        <v>42</v>
      </c>
      <c r="AX300" s="14" t="s">
        <v>86</v>
      </c>
      <c r="AY300" s="167" t="s">
        <v>232</v>
      </c>
    </row>
    <row r="301" spans="2:65" s="12" customFormat="1">
      <c r="B301" s="151"/>
      <c r="D301" s="152" t="s">
        <v>241</v>
      </c>
      <c r="E301" s="153" t="s">
        <v>1</v>
      </c>
      <c r="F301" s="154" t="s">
        <v>2028</v>
      </c>
      <c r="H301" s="155">
        <v>60</v>
      </c>
      <c r="I301" s="156"/>
      <c r="L301" s="151"/>
      <c r="M301" s="157"/>
      <c r="T301" s="158"/>
      <c r="AT301" s="153" t="s">
        <v>241</v>
      </c>
      <c r="AU301" s="153" t="s">
        <v>95</v>
      </c>
      <c r="AV301" s="12" t="s">
        <v>95</v>
      </c>
      <c r="AW301" s="12" t="s">
        <v>42</v>
      </c>
      <c r="AX301" s="12" t="s">
        <v>86</v>
      </c>
      <c r="AY301" s="153" t="s">
        <v>232</v>
      </c>
    </row>
    <row r="302" spans="2:65" s="12" customFormat="1">
      <c r="B302" s="151"/>
      <c r="D302" s="152" t="s">
        <v>241</v>
      </c>
      <c r="E302" s="153" t="s">
        <v>1</v>
      </c>
      <c r="F302" s="154" t="s">
        <v>2029</v>
      </c>
      <c r="H302" s="155">
        <v>93</v>
      </c>
      <c r="I302" s="156"/>
      <c r="L302" s="151"/>
      <c r="M302" s="157"/>
      <c r="T302" s="158"/>
      <c r="AT302" s="153" t="s">
        <v>241</v>
      </c>
      <c r="AU302" s="153" t="s">
        <v>95</v>
      </c>
      <c r="AV302" s="12" t="s">
        <v>95</v>
      </c>
      <c r="AW302" s="12" t="s">
        <v>42</v>
      </c>
      <c r="AX302" s="12" t="s">
        <v>86</v>
      </c>
      <c r="AY302" s="153" t="s">
        <v>232</v>
      </c>
    </row>
    <row r="303" spans="2:65" s="12" customFormat="1">
      <c r="B303" s="151"/>
      <c r="D303" s="152" t="s">
        <v>241</v>
      </c>
      <c r="E303" s="153" t="s">
        <v>1</v>
      </c>
      <c r="F303" s="154" t="s">
        <v>2030</v>
      </c>
      <c r="H303" s="155">
        <v>24</v>
      </c>
      <c r="I303" s="156"/>
      <c r="L303" s="151"/>
      <c r="M303" s="157"/>
      <c r="T303" s="158"/>
      <c r="AT303" s="153" t="s">
        <v>241</v>
      </c>
      <c r="AU303" s="153" t="s">
        <v>95</v>
      </c>
      <c r="AV303" s="12" t="s">
        <v>95</v>
      </c>
      <c r="AW303" s="12" t="s">
        <v>42</v>
      </c>
      <c r="AX303" s="12" t="s">
        <v>86</v>
      </c>
      <c r="AY303" s="153" t="s">
        <v>232</v>
      </c>
    </row>
    <row r="304" spans="2:65" s="12" customFormat="1">
      <c r="B304" s="151"/>
      <c r="D304" s="152" t="s">
        <v>241</v>
      </c>
      <c r="E304" s="153" t="s">
        <v>1</v>
      </c>
      <c r="F304" s="154" t="s">
        <v>2031</v>
      </c>
      <c r="H304" s="155">
        <v>170.5</v>
      </c>
      <c r="I304" s="156"/>
      <c r="L304" s="151"/>
      <c r="M304" s="157"/>
      <c r="T304" s="158"/>
      <c r="AT304" s="153" t="s">
        <v>241</v>
      </c>
      <c r="AU304" s="153" t="s">
        <v>95</v>
      </c>
      <c r="AV304" s="12" t="s">
        <v>95</v>
      </c>
      <c r="AW304" s="12" t="s">
        <v>42</v>
      </c>
      <c r="AX304" s="12" t="s">
        <v>86</v>
      </c>
      <c r="AY304" s="153" t="s">
        <v>232</v>
      </c>
    </row>
    <row r="305" spans="2:65" s="12" customFormat="1">
      <c r="B305" s="151"/>
      <c r="D305" s="152" t="s">
        <v>241</v>
      </c>
      <c r="E305" s="153" t="s">
        <v>1</v>
      </c>
      <c r="F305" s="154" t="s">
        <v>2032</v>
      </c>
      <c r="H305" s="155">
        <v>44</v>
      </c>
      <c r="I305" s="156"/>
      <c r="L305" s="151"/>
      <c r="M305" s="157"/>
      <c r="T305" s="158"/>
      <c r="AT305" s="153" t="s">
        <v>241</v>
      </c>
      <c r="AU305" s="153" t="s">
        <v>95</v>
      </c>
      <c r="AV305" s="12" t="s">
        <v>95</v>
      </c>
      <c r="AW305" s="12" t="s">
        <v>42</v>
      </c>
      <c r="AX305" s="12" t="s">
        <v>86</v>
      </c>
      <c r="AY305" s="153" t="s">
        <v>232</v>
      </c>
    </row>
    <row r="306" spans="2:65" s="12" customFormat="1">
      <c r="B306" s="151"/>
      <c r="D306" s="152" t="s">
        <v>241</v>
      </c>
      <c r="E306" s="153" t="s">
        <v>1</v>
      </c>
      <c r="F306" s="154" t="s">
        <v>2033</v>
      </c>
      <c r="H306" s="155">
        <v>33</v>
      </c>
      <c r="I306" s="156"/>
      <c r="L306" s="151"/>
      <c r="M306" s="157"/>
      <c r="T306" s="158"/>
      <c r="AT306" s="153" t="s">
        <v>241</v>
      </c>
      <c r="AU306" s="153" t="s">
        <v>95</v>
      </c>
      <c r="AV306" s="12" t="s">
        <v>95</v>
      </c>
      <c r="AW306" s="12" t="s">
        <v>42</v>
      </c>
      <c r="AX306" s="12" t="s">
        <v>86</v>
      </c>
      <c r="AY306" s="153" t="s">
        <v>232</v>
      </c>
    </row>
    <row r="307" spans="2:65" s="12" customFormat="1">
      <c r="B307" s="151"/>
      <c r="D307" s="152" t="s">
        <v>241</v>
      </c>
      <c r="E307" s="153" t="s">
        <v>1</v>
      </c>
      <c r="F307" s="154" t="s">
        <v>2034</v>
      </c>
      <c r="H307" s="155">
        <v>36</v>
      </c>
      <c r="I307" s="156"/>
      <c r="L307" s="151"/>
      <c r="M307" s="157"/>
      <c r="T307" s="158"/>
      <c r="AT307" s="153" t="s">
        <v>241</v>
      </c>
      <c r="AU307" s="153" t="s">
        <v>95</v>
      </c>
      <c r="AV307" s="12" t="s">
        <v>95</v>
      </c>
      <c r="AW307" s="12" t="s">
        <v>42</v>
      </c>
      <c r="AX307" s="12" t="s">
        <v>86</v>
      </c>
      <c r="AY307" s="153" t="s">
        <v>232</v>
      </c>
    </row>
    <row r="308" spans="2:65" s="13" customFormat="1">
      <c r="B308" s="159"/>
      <c r="D308" s="152" t="s">
        <v>241</v>
      </c>
      <c r="E308" s="160" t="s">
        <v>1</v>
      </c>
      <c r="F308" s="161" t="s">
        <v>243</v>
      </c>
      <c r="H308" s="162">
        <v>460.5</v>
      </c>
      <c r="I308" s="163"/>
      <c r="L308" s="159"/>
      <c r="M308" s="164"/>
      <c r="T308" s="165"/>
      <c r="AT308" s="160" t="s">
        <v>241</v>
      </c>
      <c r="AU308" s="160" t="s">
        <v>95</v>
      </c>
      <c r="AV308" s="13" t="s">
        <v>239</v>
      </c>
      <c r="AW308" s="13" t="s">
        <v>42</v>
      </c>
      <c r="AX308" s="13" t="s">
        <v>93</v>
      </c>
      <c r="AY308" s="160" t="s">
        <v>232</v>
      </c>
    </row>
    <row r="309" spans="2:65" s="1" customFormat="1" ht="44.25" customHeight="1">
      <c r="B309" s="33"/>
      <c r="C309" s="138" t="s">
        <v>551</v>
      </c>
      <c r="D309" s="138" t="s">
        <v>234</v>
      </c>
      <c r="E309" s="139" t="s">
        <v>2035</v>
      </c>
      <c r="F309" s="140" t="s">
        <v>2036</v>
      </c>
      <c r="G309" s="141" t="s">
        <v>237</v>
      </c>
      <c r="H309" s="142">
        <v>735.32500000000005</v>
      </c>
      <c r="I309" s="143"/>
      <c r="J309" s="144">
        <f>ROUND(I309*H309,2)</f>
        <v>0</v>
      </c>
      <c r="K309" s="140" t="s">
        <v>238</v>
      </c>
      <c r="L309" s="33"/>
      <c r="M309" s="145" t="s">
        <v>1</v>
      </c>
      <c r="N309" s="146" t="s">
        <v>51</v>
      </c>
      <c r="P309" s="147">
        <f>O309*H309</f>
        <v>0</v>
      </c>
      <c r="Q309" s="147">
        <v>1.6000000000000001E-4</v>
      </c>
      <c r="R309" s="147">
        <f>Q309*H309</f>
        <v>0.11765200000000002</v>
      </c>
      <c r="S309" s="147">
        <v>0</v>
      </c>
      <c r="T309" s="148">
        <f>S309*H309</f>
        <v>0</v>
      </c>
      <c r="AR309" s="149" t="s">
        <v>239</v>
      </c>
      <c r="AT309" s="149" t="s">
        <v>234</v>
      </c>
      <c r="AU309" s="149" t="s">
        <v>95</v>
      </c>
      <c r="AY309" s="17" t="s">
        <v>232</v>
      </c>
      <c r="BE309" s="150">
        <f>IF(N309="základní",J309,0)</f>
        <v>0</v>
      </c>
      <c r="BF309" s="150">
        <f>IF(N309="snížená",J309,0)</f>
        <v>0</v>
      </c>
      <c r="BG309" s="150">
        <f>IF(N309="zákl. přenesená",J309,0)</f>
        <v>0</v>
      </c>
      <c r="BH309" s="150">
        <f>IF(N309="sníž. přenesená",J309,0)</f>
        <v>0</v>
      </c>
      <c r="BI309" s="150">
        <f>IF(N309="nulová",J309,0)</f>
        <v>0</v>
      </c>
      <c r="BJ309" s="17" t="s">
        <v>93</v>
      </c>
      <c r="BK309" s="150">
        <f>ROUND(I309*H309,2)</f>
        <v>0</v>
      </c>
      <c r="BL309" s="17" t="s">
        <v>239</v>
      </c>
      <c r="BM309" s="149" t="s">
        <v>2037</v>
      </c>
    </row>
    <row r="310" spans="2:65" s="14" customFormat="1" ht="22.5">
      <c r="B310" s="166"/>
      <c r="D310" s="152" t="s">
        <v>241</v>
      </c>
      <c r="E310" s="167" t="s">
        <v>1</v>
      </c>
      <c r="F310" s="168" t="s">
        <v>1870</v>
      </c>
      <c r="H310" s="167" t="s">
        <v>1</v>
      </c>
      <c r="I310" s="169"/>
      <c r="L310" s="166"/>
      <c r="M310" s="170"/>
      <c r="T310" s="171"/>
      <c r="AT310" s="167" t="s">
        <v>241</v>
      </c>
      <c r="AU310" s="167" t="s">
        <v>95</v>
      </c>
      <c r="AV310" s="14" t="s">
        <v>93</v>
      </c>
      <c r="AW310" s="14" t="s">
        <v>42</v>
      </c>
      <c r="AX310" s="14" t="s">
        <v>86</v>
      </c>
      <c r="AY310" s="167" t="s">
        <v>232</v>
      </c>
    </row>
    <row r="311" spans="2:65" s="14" customFormat="1">
      <c r="B311" s="166"/>
      <c r="D311" s="152" t="s">
        <v>241</v>
      </c>
      <c r="E311" s="167" t="s">
        <v>1</v>
      </c>
      <c r="F311" s="168" t="s">
        <v>2038</v>
      </c>
      <c r="H311" s="167" t="s">
        <v>1</v>
      </c>
      <c r="I311" s="169"/>
      <c r="L311" s="166"/>
      <c r="M311" s="170"/>
      <c r="T311" s="171"/>
      <c r="AT311" s="167" t="s">
        <v>241</v>
      </c>
      <c r="AU311" s="167" t="s">
        <v>95</v>
      </c>
      <c r="AV311" s="14" t="s">
        <v>93</v>
      </c>
      <c r="AW311" s="14" t="s">
        <v>42</v>
      </c>
      <c r="AX311" s="14" t="s">
        <v>86</v>
      </c>
      <c r="AY311" s="167" t="s">
        <v>232</v>
      </c>
    </row>
    <row r="312" spans="2:65" s="12" customFormat="1" ht="22.5">
      <c r="B312" s="151"/>
      <c r="D312" s="152" t="s">
        <v>241</v>
      </c>
      <c r="E312" s="153" t="s">
        <v>1</v>
      </c>
      <c r="F312" s="154" t="s">
        <v>2039</v>
      </c>
      <c r="H312" s="155">
        <v>735.32500000000005</v>
      </c>
      <c r="I312" s="156"/>
      <c r="L312" s="151"/>
      <c r="M312" s="157"/>
      <c r="T312" s="158"/>
      <c r="AT312" s="153" t="s">
        <v>241</v>
      </c>
      <c r="AU312" s="153" t="s">
        <v>95</v>
      </c>
      <c r="AV312" s="12" t="s">
        <v>95</v>
      </c>
      <c r="AW312" s="12" t="s">
        <v>42</v>
      </c>
      <c r="AX312" s="12" t="s">
        <v>86</v>
      </c>
      <c r="AY312" s="153" t="s">
        <v>232</v>
      </c>
    </row>
    <row r="313" spans="2:65" s="13" customFormat="1">
      <c r="B313" s="159"/>
      <c r="D313" s="152" t="s">
        <v>241</v>
      </c>
      <c r="E313" s="160" t="s">
        <v>1</v>
      </c>
      <c r="F313" s="161" t="s">
        <v>243</v>
      </c>
      <c r="H313" s="162">
        <v>735.32500000000005</v>
      </c>
      <c r="I313" s="163"/>
      <c r="L313" s="159"/>
      <c r="M313" s="164"/>
      <c r="T313" s="165"/>
      <c r="AT313" s="160" t="s">
        <v>241</v>
      </c>
      <c r="AU313" s="160" t="s">
        <v>95</v>
      </c>
      <c r="AV313" s="13" t="s">
        <v>239</v>
      </c>
      <c r="AW313" s="13" t="s">
        <v>42</v>
      </c>
      <c r="AX313" s="13" t="s">
        <v>93</v>
      </c>
      <c r="AY313" s="160" t="s">
        <v>232</v>
      </c>
    </row>
    <row r="314" spans="2:65" s="1" customFormat="1" ht="44.25" customHeight="1">
      <c r="B314" s="33"/>
      <c r="C314" s="138" t="s">
        <v>558</v>
      </c>
      <c r="D314" s="138" t="s">
        <v>234</v>
      </c>
      <c r="E314" s="139" t="s">
        <v>2040</v>
      </c>
      <c r="F314" s="140" t="s">
        <v>2041</v>
      </c>
      <c r="G314" s="141" t="s">
        <v>237</v>
      </c>
      <c r="H314" s="142">
        <v>1459.675</v>
      </c>
      <c r="I314" s="143"/>
      <c r="J314" s="144">
        <f>ROUND(I314*H314,2)</f>
        <v>0</v>
      </c>
      <c r="K314" s="140" t="s">
        <v>238</v>
      </c>
      <c r="L314" s="33"/>
      <c r="M314" s="145" t="s">
        <v>1</v>
      </c>
      <c r="N314" s="146" t="s">
        <v>51</v>
      </c>
      <c r="P314" s="147">
        <f>O314*H314</f>
        <v>0</v>
      </c>
      <c r="Q314" s="147">
        <v>1.7000000000000001E-4</v>
      </c>
      <c r="R314" s="147">
        <f>Q314*H314</f>
        <v>0.24814475</v>
      </c>
      <c r="S314" s="147">
        <v>0</v>
      </c>
      <c r="T314" s="148">
        <f>S314*H314</f>
        <v>0</v>
      </c>
      <c r="AR314" s="149" t="s">
        <v>239</v>
      </c>
      <c r="AT314" s="149" t="s">
        <v>234</v>
      </c>
      <c r="AU314" s="149" t="s">
        <v>95</v>
      </c>
      <c r="AY314" s="17" t="s">
        <v>232</v>
      </c>
      <c r="BE314" s="150">
        <f>IF(N314="základní",J314,0)</f>
        <v>0</v>
      </c>
      <c r="BF314" s="150">
        <f>IF(N314="snížená",J314,0)</f>
        <v>0</v>
      </c>
      <c r="BG314" s="150">
        <f>IF(N314="zákl. přenesená",J314,0)</f>
        <v>0</v>
      </c>
      <c r="BH314" s="150">
        <f>IF(N314="sníž. přenesená",J314,0)</f>
        <v>0</v>
      </c>
      <c r="BI314" s="150">
        <f>IF(N314="nulová",J314,0)</f>
        <v>0</v>
      </c>
      <c r="BJ314" s="17" t="s">
        <v>93</v>
      </c>
      <c r="BK314" s="150">
        <f>ROUND(I314*H314,2)</f>
        <v>0</v>
      </c>
      <c r="BL314" s="17" t="s">
        <v>239</v>
      </c>
      <c r="BM314" s="149" t="s">
        <v>2042</v>
      </c>
    </row>
    <row r="315" spans="2:65" s="14" customFormat="1" ht="22.5">
      <c r="B315" s="166"/>
      <c r="D315" s="152" t="s">
        <v>241</v>
      </c>
      <c r="E315" s="167" t="s">
        <v>1</v>
      </c>
      <c r="F315" s="168" t="s">
        <v>1870</v>
      </c>
      <c r="H315" s="167" t="s">
        <v>1</v>
      </c>
      <c r="I315" s="169"/>
      <c r="L315" s="166"/>
      <c r="M315" s="170"/>
      <c r="T315" s="171"/>
      <c r="AT315" s="167" t="s">
        <v>241</v>
      </c>
      <c r="AU315" s="167" t="s">
        <v>95</v>
      </c>
      <c r="AV315" s="14" t="s">
        <v>93</v>
      </c>
      <c r="AW315" s="14" t="s">
        <v>42</v>
      </c>
      <c r="AX315" s="14" t="s">
        <v>86</v>
      </c>
      <c r="AY315" s="167" t="s">
        <v>232</v>
      </c>
    </row>
    <row r="316" spans="2:65" s="14" customFormat="1">
      <c r="B316" s="166"/>
      <c r="D316" s="152" t="s">
        <v>241</v>
      </c>
      <c r="E316" s="167" t="s">
        <v>1</v>
      </c>
      <c r="F316" s="168" t="s">
        <v>2038</v>
      </c>
      <c r="H316" s="167" t="s">
        <v>1</v>
      </c>
      <c r="I316" s="169"/>
      <c r="L316" s="166"/>
      <c r="M316" s="170"/>
      <c r="T316" s="171"/>
      <c r="AT316" s="167" t="s">
        <v>241</v>
      </c>
      <c r="AU316" s="167" t="s">
        <v>95</v>
      </c>
      <c r="AV316" s="14" t="s">
        <v>93</v>
      </c>
      <c r="AW316" s="14" t="s">
        <v>42</v>
      </c>
      <c r="AX316" s="14" t="s">
        <v>86</v>
      </c>
      <c r="AY316" s="167" t="s">
        <v>232</v>
      </c>
    </row>
    <row r="317" spans="2:65" s="12" customFormat="1" ht="22.5">
      <c r="B317" s="151"/>
      <c r="D317" s="152" t="s">
        <v>241</v>
      </c>
      <c r="E317" s="153" t="s">
        <v>1</v>
      </c>
      <c r="F317" s="154" t="s">
        <v>2043</v>
      </c>
      <c r="H317" s="155">
        <v>362.17500000000001</v>
      </c>
      <c r="I317" s="156"/>
      <c r="L317" s="151"/>
      <c r="M317" s="157"/>
      <c r="T317" s="158"/>
      <c r="AT317" s="153" t="s">
        <v>241</v>
      </c>
      <c r="AU317" s="153" t="s">
        <v>95</v>
      </c>
      <c r="AV317" s="12" t="s">
        <v>95</v>
      </c>
      <c r="AW317" s="12" t="s">
        <v>42</v>
      </c>
      <c r="AX317" s="12" t="s">
        <v>86</v>
      </c>
      <c r="AY317" s="153" t="s">
        <v>232</v>
      </c>
    </row>
    <row r="318" spans="2:65" s="12" customFormat="1">
      <c r="B318" s="151"/>
      <c r="D318" s="152" t="s">
        <v>241</v>
      </c>
      <c r="E318" s="153" t="s">
        <v>1</v>
      </c>
      <c r="F318" s="154" t="s">
        <v>2044</v>
      </c>
      <c r="H318" s="155">
        <v>1097.5</v>
      </c>
      <c r="I318" s="156"/>
      <c r="L318" s="151"/>
      <c r="M318" s="157"/>
      <c r="T318" s="158"/>
      <c r="AT318" s="153" t="s">
        <v>241</v>
      </c>
      <c r="AU318" s="153" t="s">
        <v>95</v>
      </c>
      <c r="AV318" s="12" t="s">
        <v>95</v>
      </c>
      <c r="AW318" s="12" t="s">
        <v>42</v>
      </c>
      <c r="AX318" s="12" t="s">
        <v>86</v>
      </c>
      <c r="AY318" s="153" t="s">
        <v>232</v>
      </c>
    </row>
    <row r="319" spans="2:65" s="13" customFormat="1">
      <c r="B319" s="159"/>
      <c r="D319" s="152" t="s">
        <v>241</v>
      </c>
      <c r="E319" s="160" t="s">
        <v>1</v>
      </c>
      <c r="F319" s="161" t="s">
        <v>243</v>
      </c>
      <c r="H319" s="162">
        <v>1459.675</v>
      </c>
      <c r="I319" s="163"/>
      <c r="L319" s="159"/>
      <c r="M319" s="164"/>
      <c r="T319" s="165"/>
      <c r="AT319" s="160" t="s">
        <v>241</v>
      </c>
      <c r="AU319" s="160" t="s">
        <v>95</v>
      </c>
      <c r="AV319" s="13" t="s">
        <v>239</v>
      </c>
      <c r="AW319" s="13" t="s">
        <v>42</v>
      </c>
      <c r="AX319" s="13" t="s">
        <v>93</v>
      </c>
      <c r="AY319" s="160" t="s">
        <v>232</v>
      </c>
    </row>
    <row r="320" spans="2:65" s="1" customFormat="1" ht="44.25" customHeight="1">
      <c r="B320" s="33"/>
      <c r="C320" s="138" t="s">
        <v>566</v>
      </c>
      <c r="D320" s="138" t="s">
        <v>234</v>
      </c>
      <c r="E320" s="139" t="s">
        <v>2045</v>
      </c>
      <c r="F320" s="140" t="s">
        <v>2046</v>
      </c>
      <c r="G320" s="141" t="s">
        <v>237</v>
      </c>
      <c r="H320" s="142">
        <v>15</v>
      </c>
      <c r="I320" s="143"/>
      <c r="J320" s="144">
        <f>ROUND(I320*H320,2)</f>
        <v>0</v>
      </c>
      <c r="K320" s="140" t="s">
        <v>238</v>
      </c>
      <c r="L320" s="33"/>
      <c r="M320" s="145" t="s">
        <v>1</v>
      </c>
      <c r="N320" s="146" t="s">
        <v>51</v>
      </c>
      <c r="P320" s="147">
        <f>O320*H320</f>
        <v>0</v>
      </c>
      <c r="Q320" s="147">
        <v>2.0000000000000001E-4</v>
      </c>
      <c r="R320" s="147">
        <f>Q320*H320</f>
        <v>3.0000000000000001E-3</v>
      </c>
      <c r="S320" s="147">
        <v>0</v>
      </c>
      <c r="T320" s="148">
        <f>S320*H320</f>
        <v>0</v>
      </c>
      <c r="AR320" s="149" t="s">
        <v>239</v>
      </c>
      <c r="AT320" s="149" t="s">
        <v>234</v>
      </c>
      <c r="AU320" s="149" t="s">
        <v>95</v>
      </c>
      <c r="AY320" s="17" t="s">
        <v>232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7" t="s">
        <v>93</v>
      </c>
      <c r="BK320" s="150">
        <f>ROUND(I320*H320,2)</f>
        <v>0</v>
      </c>
      <c r="BL320" s="17" t="s">
        <v>239</v>
      </c>
      <c r="BM320" s="149" t="s">
        <v>2047</v>
      </c>
    </row>
    <row r="321" spans="2:65" s="14" customFormat="1" ht="22.5">
      <c r="B321" s="166"/>
      <c r="D321" s="152" t="s">
        <v>241</v>
      </c>
      <c r="E321" s="167" t="s">
        <v>1</v>
      </c>
      <c r="F321" s="168" t="s">
        <v>1870</v>
      </c>
      <c r="H321" s="167" t="s">
        <v>1</v>
      </c>
      <c r="I321" s="169"/>
      <c r="L321" s="166"/>
      <c r="M321" s="170"/>
      <c r="T321" s="171"/>
      <c r="AT321" s="167" t="s">
        <v>241</v>
      </c>
      <c r="AU321" s="167" t="s">
        <v>95</v>
      </c>
      <c r="AV321" s="14" t="s">
        <v>93</v>
      </c>
      <c r="AW321" s="14" t="s">
        <v>42</v>
      </c>
      <c r="AX321" s="14" t="s">
        <v>86</v>
      </c>
      <c r="AY321" s="167" t="s">
        <v>232</v>
      </c>
    </row>
    <row r="322" spans="2:65" s="12" customFormat="1">
      <c r="B322" s="151"/>
      <c r="D322" s="152" t="s">
        <v>241</v>
      </c>
      <c r="E322" s="153" t="s">
        <v>1</v>
      </c>
      <c r="F322" s="154" t="s">
        <v>2048</v>
      </c>
      <c r="H322" s="155">
        <v>15</v>
      </c>
      <c r="I322" s="156"/>
      <c r="L322" s="151"/>
      <c r="M322" s="157"/>
      <c r="T322" s="158"/>
      <c r="AT322" s="153" t="s">
        <v>241</v>
      </c>
      <c r="AU322" s="153" t="s">
        <v>95</v>
      </c>
      <c r="AV322" s="12" t="s">
        <v>95</v>
      </c>
      <c r="AW322" s="12" t="s">
        <v>42</v>
      </c>
      <c r="AX322" s="12" t="s">
        <v>86</v>
      </c>
      <c r="AY322" s="153" t="s">
        <v>232</v>
      </c>
    </row>
    <row r="323" spans="2:65" s="13" customFormat="1">
      <c r="B323" s="159"/>
      <c r="D323" s="152" t="s">
        <v>241</v>
      </c>
      <c r="E323" s="160" t="s">
        <v>1</v>
      </c>
      <c r="F323" s="161" t="s">
        <v>243</v>
      </c>
      <c r="H323" s="162">
        <v>15</v>
      </c>
      <c r="I323" s="163"/>
      <c r="L323" s="159"/>
      <c r="M323" s="164"/>
      <c r="T323" s="165"/>
      <c r="AT323" s="160" t="s">
        <v>241</v>
      </c>
      <c r="AU323" s="160" t="s">
        <v>95</v>
      </c>
      <c r="AV323" s="13" t="s">
        <v>239</v>
      </c>
      <c r="AW323" s="13" t="s">
        <v>42</v>
      </c>
      <c r="AX323" s="13" t="s">
        <v>93</v>
      </c>
      <c r="AY323" s="160" t="s">
        <v>232</v>
      </c>
    </row>
    <row r="324" spans="2:65" s="1" customFormat="1" ht="44.25" customHeight="1">
      <c r="B324" s="33"/>
      <c r="C324" s="138" t="s">
        <v>573</v>
      </c>
      <c r="D324" s="138" t="s">
        <v>234</v>
      </c>
      <c r="E324" s="139" t="s">
        <v>2049</v>
      </c>
      <c r="F324" s="140" t="s">
        <v>2050</v>
      </c>
      <c r="G324" s="141" t="s">
        <v>237</v>
      </c>
      <c r="H324" s="142">
        <v>37.5</v>
      </c>
      <c r="I324" s="143"/>
      <c r="J324" s="144">
        <f>ROUND(I324*H324,2)</f>
        <v>0</v>
      </c>
      <c r="K324" s="140" t="s">
        <v>238</v>
      </c>
      <c r="L324" s="33"/>
      <c r="M324" s="145" t="s">
        <v>1</v>
      </c>
      <c r="N324" s="146" t="s">
        <v>51</v>
      </c>
      <c r="P324" s="147">
        <f>O324*H324</f>
        <v>0</v>
      </c>
      <c r="Q324" s="147">
        <v>2.0000000000000001E-4</v>
      </c>
      <c r="R324" s="147">
        <f>Q324*H324</f>
        <v>7.5000000000000006E-3</v>
      </c>
      <c r="S324" s="147">
        <v>0</v>
      </c>
      <c r="T324" s="148">
        <f>S324*H324</f>
        <v>0</v>
      </c>
      <c r="AR324" s="149" t="s">
        <v>239</v>
      </c>
      <c r="AT324" s="149" t="s">
        <v>234</v>
      </c>
      <c r="AU324" s="149" t="s">
        <v>95</v>
      </c>
      <c r="AY324" s="17" t="s">
        <v>232</v>
      </c>
      <c r="BE324" s="150">
        <f>IF(N324="základní",J324,0)</f>
        <v>0</v>
      </c>
      <c r="BF324" s="150">
        <f>IF(N324="snížená",J324,0)</f>
        <v>0</v>
      </c>
      <c r="BG324" s="150">
        <f>IF(N324="zákl. přenesená",J324,0)</f>
        <v>0</v>
      </c>
      <c r="BH324" s="150">
        <f>IF(N324="sníž. přenesená",J324,0)</f>
        <v>0</v>
      </c>
      <c r="BI324" s="150">
        <f>IF(N324="nulová",J324,0)</f>
        <v>0</v>
      </c>
      <c r="BJ324" s="17" t="s">
        <v>93</v>
      </c>
      <c r="BK324" s="150">
        <f>ROUND(I324*H324,2)</f>
        <v>0</v>
      </c>
      <c r="BL324" s="17" t="s">
        <v>239</v>
      </c>
      <c r="BM324" s="149" t="s">
        <v>2051</v>
      </c>
    </row>
    <row r="325" spans="2:65" s="14" customFormat="1" ht="22.5">
      <c r="B325" s="166"/>
      <c r="D325" s="152" t="s">
        <v>241</v>
      </c>
      <c r="E325" s="167" t="s">
        <v>1</v>
      </c>
      <c r="F325" s="168" t="s">
        <v>1870</v>
      </c>
      <c r="H325" s="167" t="s">
        <v>1</v>
      </c>
      <c r="I325" s="169"/>
      <c r="L325" s="166"/>
      <c r="M325" s="170"/>
      <c r="T325" s="171"/>
      <c r="AT325" s="167" t="s">
        <v>241</v>
      </c>
      <c r="AU325" s="167" t="s">
        <v>95</v>
      </c>
      <c r="AV325" s="14" t="s">
        <v>93</v>
      </c>
      <c r="AW325" s="14" t="s">
        <v>42</v>
      </c>
      <c r="AX325" s="14" t="s">
        <v>86</v>
      </c>
      <c r="AY325" s="167" t="s">
        <v>232</v>
      </c>
    </row>
    <row r="326" spans="2:65" s="12" customFormat="1" ht="22.5">
      <c r="B326" s="151"/>
      <c r="D326" s="152" t="s">
        <v>241</v>
      </c>
      <c r="E326" s="153" t="s">
        <v>1</v>
      </c>
      <c r="F326" s="154" t="s">
        <v>2052</v>
      </c>
      <c r="H326" s="155">
        <v>37.5</v>
      </c>
      <c r="I326" s="156"/>
      <c r="L326" s="151"/>
      <c r="M326" s="157"/>
      <c r="T326" s="158"/>
      <c r="AT326" s="153" t="s">
        <v>241</v>
      </c>
      <c r="AU326" s="153" t="s">
        <v>95</v>
      </c>
      <c r="AV326" s="12" t="s">
        <v>95</v>
      </c>
      <c r="AW326" s="12" t="s">
        <v>42</v>
      </c>
      <c r="AX326" s="12" t="s">
        <v>86</v>
      </c>
      <c r="AY326" s="153" t="s">
        <v>232</v>
      </c>
    </row>
    <row r="327" spans="2:65" s="13" customFormat="1">
      <c r="B327" s="159"/>
      <c r="D327" s="152" t="s">
        <v>241</v>
      </c>
      <c r="E327" s="160" t="s">
        <v>1</v>
      </c>
      <c r="F327" s="161" t="s">
        <v>243</v>
      </c>
      <c r="H327" s="162">
        <v>37.5</v>
      </c>
      <c r="I327" s="163"/>
      <c r="L327" s="159"/>
      <c r="M327" s="164"/>
      <c r="T327" s="165"/>
      <c r="AT327" s="160" t="s">
        <v>241</v>
      </c>
      <c r="AU327" s="160" t="s">
        <v>95</v>
      </c>
      <c r="AV327" s="13" t="s">
        <v>239</v>
      </c>
      <c r="AW327" s="13" t="s">
        <v>42</v>
      </c>
      <c r="AX327" s="13" t="s">
        <v>93</v>
      </c>
      <c r="AY327" s="160" t="s">
        <v>232</v>
      </c>
    </row>
    <row r="328" spans="2:65" s="1" customFormat="1" ht="44.25" customHeight="1">
      <c r="B328" s="33"/>
      <c r="C328" s="138" t="s">
        <v>581</v>
      </c>
      <c r="D328" s="138" t="s">
        <v>234</v>
      </c>
      <c r="E328" s="139" t="s">
        <v>2053</v>
      </c>
      <c r="F328" s="140" t="s">
        <v>2054</v>
      </c>
      <c r="G328" s="141" t="s">
        <v>237</v>
      </c>
      <c r="H328" s="142">
        <v>1097.5</v>
      </c>
      <c r="I328" s="143"/>
      <c r="J328" s="144">
        <f>ROUND(I328*H328,2)</f>
        <v>0</v>
      </c>
      <c r="K328" s="140" t="s">
        <v>238</v>
      </c>
      <c r="L328" s="33"/>
      <c r="M328" s="145" t="s">
        <v>1</v>
      </c>
      <c r="N328" s="146" t="s">
        <v>51</v>
      </c>
      <c r="P328" s="147">
        <f>O328*H328</f>
        <v>0</v>
      </c>
      <c r="Q328" s="147">
        <v>0</v>
      </c>
      <c r="R328" s="147">
        <f>Q328*H328</f>
        <v>0</v>
      </c>
      <c r="S328" s="147">
        <v>0</v>
      </c>
      <c r="T328" s="148">
        <f>S328*H328</f>
        <v>0</v>
      </c>
      <c r="AR328" s="149" t="s">
        <v>239</v>
      </c>
      <c r="AT328" s="149" t="s">
        <v>234</v>
      </c>
      <c r="AU328" s="149" t="s">
        <v>95</v>
      </c>
      <c r="AY328" s="17" t="s">
        <v>232</v>
      </c>
      <c r="BE328" s="150">
        <f>IF(N328="základní",J328,0)</f>
        <v>0</v>
      </c>
      <c r="BF328" s="150">
        <f>IF(N328="snížená",J328,0)</f>
        <v>0</v>
      </c>
      <c r="BG328" s="150">
        <f>IF(N328="zákl. přenesená",J328,0)</f>
        <v>0</v>
      </c>
      <c r="BH328" s="150">
        <f>IF(N328="sníž. přenesená",J328,0)</f>
        <v>0</v>
      </c>
      <c r="BI328" s="150">
        <f>IF(N328="nulová",J328,0)</f>
        <v>0</v>
      </c>
      <c r="BJ328" s="17" t="s">
        <v>93</v>
      </c>
      <c r="BK328" s="150">
        <f>ROUND(I328*H328,2)</f>
        <v>0</v>
      </c>
      <c r="BL328" s="17" t="s">
        <v>239</v>
      </c>
      <c r="BM328" s="149" t="s">
        <v>2055</v>
      </c>
    </row>
    <row r="329" spans="2:65" s="14" customFormat="1" ht="22.5">
      <c r="B329" s="166"/>
      <c r="D329" s="152" t="s">
        <v>241</v>
      </c>
      <c r="E329" s="167" t="s">
        <v>1</v>
      </c>
      <c r="F329" s="168" t="s">
        <v>1870</v>
      </c>
      <c r="H329" s="167" t="s">
        <v>1</v>
      </c>
      <c r="I329" s="169"/>
      <c r="L329" s="166"/>
      <c r="M329" s="170"/>
      <c r="T329" s="171"/>
      <c r="AT329" s="167" t="s">
        <v>241</v>
      </c>
      <c r="AU329" s="167" t="s">
        <v>95</v>
      </c>
      <c r="AV329" s="14" t="s">
        <v>93</v>
      </c>
      <c r="AW329" s="14" t="s">
        <v>42</v>
      </c>
      <c r="AX329" s="14" t="s">
        <v>86</v>
      </c>
      <c r="AY329" s="167" t="s">
        <v>232</v>
      </c>
    </row>
    <row r="330" spans="2:65" s="12" customFormat="1">
      <c r="B330" s="151"/>
      <c r="D330" s="152" t="s">
        <v>241</v>
      </c>
      <c r="E330" s="153" t="s">
        <v>1</v>
      </c>
      <c r="F330" s="154" t="s">
        <v>2056</v>
      </c>
      <c r="H330" s="155">
        <v>1097.5</v>
      </c>
      <c r="I330" s="156"/>
      <c r="L330" s="151"/>
      <c r="M330" s="157"/>
      <c r="T330" s="158"/>
      <c r="AT330" s="153" t="s">
        <v>241</v>
      </c>
      <c r="AU330" s="153" t="s">
        <v>95</v>
      </c>
      <c r="AV330" s="12" t="s">
        <v>95</v>
      </c>
      <c r="AW330" s="12" t="s">
        <v>42</v>
      </c>
      <c r="AX330" s="12" t="s">
        <v>86</v>
      </c>
      <c r="AY330" s="153" t="s">
        <v>232</v>
      </c>
    </row>
    <row r="331" spans="2:65" s="13" customFormat="1">
      <c r="B331" s="159"/>
      <c r="D331" s="152" t="s">
        <v>241</v>
      </c>
      <c r="E331" s="160" t="s">
        <v>1</v>
      </c>
      <c r="F331" s="161" t="s">
        <v>243</v>
      </c>
      <c r="H331" s="162">
        <v>1097.5</v>
      </c>
      <c r="I331" s="163"/>
      <c r="L331" s="159"/>
      <c r="M331" s="164"/>
      <c r="T331" s="165"/>
      <c r="AT331" s="160" t="s">
        <v>241</v>
      </c>
      <c r="AU331" s="160" t="s">
        <v>95</v>
      </c>
      <c r="AV331" s="13" t="s">
        <v>239</v>
      </c>
      <c r="AW331" s="13" t="s">
        <v>42</v>
      </c>
      <c r="AX331" s="13" t="s">
        <v>93</v>
      </c>
      <c r="AY331" s="160" t="s">
        <v>232</v>
      </c>
    </row>
    <row r="332" spans="2:65" s="1" customFormat="1" ht="24.2" customHeight="1">
      <c r="B332" s="33"/>
      <c r="C332" s="179" t="s">
        <v>585</v>
      </c>
      <c r="D332" s="179" t="s">
        <v>304</v>
      </c>
      <c r="E332" s="180" t="s">
        <v>2057</v>
      </c>
      <c r="F332" s="181" t="s">
        <v>2058</v>
      </c>
      <c r="G332" s="182" t="s">
        <v>167</v>
      </c>
      <c r="H332" s="183">
        <v>698.19899999999996</v>
      </c>
      <c r="I332" s="184"/>
      <c r="J332" s="185">
        <f>ROUND(I332*H332,2)</f>
        <v>0</v>
      </c>
      <c r="K332" s="181" t="s">
        <v>238</v>
      </c>
      <c r="L332" s="186"/>
      <c r="M332" s="187" t="s">
        <v>1</v>
      </c>
      <c r="N332" s="188" t="s">
        <v>51</v>
      </c>
      <c r="P332" s="147">
        <f>O332*H332</f>
        <v>0</v>
      </c>
      <c r="Q332" s="147">
        <v>0</v>
      </c>
      <c r="R332" s="147">
        <f>Q332*H332</f>
        <v>0</v>
      </c>
      <c r="S332" s="147">
        <v>0</v>
      </c>
      <c r="T332" s="148">
        <f>S332*H332</f>
        <v>0</v>
      </c>
      <c r="AR332" s="149" t="s">
        <v>303</v>
      </c>
      <c r="AT332" s="149" t="s">
        <v>304</v>
      </c>
      <c r="AU332" s="149" t="s">
        <v>95</v>
      </c>
      <c r="AY332" s="17" t="s">
        <v>232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7" t="s">
        <v>93</v>
      </c>
      <c r="BK332" s="150">
        <f>ROUND(I332*H332,2)</f>
        <v>0</v>
      </c>
      <c r="BL332" s="17" t="s">
        <v>239</v>
      </c>
      <c r="BM332" s="149" t="s">
        <v>2059</v>
      </c>
    </row>
    <row r="333" spans="2:65" s="14" customFormat="1" ht="22.5">
      <c r="B333" s="166"/>
      <c r="D333" s="152" t="s">
        <v>241</v>
      </c>
      <c r="E333" s="167" t="s">
        <v>1</v>
      </c>
      <c r="F333" s="168" t="s">
        <v>1870</v>
      </c>
      <c r="H333" s="167" t="s">
        <v>1</v>
      </c>
      <c r="I333" s="169"/>
      <c r="L333" s="166"/>
      <c r="M333" s="170"/>
      <c r="T333" s="171"/>
      <c r="AT333" s="167" t="s">
        <v>241</v>
      </c>
      <c r="AU333" s="167" t="s">
        <v>95</v>
      </c>
      <c r="AV333" s="14" t="s">
        <v>93</v>
      </c>
      <c r="AW333" s="14" t="s">
        <v>42</v>
      </c>
      <c r="AX333" s="14" t="s">
        <v>86</v>
      </c>
      <c r="AY333" s="167" t="s">
        <v>232</v>
      </c>
    </row>
    <row r="334" spans="2:65" s="12" customFormat="1">
      <c r="B334" s="151"/>
      <c r="D334" s="152" t="s">
        <v>241</v>
      </c>
      <c r="E334" s="153" t="s">
        <v>1</v>
      </c>
      <c r="F334" s="154" t="s">
        <v>2060</v>
      </c>
      <c r="H334" s="155">
        <v>698.19899999999996</v>
      </c>
      <c r="I334" s="156"/>
      <c r="L334" s="151"/>
      <c r="M334" s="157"/>
      <c r="T334" s="158"/>
      <c r="AT334" s="153" t="s">
        <v>241</v>
      </c>
      <c r="AU334" s="153" t="s">
        <v>95</v>
      </c>
      <c r="AV334" s="12" t="s">
        <v>95</v>
      </c>
      <c r="AW334" s="12" t="s">
        <v>42</v>
      </c>
      <c r="AX334" s="12" t="s">
        <v>86</v>
      </c>
      <c r="AY334" s="153" t="s">
        <v>232</v>
      </c>
    </row>
    <row r="335" spans="2:65" s="13" customFormat="1">
      <c r="B335" s="159"/>
      <c r="D335" s="152" t="s">
        <v>241</v>
      </c>
      <c r="E335" s="160" t="s">
        <v>1</v>
      </c>
      <c r="F335" s="161" t="s">
        <v>243</v>
      </c>
      <c r="H335" s="162">
        <v>698.19899999999996</v>
      </c>
      <c r="I335" s="163"/>
      <c r="L335" s="159"/>
      <c r="M335" s="164"/>
      <c r="T335" s="165"/>
      <c r="AT335" s="160" t="s">
        <v>241</v>
      </c>
      <c r="AU335" s="160" t="s">
        <v>95</v>
      </c>
      <c r="AV335" s="13" t="s">
        <v>239</v>
      </c>
      <c r="AW335" s="13" t="s">
        <v>42</v>
      </c>
      <c r="AX335" s="13" t="s">
        <v>93</v>
      </c>
      <c r="AY335" s="160" t="s">
        <v>232</v>
      </c>
    </row>
    <row r="336" spans="2:65" s="1" customFormat="1" ht="44.25" customHeight="1">
      <c r="B336" s="33"/>
      <c r="C336" s="138" t="s">
        <v>591</v>
      </c>
      <c r="D336" s="138" t="s">
        <v>234</v>
      </c>
      <c r="E336" s="139" t="s">
        <v>2061</v>
      </c>
      <c r="F336" s="140" t="s">
        <v>2062</v>
      </c>
      <c r="G336" s="141" t="s">
        <v>237</v>
      </c>
      <c r="H336" s="142">
        <v>1097.5</v>
      </c>
      <c r="I336" s="143"/>
      <c r="J336" s="144">
        <f>ROUND(I336*H336,2)</f>
        <v>0</v>
      </c>
      <c r="K336" s="140" t="s">
        <v>238</v>
      </c>
      <c r="L336" s="33"/>
      <c r="M336" s="145" t="s">
        <v>1</v>
      </c>
      <c r="N336" s="146" t="s">
        <v>51</v>
      </c>
      <c r="P336" s="147">
        <f>O336*H336</f>
        <v>0</v>
      </c>
      <c r="Q336" s="147">
        <v>0</v>
      </c>
      <c r="R336" s="147">
        <f>Q336*H336</f>
        <v>0</v>
      </c>
      <c r="S336" s="147">
        <v>0</v>
      </c>
      <c r="T336" s="148">
        <f>S336*H336</f>
        <v>0</v>
      </c>
      <c r="AR336" s="149" t="s">
        <v>239</v>
      </c>
      <c r="AT336" s="149" t="s">
        <v>234</v>
      </c>
      <c r="AU336" s="149" t="s">
        <v>95</v>
      </c>
      <c r="AY336" s="17" t="s">
        <v>232</v>
      </c>
      <c r="BE336" s="150">
        <f>IF(N336="základní",J336,0)</f>
        <v>0</v>
      </c>
      <c r="BF336" s="150">
        <f>IF(N336="snížená",J336,0)</f>
        <v>0</v>
      </c>
      <c r="BG336" s="150">
        <f>IF(N336="zákl. přenesená",J336,0)</f>
        <v>0</v>
      </c>
      <c r="BH336" s="150">
        <f>IF(N336="sníž. přenesená",J336,0)</f>
        <v>0</v>
      </c>
      <c r="BI336" s="150">
        <f>IF(N336="nulová",J336,0)</f>
        <v>0</v>
      </c>
      <c r="BJ336" s="17" t="s">
        <v>93</v>
      </c>
      <c r="BK336" s="150">
        <f>ROUND(I336*H336,2)</f>
        <v>0</v>
      </c>
      <c r="BL336" s="17" t="s">
        <v>239</v>
      </c>
      <c r="BM336" s="149" t="s">
        <v>2063</v>
      </c>
    </row>
    <row r="337" spans="2:65" s="14" customFormat="1" ht="22.5">
      <c r="B337" s="166"/>
      <c r="D337" s="152" t="s">
        <v>241</v>
      </c>
      <c r="E337" s="167" t="s">
        <v>1</v>
      </c>
      <c r="F337" s="168" t="s">
        <v>1870</v>
      </c>
      <c r="H337" s="167" t="s">
        <v>1</v>
      </c>
      <c r="I337" s="169"/>
      <c r="L337" s="166"/>
      <c r="M337" s="170"/>
      <c r="T337" s="171"/>
      <c r="AT337" s="167" t="s">
        <v>241</v>
      </c>
      <c r="AU337" s="167" t="s">
        <v>95</v>
      </c>
      <c r="AV337" s="14" t="s">
        <v>93</v>
      </c>
      <c r="AW337" s="14" t="s">
        <v>42</v>
      </c>
      <c r="AX337" s="14" t="s">
        <v>86</v>
      </c>
      <c r="AY337" s="167" t="s">
        <v>232</v>
      </c>
    </row>
    <row r="338" spans="2:65" s="12" customFormat="1">
      <c r="B338" s="151"/>
      <c r="D338" s="152" t="s">
        <v>241</v>
      </c>
      <c r="E338" s="153" t="s">
        <v>1</v>
      </c>
      <c r="F338" s="154" t="s">
        <v>2064</v>
      </c>
      <c r="H338" s="155">
        <v>1097.5</v>
      </c>
      <c r="I338" s="156"/>
      <c r="L338" s="151"/>
      <c r="M338" s="157"/>
      <c r="T338" s="158"/>
      <c r="AT338" s="153" t="s">
        <v>241</v>
      </c>
      <c r="AU338" s="153" t="s">
        <v>95</v>
      </c>
      <c r="AV338" s="12" t="s">
        <v>95</v>
      </c>
      <c r="AW338" s="12" t="s">
        <v>42</v>
      </c>
      <c r="AX338" s="12" t="s">
        <v>86</v>
      </c>
      <c r="AY338" s="153" t="s">
        <v>232</v>
      </c>
    </row>
    <row r="339" spans="2:65" s="13" customFormat="1">
      <c r="B339" s="159"/>
      <c r="D339" s="152" t="s">
        <v>241</v>
      </c>
      <c r="E339" s="160" t="s">
        <v>1</v>
      </c>
      <c r="F339" s="161" t="s">
        <v>243</v>
      </c>
      <c r="H339" s="162">
        <v>1097.5</v>
      </c>
      <c r="I339" s="163"/>
      <c r="L339" s="159"/>
      <c r="M339" s="164"/>
      <c r="T339" s="165"/>
      <c r="AT339" s="160" t="s">
        <v>241</v>
      </c>
      <c r="AU339" s="160" t="s">
        <v>95</v>
      </c>
      <c r="AV339" s="13" t="s">
        <v>239</v>
      </c>
      <c r="AW339" s="13" t="s">
        <v>42</v>
      </c>
      <c r="AX339" s="13" t="s">
        <v>93</v>
      </c>
      <c r="AY339" s="160" t="s">
        <v>232</v>
      </c>
    </row>
    <row r="340" spans="2:65" s="1" customFormat="1" ht="16.5" customHeight="1">
      <c r="B340" s="33"/>
      <c r="C340" s="179" t="s">
        <v>595</v>
      </c>
      <c r="D340" s="179" t="s">
        <v>304</v>
      </c>
      <c r="E340" s="180" t="s">
        <v>2065</v>
      </c>
      <c r="F340" s="181" t="s">
        <v>2066</v>
      </c>
      <c r="G340" s="182" t="s">
        <v>167</v>
      </c>
      <c r="H340" s="183">
        <v>698.19899999999996</v>
      </c>
      <c r="I340" s="184"/>
      <c r="J340" s="185">
        <f>ROUND(I340*H340,2)</f>
        <v>0</v>
      </c>
      <c r="K340" s="181" t="s">
        <v>238</v>
      </c>
      <c r="L340" s="186"/>
      <c r="M340" s="187" t="s">
        <v>1</v>
      </c>
      <c r="N340" s="188" t="s">
        <v>51</v>
      </c>
      <c r="P340" s="147">
        <f>O340*H340</f>
        <v>0</v>
      </c>
      <c r="Q340" s="147">
        <v>0</v>
      </c>
      <c r="R340" s="147">
        <f>Q340*H340</f>
        <v>0</v>
      </c>
      <c r="S340" s="147">
        <v>0</v>
      </c>
      <c r="T340" s="148">
        <f>S340*H340</f>
        <v>0</v>
      </c>
      <c r="AR340" s="149" t="s">
        <v>303</v>
      </c>
      <c r="AT340" s="149" t="s">
        <v>304</v>
      </c>
      <c r="AU340" s="149" t="s">
        <v>95</v>
      </c>
      <c r="AY340" s="17" t="s">
        <v>232</v>
      </c>
      <c r="BE340" s="150">
        <f>IF(N340="základní",J340,0)</f>
        <v>0</v>
      </c>
      <c r="BF340" s="150">
        <f>IF(N340="snížená",J340,0)</f>
        <v>0</v>
      </c>
      <c r="BG340" s="150">
        <f>IF(N340="zákl. přenesená",J340,0)</f>
        <v>0</v>
      </c>
      <c r="BH340" s="150">
        <f>IF(N340="sníž. přenesená",J340,0)</f>
        <v>0</v>
      </c>
      <c r="BI340" s="150">
        <f>IF(N340="nulová",J340,0)</f>
        <v>0</v>
      </c>
      <c r="BJ340" s="17" t="s">
        <v>93</v>
      </c>
      <c r="BK340" s="150">
        <f>ROUND(I340*H340,2)</f>
        <v>0</v>
      </c>
      <c r="BL340" s="17" t="s">
        <v>239</v>
      </c>
      <c r="BM340" s="149" t="s">
        <v>2067</v>
      </c>
    </row>
    <row r="341" spans="2:65" s="14" customFormat="1" ht="22.5">
      <c r="B341" s="166"/>
      <c r="D341" s="152" t="s">
        <v>241</v>
      </c>
      <c r="E341" s="167" t="s">
        <v>1</v>
      </c>
      <c r="F341" s="168" t="s">
        <v>1870</v>
      </c>
      <c r="H341" s="167" t="s">
        <v>1</v>
      </c>
      <c r="I341" s="169"/>
      <c r="L341" s="166"/>
      <c r="M341" s="170"/>
      <c r="T341" s="171"/>
      <c r="AT341" s="167" t="s">
        <v>241</v>
      </c>
      <c r="AU341" s="167" t="s">
        <v>95</v>
      </c>
      <c r="AV341" s="14" t="s">
        <v>93</v>
      </c>
      <c r="AW341" s="14" t="s">
        <v>42</v>
      </c>
      <c r="AX341" s="14" t="s">
        <v>86</v>
      </c>
      <c r="AY341" s="167" t="s">
        <v>232</v>
      </c>
    </row>
    <row r="342" spans="2:65" s="12" customFormat="1">
      <c r="B342" s="151"/>
      <c r="D342" s="152" t="s">
        <v>241</v>
      </c>
      <c r="E342" s="153" t="s">
        <v>1</v>
      </c>
      <c r="F342" s="154" t="s">
        <v>2068</v>
      </c>
      <c r="H342" s="155">
        <v>698.19899999999996</v>
      </c>
      <c r="I342" s="156"/>
      <c r="L342" s="151"/>
      <c r="M342" s="157"/>
      <c r="T342" s="158"/>
      <c r="AT342" s="153" t="s">
        <v>241</v>
      </c>
      <c r="AU342" s="153" t="s">
        <v>95</v>
      </c>
      <c r="AV342" s="12" t="s">
        <v>95</v>
      </c>
      <c r="AW342" s="12" t="s">
        <v>42</v>
      </c>
      <c r="AX342" s="12" t="s">
        <v>86</v>
      </c>
      <c r="AY342" s="153" t="s">
        <v>232</v>
      </c>
    </row>
    <row r="343" spans="2:65" s="13" customFormat="1">
      <c r="B343" s="159"/>
      <c r="D343" s="152" t="s">
        <v>241</v>
      </c>
      <c r="E343" s="160" t="s">
        <v>1</v>
      </c>
      <c r="F343" s="161" t="s">
        <v>243</v>
      </c>
      <c r="H343" s="162">
        <v>698.19899999999996</v>
      </c>
      <c r="I343" s="163"/>
      <c r="L343" s="159"/>
      <c r="M343" s="164"/>
      <c r="T343" s="165"/>
      <c r="AT343" s="160" t="s">
        <v>241</v>
      </c>
      <c r="AU343" s="160" t="s">
        <v>95</v>
      </c>
      <c r="AV343" s="13" t="s">
        <v>239</v>
      </c>
      <c r="AW343" s="13" t="s">
        <v>42</v>
      </c>
      <c r="AX343" s="13" t="s">
        <v>93</v>
      </c>
      <c r="AY343" s="160" t="s">
        <v>232</v>
      </c>
    </row>
    <row r="344" spans="2:65" s="1" customFormat="1" ht="21.75" customHeight="1">
      <c r="B344" s="33"/>
      <c r="C344" s="138" t="s">
        <v>600</v>
      </c>
      <c r="D344" s="138" t="s">
        <v>234</v>
      </c>
      <c r="E344" s="139" t="s">
        <v>2069</v>
      </c>
      <c r="F344" s="140" t="s">
        <v>2070</v>
      </c>
      <c r="G344" s="141" t="s">
        <v>183</v>
      </c>
      <c r="H344" s="142">
        <v>80.293000000000006</v>
      </c>
      <c r="I344" s="143"/>
      <c r="J344" s="144">
        <f>ROUND(I344*H344,2)</f>
        <v>0</v>
      </c>
      <c r="K344" s="140" t="s">
        <v>238</v>
      </c>
      <c r="L344" s="33"/>
      <c r="M344" s="145" t="s">
        <v>1</v>
      </c>
      <c r="N344" s="146" t="s">
        <v>51</v>
      </c>
      <c r="P344" s="147">
        <f>O344*H344</f>
        <v>0</v>
      </c>
      <c r="Q344" s="147">
        <v>1.11381</v>
      </c>
      <c r="R344" s="147">
        <f>Q344*H344</f>
        <v>89.431146330000004</v>
      </c>
      <c r="S344" s="147">
        <v>0</v>
      </c>
      <c r="T344" s="148">
        <f>S344*H344</f>
        <v>0</v>
      </c>
      <c r="AR344" s="149" t="s">
        <v>239</v>
      </c>
      <c r="AT344" s="149" t="s">
        <v>234</v>
      </c>
      <c r="AU344" s="149" t="s">
        <v>95</v>
      </c>
      <c r="AY344" s="17" t="s">
        <v>232</v>
      </c>
      <c r="BE344" s="150">
        <f>IF(N344="základní",J344,0)</f>
        <v>0</v>
      </c>
      <c r="BF344" s="150">
        <f>IF(N344="snížená",J344,0)</f>
        <v>0</v>
      </c>
      <c r="BG344" s="150">
        <f>IF(N344="zákl. přenesená",J344,0)</f>
        <v>0</v>
      </c>
      <c r="BH344" s="150">
        <f>IF(N344="sníž. přenesená",J344,0)</f>
        <v>0</v>
      </c>
      <c r="BI344" s="150">
        <f>IF(N344="nulová",J344,0)</f>
        <v>0</v>
      </c>
      <c r="BJ344" s="17" t="s">
        <v>93</v>
      </c>
      <c r="BK344" s="150">
        <f>ROUND(I344*H344,2)</f>
        <v>0</v>
      </c>
      <c r="BL344" s="17" t="s">
        <v>239</v>
      </c>
      <c r="BM344" s="149" t="s">
        <v>2071</v>
      </c>
    </row>
    <row r="345" spans="2:65" s="14" customFormat="1" ht="22.5">
      <c r="B345" s="166"/>
      <c r="D345" s="152" t="s">
        <v>241</v>
      </c>
      <c r="E345" s="167" t="s">
        <v>1</v>
      </c>
      <c r="F345" s="168" t="s">
        <v>1870</v>
      </c>
      <c r="H345" s="167" t="s">
        <v>1</v>
      </c>
      <c r="I345" s="169"/>
      <c r="L345" s="166"/>
      <c r="M345" s="170"/>
      <c r="T345" s="171"/>
      <c r="AT345" s="167" t="s">
        <v>241</v>
      </c>
      <c r="AU345" s="167" t="s">
        <v>95</v>
      </c>
      <c r="AV345" s="14" t="s">
        <v>93</v>
      </c>
      <c r="AW345" s="14" t="s">
        <v>42</v>
      </c>
      <c r="AX345" s="14" t="s">
        <v>86</v>
      </c>
      <c r="AY345" s="167" t="s">
        <v>232</v>
      </c>
    </row>
    <row r="346" spans="2:65" s="12" customFormat="1" ht="22.5">
      <c r="B346" s="151"/>
      <c r="D346" s="152" t="s">
        <v>241</v>
      </c>
      <c r="E346" s="153" t="s">
        <v>1</v>
      </c>
      <c r="F346" s="154" t="s">
        <v>2072</v>
      </c>
      <c r="H346" s="155">
        <v>80.293000000000006</v>
      </c>
      <c r="I346" s="156"/>
      <c r="L346" s="151"/>
      <c r="M346" s="157"/>
      <c r="T346" s="158"/>
      <c r="AT346" s="153" t="s">
        <v>241</v>
      </c>
      <c r="AU346" s="153" t="s">
        <v>95</v>
      </c>
      <c r="AV346" s="12" t="s">
        <v>95</v>
      </c>
      <c r="AW346" s="12" t="s">
        <v>42</v>
      </c>
      <c r="AX346" s="12" t="s">
        <v>86</v>
      </c>
      <c r="AY346" s="153" t="s">
        <v>232</v>
      </c>
    </row>
    <row r="347" spans="2:65" s="13" customFormat="1">
      <c r="B347" s="159"/>
      <c r="D347" s="152" t="s">
        <v>241</v>
      </c>
      <c r="E347" s="160" t="s">
        <v>1</v>
      </c>
      <c r="F347" s="161" t="s">
        <v>243</v>
      </c>
      <c r="H347" s="162">
        <v>80.293000000000006</v>
      </c>
      <c r="I347" s="163"/>
      <c r="L347" s="159"/>
      <c r="M347" s="164"/>
      <c r="T347" s="165"/>
      <c r="AT347" s="160" t="s">
        <v>241</v>
      </c>
      <c r="AU347" s="160" t="s">
        <v>95</v>
      </c>
      <c r="AV347" s="13" t="s">
        <v>239</v>
      </c>
      <c r="AW347" s="13" t="s">
        <v>42</v>
      </c>
      <c r="AX347" s="13" t="s">
        <v>93</v>
      </c>
      <c r="AY347" s="160" t="s">
        <v>232</v>
      </c>
    </row>
    <row r="348" spans="2:65" s="1" customFormat="1" ht="24.2" customHeight="1">
      <c r="B348" s="33"/>
      <c r="C348" s="138" t="s">
        <v>604</v>
      </c>
      <c r="D348" s="138" t="s">
        <v>234</v>
      </c>
      <c r="E348" s="139" t="s">
        <v>2073</v>
      </c>
      <c r="F348" s="140" t="s">
        <v>2074</v>
      </c>
      <c r="G348" s="141" t="s">
        <v>153</v>
      </c>
      <c r="H348" s="142">
        <v>103.908</v>
      </c>
      <c r="I348" s="143"/>
      <c r="J348" s="144">
        <f>ROUND(I348*H348,2)</f>
        <v>0</v>
      </c>
      <c r="K348" s="140" t="s">
        <v>238</v>
      </c>
      <c r="L348" s="33"/>
      <c r="M348" s="145" t="s">
        <v>1</v>
      </c>
      <c r="N348" s="146" t="s">
        <v>51</v>
      </c>
      <c r="P348" s="147">
        <f>O348*H348</f>
        <v>0</v>
      </c>
      <c r="Q348" s="147">
        <v>0</v>
      </c>
      <c r="R348" s="147">
        <f>Q348*H348</f>
        <v>0</v>
      </c>
      <c r="S348" s="147">
        <v>0</v>
      </c>
      <c r="T348" s="148">
        <f>S348*H348</f>
        <v>0</v>
      </c>
      <c r="AR348" s="149" t="s">
        <v>239</v>
      </c>
      <c r="AT348" s="149" t="s">
        <v>234</v>
      </c>
      <c r="AU348" s="149" t="s">
        <v>95</v>
      </c>
      <c r="AY348" s="17" t="s">
        <v>232</v>
      </c>
      <c r="BE348" s="150">
        <f>IF(N348="základní",J348,0)</f>
        <v>0</v>
      </c>
      <c r="BF348" s="150">
        <f>IF(N348="snížená",J348,0)</f>
        <v>0</v>
      </c>
      <c r="BG348" s="150">
        <f>IF(N348="zákl. přenesená",J348,0)</f>
        <v>0</v>
      </c>
      <c r="BH348" s="150">
        <f>IF(N348="sníž. přenesená",J348,0)</f>
        <v>0</v>
      </c>
      <c r="BI348" s="150">
        <f>IF(N348="nulová",J348,0)</f>
        <v>0</v>
      </c>
      <c r="BJ348" s="17" t="s">
        <v>93</v>
      </c>
      <c r="BK348" s="150">
        <f>ROUND(I348*H348,2)</f>
        <v>0</v>
      </c>
      <c r="BL348" s="17" t="s">
        <v>239</v>
      </c>
      <c r="BM348" s="149" t="s">
        <v>2075</v>
      </c>
    </row>
    <row r="349" spans="2:65" s="14" customFormat="1" ht="22.5">
      <c r="B349" s="166"/>
      <c r="D349" s="152" t="s">
        <v>241</v>
      </c>
      <c r="E349" s="167" t="s">
        <v>1</v>
      </c>
      <c r="F349" s="168" t="s">
        <v>1870</v>
      </c>
      <c r="H349" s="167" t="s">
        <v>1</v>
      </c>
      <c r="I349" s="169"/>
      <c r="L349" s="166"/>
      <c r="M349" s="170"/>
      <c r="T349" s="171"/>
      <c r="AT349" s="167" t="s">
        <v>241</v>
      </c>
      <c r="AU349" s="167" t="s">
        <v>95</v>
      </c>
      <c r="AV349" s="14" t="s">
        <v>93</v>
      </c>
      <c r="AW349" s="14" t="s">
        <v>42</v>
      </c>
      <c r="AX349" s="14" t="s">
        <v>86</v>
      </c>
      <c r="AY349" s="167" t="s">
        <v>232</v>
      </c>
    </row>
    <row r="350" spans="2:65" s="12" customFormat="1" ht="22.5">
      <c r="B350" s="151"/>
      <c r="D350" s="152" t="s">
        <v>241</v>
      </c>
      <c r="E350" s="153" t="s">
        <v>1</v>
      </c>
      <c r="F350" s="154" t="s">
        <v>2076</v>
      </c>
      <c r="H350" s="155">
        <v>103.908</v>
      </c>
      <c r="I350" s="156"/>
      <c r="L350" s="151"/>
      <c r="M350" s="157"/>
      <c r="T350" s="158"/>
      <c r="AT350" s="153" t="s">
        <v>241</v>
      </c>
      <c r="AU350" s="153" t="s">
        <v>95</v>
      </c>
      <c r="AV350" s="12" t="s">
        <v>95</v>
      </c>
      <c r="AW350" s="12" t="s">
        <v>42</v>
      </c>
      <c r="AX350" s="12" t="s">
        <v>86</v>
      </c>
      <c r="AY350" s="153" t="s">
        <v>232</v>
      </c>
    </row>
    <row r="351" spans="2:65" s="13" customFormat="1">
      <c r="B351" s="159"/>
      <c r="D351" s="152" t="s">
        <v>241</v>
      </c>
      <c r="E351" s="160" t="s">
        <v>1</v>
      </c>
      <c r="F351" s="161" t="s">
        <v>243</v>
      </c>
      <c r="H351" s="162">
        <v>103.908</v>
      </c>
      <c r="I351" s="163"/>
      <c r="L351" s="159"/>
      <c r="M351" s="164"/>
      <c r="T351" s="165"/>
      <c r="AT351" s="160" t="s">
        <v>241</v>
      </c>
      <c r="AU351" s="160" t="s">
        <v>95</v>
      </c>
      <c r="AV351" s="13" t="s">
        <v>239</v>
      </c>
      <c r="AW351" s="13" t="s">
        <v>42</v>
      </c>
      <c r="AX351" s="13" t="s">
        <v>93</v>
      </c>
      <c r="AY351" s="160" t="s">
        <v>232</v>
      </c>
    </row>
    <row r="352" spans="2:65" s="1" customFormat="1" ht="24.2" customHeight="1">
      <c r="B352" s="33"/>
      <c r="C352" s="179" t="s">
        <v>608</v>
      </c>
      <c r="D352" s="179" t="s">
        <v>304</v>
      </c>
      <c r="E352" s="180" t="s">
        <v>2077</v>
      </c>
      <c r="F352" s="181" t="s">
        <v>2078</v>
      </c>
      <c r="G352" s="182" t="s">
        <v>153</v>
      </c>
      <c r="H352" s="183">
        <v>103.908</v>
      </c>
      <c r="I352" s="184"/>
      <c r="J352" s="185">
        <f>ROUND(I352*H352,2)</f>
        <v>0</v>
      </c>
      <c r="K352" s="181" t="s">
        <v>238</v>
      </c>
      <c r="L352" s="186"/>
      <c r="M352" s="187" t="s">
        <v>1</v>
      </c>
      <c r="N352" s="188" t="s">
        <v>51</v>
      </c>
      <c r="P352" s="147">
        <f>O352*H352</f>
        <v>0</v>
      </c>
      <c r="Q352" s="147">
        <v>1E-3</v>
      </c>
      <c r="R352" s="147">
        <f>Q352*H352</f>
        <v>0.103908</v>
      </c>
      <c r="S352" s="147">
        <v>0</v>
      </c>
      <c r="T352" s="148">
        <f>S352*H352</f>
        <v>0</v>
      </c>
      <c r="AR352" s="149" t="s">
        <v>303</v>
      </c>
      <c r="AT352" s="149" t="s">
        <v>304</v>
      </c>
      <c r="AU352" s="149" t="s">
        <v>95</v>
      </c>
      <c r="AY352" s="17" t="s">
        <v>232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7" t="s">
        <v>93</v>
      </c>
      <c r="BK352" s="150">
        <f>ROUND(I352*H352,2)</f>
        <v>0</v>
      </c>
      <c r="BL352" s="17" t="s">
        <v>239</v>
      </c>
      <c r="BM352" s="149" t="s">
        <v>2079</v>
      </c>
    </row>
    <row r="353" spans="2:65" s="1" customFormat="1" ht="44.25" customHeight="1">
      <c r="B353" s="33"/>
      <c r="C353" s="138" t="s">
        <v>612</v>
      </c>
      <c r="D353" s="138" t="s">
        <v>234</v>
      </c>
      <c r="E353" s="139" t="s">
        <v>2080</v>
      </c>
      <c r="F353" s="140" t="s">
        <v>2081</v>
      </c>
      <c r="G353" s="141" t="s">
        <v>153</v>
      </c>
      <c r="H353" s="142">
        <v>36</v>
      </c>
      <c r="I353" s="143"/>
      <c r="J353" s="144">
        <f>ROUND(I353*H353,2)</f>
        <v>0</v>
      </c>
      <c r="K353" s="140" t="s">
        <v>238</v>
      </c>
      <c r="L353" s="33"/>
      <c r="M353" s="145" t="s">
        <v>1</v>
      </c>
      <c r="N353" s="146" t="s">
        <v>51</v>
      </c>
      <c r="P353" s="147">
        <f>O353*H353</f>
        <v>0</v>
      </c>
      <c r="Q353" s="147">
        <v>1.9539999999999998E-2</v>
      </c>
      <c r="R353" s="147">
        <f>Q353*H353</f>
        <v>0.70343999999999995</v>
      </c>
      <c r="S353" s="147">
        <v>0.33</v>
      </c>
      <c r="T353" s="148">
        <f>S353*H353</f>
        <v>11.88</v>
      </c>
      <c r="AR353" s="149" t="s">
        <v>239</v>
      </c>
      <c r="AT353" s="149" t="s">
        <v>234</v>
      </c>
      <c r="AU353" s="149" t="s">
        <v>95</v>
      </c>
      <c r="AY353" s="17" t="s">
        <v>232</v>
      </c>
      <c r="BE353" s="150">
        <f>IF(N353="základní",J353,0)</f>
        <v>0</v>
      </c>
      <c r="BF353" s="150">
        <f>IF(N353="snížená",J353,0)</f>
        <v>0</v>
      </c>
      <c r="BG353" s="150">
        <f>IF(N353="zákl. přenesená",J353,0)</f>
        <v>0</v>
      </c>
      <c r="BH353" s="150">
        <f>IF(N353="sníž. přenesená",J353,0)</f>
        <v>0</v>
      </c>
      <c r="BI353" s="150">
        <f>IF(N353="nulová",J353,0)</f>
        <v>0</v>
      </c>
      <c r="BJ353" s="17" t="s">
        <v>93</v>
      </c>
      <c r="BK353" s="150">
        <f>ROUND(I353*H353,2)</f>
        <v>0</v>
      </c>
      <c r="BL353" s="17" t="s">
        <v>239</v>
      </c>
      <c r="BM353" s="149" t="s">
        <v>2082</v>
      </c>
    </row>
    <row r="354" spans="2:65" s="14" customFormat="1" ht="22.5">
      <c r="B354" s="166"/>
      <c r="D354" s="152" t="s">
        <v>241</v>
      </c>
      <c r="E354" s="167" t="s">
        <v>1</v>
      </c>
      <c r="F354" s="168" t="s">
        <v>1870</v>
      </c>
      <c r="H354" s="167" t="s">
        <v>1</v>
      </c>
      <c r="I354" s="169"/>
      <c r="L354" s="166"/>
      <c r="M354" s="170"/>
      <c r="T354" s="171"/>
      <c r="AT354" s="167" t="s">
        <v>241</v>
      </c>
      <c r="AU354" s="167" t="s">
        <v>95</v>
      </c>
      <c r="AV354" s="14" t="s">
        <v>93</v>
      </c>
      <c r="AW354" s="14" t="s">
        <v>42</v>
      </c>
      <c r="AX354" s="14" t="s">
        <v>86</v>
      </c>
      <c r="AY354" s="167" t="s">
        <v>232</v>
      </c>
    </row>
    <row r="355" spans="2:65" s="12" customFormat="1">
      <c r="B355" s="151"/>
      <c r="D355" s="152" t="s">
        <v>241</v>
      </c>
      <c r="E355" s="153" t="s">
        <v>1</v>
      </c>
      <c r="F355" s="154" t="s">
        <v>2083</v>
      </c>
      <c r="H355" s="155">
        <v>36</v>
      </c>
      <c r="I355" s="156"/>
      <c r="L355" s="151"/>
      <c r="M355" s="157"/>
      <c r="T355" s="158"/>
      <c r="AT355" s="153" t="s">
        <v>241</v>
      </c>
      <c r="AU355" s="153" t="s">
        <v>95</v>
      </c>
      <c r="AV355" s="12" t="s">
        <v>95</v>
      </c>
      <c r="AW355" s="12" t="s">
        <v>42</v>
      </c>
      <c r="AX355" s="12" t="s">
        <v>86</v>
      </c>
      <c r="AY355" s="153" t="s">
        <v>232</v>
      </c>
    </row>
    <row r="356" spans="2:65" s="13" customFormat="1">
      <c r="B356" s="159"/>
      <c r="D356" s="152" t="s">
        <v>241</v>
      </c>
      <c r="E356" s="160" t="s">
        <v>1</v>
      </c>
      <c r="F356" s="161" t="s">
        <v>243</v>
      </c>
      <c r="H356" s="162">
        <v>36</v>
      </c>
      <c r="I356" s="163"/>
      <c r="L356" s="159"/>
      <c r="M356" s="164"/>
      <c r="T356" s="165"/>
      <c r="AT356" s="160" t="s">
        <v>241</v>
      </c>
      <c r="AU356" s="160" t="s">
        <v>95</v>
      </c>
      <c r="AV356" s="13" t="s">
        <v>239</v>
      </c>
      <c r="AW356" s="13" t="s">
        <v>42</v>
      </c>
      <c r="AX356" s="13" t="s">
        <v>93</v>
      </c>
      <c r="AY356" s="160" t="s">
        <v>232</v>
      </c>
    </row>
    <row r="357" spans="2:65" s="1" customFormat="1" ht="37.9" customHeight="1">
      <c r="B357" s="33"/>
      <c r="C357" s="138" t="s">
        <v>617</v>
      </c>
      <c r="D357" s="138" t="s">
        <v>234</v>
      </c>
      <c r="E357" s="139" t="s">
        <v>2084</v>
      </c>
      <c r="F357" s="140" t="s">
        <v>2085</v>
      </c>
      <c r="G357" s="141" t="s">
        <v>237</v>
      </c>
      <c r="H357" s="142">
        <v>256</v>
      </c>
      <c r="I357" s="143"/>
      <c r="J357" s="144">
        <f>ROUND(I357*H357,2)</f>
        <v>0</v>
      </c>
      <c r="K357" s="140" t="s">
        <v>376</v>
      </c>
      <c r="L357" s="33"/>
      <c r="M357" s="145" t="s">
        <v>1</v>
      </c>
      <c r="N357" s="146" t="s">
        <v>51</v>
      </c>
      <c r="P357" s="147">
        <f>O357*H357</f>
        <v>0</v>
      </c>
      <c r="Q357" s="147">
        <v>1.66883</v>
      </c>
      <c r="R357" s="147">
        <f>Q357*H357</f>
        <v>427.22048000000001</v>
      </c>
      <c r="S357" s="147">
        <v>0</v>
      </c>
      <c r="T357" s="148">
        <f>S357*H357</f>
        <v>0</v>
      </c>
      <c r="AR357" s="149" t="s">
        <v>239</v>
      </c>
      <c r="AT357" s="149" t="s">
        <v>234</v>
      </c>
      <c r="AU357" s="149" t="s">
        <v>95</v>
      </c>
      <c r="AY357" s="17" t="s">
        <v>232</v>
      </c>
      <c r="BE357" s="150">
        <f>IF(N357="základní",J357,0)</f>
        <v>0</v>
      </c>
      <c r="BF357" s="150">
        <f>IF(N357="snížená",J357,0)</f>
        <v>0</v>
      </c>
      <c r="BG357" s="150">
        <f>IF(N357="zákl. přenesená",J357,0)</f>
        <v>0</v>
      </c>
      <c r="BH357" s="150">
        <f>IF(N357="sníž. přenesená",J357,0)</f>
        <v>0</v>
      </c>
      <c r="BI357" s="150">
        <f>IF(N357="nulová",J357,0)</f>
        <v>0</v>
      </c>
      <c r="BJ357" s="17" t="s">
        <v>93</v>
      </c>
      <c r="BK357" s="150">
        <f>ROUND(I357*H357,2)</f>
        <v>0</v>
      </c>
      <c r="BL357" s="17" t="s">
        <v>239</v>
      </c>
      <c r="BM357" s="149" t="s">
        <v>2086</v>
      </c>
    </row>
    <row r="358" spans="2:65" s="14" customFormat="1" ht="22.5">
      <c r="B358" s="166"/>
      <c r="D358" s="152" t="s">
        <v>241</v>
      </c>
      <c r="E358" s="167" t="s">
        <v>1</v>
      </c>
      <c r="F358" s="168" t="s">
        <v>1870</v>
      </c>
      <c r="H358" s="167" t="s">
        <v>1</v>
      </c>
      <c r="I358" s="169"/>
      <c r="L358" s="166"/>
      <c r="M358" s="170"/>
      <c r="T358" s="171"/>
      <c r="AT358" s="167" t="s">
        <v>241</v>
      </c>
      <c r="AU358" s="167" t="s">
        <v>95</v>
      </c>
      <c r="AV358" s="14" t="s">
        <v>93</v>
      </c>
      <c r="AW358" s="14" t="s">
        <v>42</v>
      </c>
      <c r="AX358" s="14" t="s">
        <v>86</v>
      </c>
      <c r="AY358" s="167" t="s">
        <v>232</v>
      </c>
    </row>
    <row r="359" spans="2:65" s="12" customFormat="1" ht="22.5">
      <c r="B359" s="151"/>
      <c r="D359" s="152" t="s">
        <v>241</v>
      </c>
      <c r="E359" s="153" t="s">
        <v>1</v>
      </c>
      <c r="F359" s="154" t="s">
        <v>2087</v>
      </c>
      <c r="H359" s="155">
        <v>256</v>
      </c>
      <c r="I359" s="156"/>
      <c r="L359" s="151"/>
      <c r="M359" s="157"/>
      <c r="T359" s="158"/>
      <c r="AT359" s="153" t="s">
        <v>241</v>
      </c>
      <c r="AU359" s="153" t="s">
        <v>95</v>
      </c>
      <c r="AV359" s="12" t="s">
        <v>95</v>
      </c>
      <c r="AW359" s="12" t="s">
        <v>42</v>
      </c>
      <c r="AX359" s="12" t="s">
        <v>86</v>
      </c>
      <c r="AY359" s="153" t="s">
        <v>232</v>
      </c>
    </row>
    <row r="360" spans="2:65" s="13" customFormat="1">
      <c r="B360" s="159"/>
      <c r="D360" s="152" t="s">
        <v>241</v>
      </c>
      <c r="E360" s="160" t="s">
        <v>1862</v>
      </c>
      <c r="F360" s="161" t="s">
        <v>243</v>
      </c>
      <c r="H360" s="162">
        <v>256</v>
      </c>
      <c r="I360" s="163"/>
      <c r="L360" s="159"/>
      <c r="M360" s="164"/>
      <c r="T360" s="165"/>
      <c r="AT360" s="160" t="s">
        <v>241</v>
      </c>
      <c r="AU360" s="160" t="s">
        <v>95</v>
      </c>
      <c r="AV360" s="13" t="s">
        <v>239</v>
      </c>
      <c r="AW360" s="13" t="s">
        <v>42</v>
      </c>
      <c r="AX360" s="13" t="s">
        <v>93</v>
      </c>
      <c r="AY360" s="160" t="s">
        <v>232</v>
      </c>
    </row>
    <row r="361" spans="2:65" s="1" customFormat="1" ht="24.2" customHeight="1">
      <c r="B361" s="33"/>
      <c r="C361" s="138" t="s">
        <v>623</v>
      </c>
      <c r="D361" s="138" t="s">
        <v>234</v>
      </c>
      <c r="E361" s="139" t="s">
        <v>2088</v>
      </c>
      <c r="F361" s="140" t="s">
        <v>2089</v>
      </c>
      <c r="G361" s="141" t="s">
        <v>237</v>
      </c>
      <c r="H361" s="142">
        <v>128</v>
      </c>
      <c r="I361" s="143"/>
      <c r="J361" s="144">
        <f>ROUND(I361*H361,2)</f>
        <v>0</v>
      </c>
      <c r="K361" s="140" t="s">
        <v>238</v>
      </c>
      <c r="L361" s="33"/>
      <c r="M361" s="145" t="s">
        <v>1</v>
      </c>
      <c r="N361" s="146" t="s">
        <v>51</v>
      </c>
      <c r="P361" s="147">
        <f>O361*H361</f>
        <v>0</v>
      </c>
      <c r="Q361" s="147">
        <v>0</v>
      </c>
      <c r="R361" s="147">
        <f>Q361*H361</f>
        <v>0</v>
      </c>
      <c r="S361" s="147">
        <v>2.4209999999999998</v>
      </c>
      <c r="T361" s="148">
        <f>S361*H361</f>
        <v>309.88799999999998</v>
      </c>
      <c r="AR361" s="149" t="s">
        <v>239</v>
      </c>
      <c r="AT361" s="149" t="s">
        <v>234</v>
      </c>
      <c r="AU361" s="149" t="s">
        <v>95</v>
      </c>
      <c r="AY361" s="17" t="s">
        <v>232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17" t="s">
        <v>93</v>
      </c>
      <c r="BK361" s="150">
        <f>ROUND(I361*H361,2)</f>
        <v>0</v>
      </c>
      <c r="BL361" s="17" t="s">
        <v>239</v>
      </c>
      <c r="BM361" s="149" t="s">
        <v>2090</v>
      </c>
    </row>
    <row r="362" spans="2:65" s="14" customFormat="1" ht="22.5">
      <c r="B362" s="166"/>
      <c r="D362" s="152" t="s">
        <v>241</v>
      </c>
      <c r="E362" s="167" t="s">
        <v>1</v>
      </c>
      <c r="F362" s="168" t="s">
        <v>1870</v>
      </c>
      <c r="H362" s="167" t="s">
        <v>1</v>
      </c>
      <c r="I362" s="169"/>
      <c r="L362" s="166"/>
      <c r="M362" s="170"/>
      <c r="T362" s="171"/>
      <c r="AT362" s="167" t="s">
        <v>241</v>
      </c>
      <c r="AU362" s="167" t="s">
        <v>95</v>
      </c>
      <c r="AV362" s="14" t="s">
        <v>93</v>
      </c>
      <c r="AW362" s="14" t="s">
        <v>42</v>
      </c>
      <c r="AX362" s="14" t="s">
        <v>86</v>
      </c>
      <c r="AY362" s="167" t="s">
        <v>232</v>
      </c>
    </row>
    <row r="363" spans="2:65" s="12" customFormat="1" ht="22.5">
      <c r="B363" s="151"/>
      <c r="D363" s="152" t="s">
        <v>241</v>
      </c>
      <c r="E363" s="153" t="s">
        <v>1</v>
      </c>
      <c r="F363" s="154" t="s">
        <v>2091</v>
      </c>
      <c r="H363" s="155">
        <v>128</v>
      </c>
      <c r="I363" s="156"/>
      <c r="L363" s="151"/>
      <c r="M363" s="157"/>
      <c r="T363" s="158"/>
      <c r="AT363" s="153" t="s">
        <v>241</v>
      </c>
      <c r="AU363" s="153" t="s">
        <v>95</v>
      </c>
      <c r="AV363" s="12" t="s">
        <v>95</v>
      </c>
      <c r="AW363" s="12" t="s">
        <v>42</v>
      </c>
      <c r="AX363" s="12" t="s">
        <v>86</v>
      </c>
      <c r="AY363" s="153" t="s">
        <v>232</v>
      </c>
    </row>
    <row r="364" spans="2:65" s="13" customFormat="1">
      <c r="B364" s="159"/>
      <c r="D364" s="152" t="s">
        <v>241</v>
      </c>
      <c r="E364" s="160" t="s">
        <v>1</v>
      </c>
      <c r="F364" s="161" t="s">
        <v>243</v>
      </c>
      <c r="H364" s="162">
        <v>128</v>
      </c>
      <c r="I364" s="163"/>
      <c r="L364" s="159"/>
      <c r="M364" s="164"/>
      <c r="T364" s="165"/>
      <c r="AT364" s="160" t="s">
        <v>241</v>
      </c>
      <c r="AU364" s="160" t="s">
        <v>95</v>
      </c>
      <c r="AV364" s="13" t="s">
        <v>239</v>
      </c>
      <c r="AW364" s="13" t="s">
        <v>42</v>
      </c>
      <c r="AX364" s="13" t="s">
        <v>93</v>
      </c>
      <c r="AY364" s="160" t="s">
        <v>232</v>
      </c>
    </row>
    <row r="365" spans="2:65" s="1" customFormat="1" ht="33" customHeight="1">
      <c r="B365" s="33"/>
      <c r="C365" s="138" t="s">
        <v>629</v>
      </c>
      <c r="D365" s="138" t="s">
        <v>234</v>
      </c>
      <c r="E365" s="139" t="s">
        <v>2092</v>
      </c>
      <c r="F365" s="140" t="s">
        <v>2093</v>
      </c>
      <c r="G365" s="141" t="s">
        <v>246</v>
      </c>
      <c r="H365" s="142">
        <v>750</v>
      </c>
      <c r="I365" s="143"/>
      <c r="J365" s="144">
        <f>ROUND(I365*H365,2)</f>
        <v>0</v>
      </c>
      <c r="K365" s="140" t="s">
        <v>238</v>
      </c>
      <c r="L365" s="33"/>
      <c r="M365" s="145" t="s">
        <v>1</v>
      </c>
      <c r="N365" s="146" t="s">
        <v>51</v>
      </c>
      <c r="P365" s="147">
        <f>O365*H365</f>
        <v>0</v>
      </c>
      <c r="Q365" s="147">
        <v>1.4999999999999999E-4</v>
      </c>
      <c r="R365" s="147">
        <f>Q365*H365</f>
        <v>0.11249999999999999</v>
      </c>
      <c r="S365" s="147">
        <v>0</v>
      </c>
      <c r="T365" s="148">
        <f>S365*H365</f>
        <v>0</v>
      </c>
      <c r="AR365" s="149" t="s">
        <v>239</v>
      </c>
      <c r="AT365" s="149" t="s">
        <v>234</v>
      </c>
      <c r="AU365" s="149" t="s">
        <v>95</v>
      </c>
      <c r="AY365" s="17" t="s">
        <v>232</v>
      </c>
      <c r="BE365" s="150">
        <f>IF(N365="základní",J365,0)</f>
        <v>0</v>
      </c>
      <c r="BF365" s="150">
        <f>IF(N365="snížená",J365,0)</f>
        <v>0</v>
      </c>
      <c r="BG365" s="150">
        <f>IF(N365="zákl. přenesená",J365,0)</f>
        <v>0</v>
      </c>
      <c r="BH365" s="150">
        <f>IF(N365="sníž. přenesená",J365,0)</f>
        <v>0</v>
      </c>
      <c r="BI365" s="150">
        <f>IF(N365="nulová",J365,0)</f>
        <v>0</v>
      </c>
      <c r="BJ365" s="17" t="s">
        <v>93</v>
      </c>
      <c r="BK365" s="150">
        <f>ROUND(I365*H365,2)</f>
        <v>0</v>
      </c>
      <c r="BL365" s="17" t="s">
        <v>239</v>
      </c>
      <c r="BM365" s="149" t="s">
        <v>2094</v>
      </c>
    </row>
    <row r="366" spans="2:65" s="14" customFormat="1" ht="22.5">
      <c r="B366" s="166"/>
      <c r="D366" s="152" t="s">
        <v>241</v>
      </c>
      <c r="E366" s="167" t="s">
        <v>1</v>
      </c>
      <c r="F366" s="168" t="s">
        <v>1870</v>
      </c>
      <c r="H366" s="167" t="s">
        <v>1</v>
      </c>
      <c r="I366" s="169"/>
      <c r="L366" s="166"/>
      <c r="M366" s="170"/>
      <c r="T366" s="171"/>
      <c r="AT366" s="167" t="s">
        <v>241</v>
      </c>
      <c r="AU366" s="167" t="s">
        <v>95</v>
      </c>
      <c r="AV366" s="14" t="s">
        <v>93</v>
      </c>
      <c r="AW366" s="14" t="s">
        <v>42</v>
      </c>
      <c r="AX366" s="14" t="s">
        <v>86</v>
      </c>
      <c r="AY366" s="167" t="s">
        <v>232</v>
      </c>
    </row>
    <row r="367" spans="2:65" s="12" customFormat="1">
      <c r="B367" s="151"/>
      <c r="D367" s="152" t="s">
        <v>241</v>
      </c>
      <c r="E367" s="153" t="s">
        <v>1</v>
      </c>
      <c r="F367" s="154" t="s">
        <v>2095</v>
      </c>
      <c r="H367" s="155">
        <v>750</v>
      </c>
      <c r="I367" s="156"/>
      <c r="L367" s="151"/>
      <c r="M367" s="157"/>
      <c r="T367" s="158"/>
      <c r="AT367" s="153" t="s">
        <v>241</v>
      </c>
      <c r="AU367" s="153" t="s">
        <v>95</v>
      </c>
      <c r="AV367" s="12" t="s">
        <v>95</v>
      </c>
      <c r="AW367" s="12" t="s">
        <v>42</v>
      </c>
      <c r="AX367" s="12" t="s">
        <v>86</v>
      </c>
      <c r="AY367" s="153" t="s">
        <v>232</v>
      </c>
    </row>
    <row r="368" spans="2:65" s="13" customFormat="1">
      <c r="B368" s="159"/>
      <c r="D368" s="152" t="s">
        <v>241</v>
      </c>
      <c r="E368" s="160" t="s">
        <v>1</v>
      </c>
      <c r="F368" s="161" t="s">
        <v>243</v>
      </c>
      <c r="H368" s="162">
        <v>750</v>
      </c>
      <c r="I368" s="163"/>
      <c r="L368" s="159"/>
      <c r="M368" s="164"/>
      <c r="T368" s="165"/>
      <c r="AT368" s="160" t="s">
        <v>241</v>
      </c>
      <c r="AU368" s="160" t="s">
        <v>95</v>
      </c>
      <c r="AV368" s="13" t="s">
        <v>239</v>
      </c>
      <c r="AW368" s="13" t="s">
        <v>42</v>
      </c>
      <c r="AX368" s="13" t="s">
        <v>93</v>
      </c>
      <c r="AY368" s="160" t="s">
        <v>232</v>
      </c>
    </row>
    <row r="369" spans="2:65" s="1" customFormat="1" ht="16.5" customHeight="1">
      <c r="B369" s="33"/>
      <c r="C369" s="179" t="s">
        <v>634</v>
      </c>
      <c r="D369" s="179" t="s">
        <v>304</v>
      </c>
      <c r="E369" s="180" t="s">
        <v>2096</v>
      </c>
      <c r="F369" s="181" t="s">
        <v>2097</v>
      </c>
      <c r="G369" s="182" t="s">
        <v>183</v>
      </c>
      <c r="H369" s="183">
        <v>195.62899999999999</v>
      </c>
      <c r="I369" s="184"/>
      <c r="J369" s="185">
        <f>ROUND(I369*H369,2)</f>
        <v>0</v>
      </c>
      <c r="K369" s="181" t="s">
        <v>238</v>
      </c>
      <c r="L369" s="186"/>
      <c r="M369" s="187" t="s">
        <v>1</v>
      </c>
      <c r="N369" s="188" t="s">
        <v>51</v>
      </c>
      <c r="P369" s="147">
        <f>O369*H369</f>
        <v>0</v>
      </c>
      <c r="Q369" s="147">
        <v>0</v>
      </c>
      <c r="R369" s="147">
        <f>Q369*H369</f>
        <v>0</v>
      </c>
      <c r="S369" s="147">
        <v>0</v>
      </c>
      <c r="T369" s="148">
        <f>S369*H369</f>
        <v>0</v>
      </c>
      <c r="AR369" s="149" t="s">
        <v>303</v>
      </c>
      <c r="AT369" s="149" t="s">
        <v>304</v>
      </c>
      <c r="AU369" s="149" t="s">
        <v>95</v>
      </c>
      <c r="AY369" s="17" t="s">
        <v>232</v>
      </c>
      <c r="BE369" s="150">
        <f>IF(N369="základní",J369,0)</f>
        <v>0</v>
      </c>
      <c r="BF369" s="150">
        <f>IF(N369="snížená",J369,0)</f>
        <v>0</v>
      </c>
      <c r="BG369" s="150">
        <f>IF(N369="zákl. přenesená",J369,0)</f>
        <v>0</v>
      </c>
      <c r="BH369" s="150">
        <f>IF(N369="sníž. přenesená",J369,0)</f>
        <v>0</v>
      </c>
      <c r="BI369" s="150">
        <f>IF(N369="nulová",J369,0)</f>
        <v>0</v>
      </c>
      <c r="BJ369" s="17" t="s">
        <v>93</v>
      </c>
      <c r="BK369" s="150">
        <f>ROUND(I369*H369,2)</f>
        <v>0</v>
      </c>
      <c r="BL369" s="17" t="s">
        <v>239</v>
      </c>
      <c r="BM369" s="149" t="s">
        <v>2098</v>
      </c>
    </row>
    <row r="370" spans="2:65" s="14" customFormat="1" ht="22.5">
      <c r="B370" s="166"/>
      <c r="D370" s="152" t="s">
        <v>241</v>
      </c>
      <c r="E370" s="167" t="s">
        <v>1</v>
      </c>
      <c r="F370" s="168" t="s">
        <v>1870</v>
      </c>
      <c r="H370" s="167" t="s">
        <v>1</v>
      </c>
      <c r="I370" s="169"/>
      <c r="L370" s="166"/>
      <c r="M370" s="170"/>
      <c r="T370" s="171"/>
      <c r="AT370" s="167" t="s">
        <v>241</v>
      </c>
      <c r="AU370" s="167" t="s">
        <v>95</v>
      </c>
      <c r="AV370" s="14" t="s">
        <v>93</v>
      </c>
      <c r="AW370" s="14" t="s">
        <v>42</v>
      </c>
      <c r="AX370" s="14" t="s">
        <v>86</v>
      </c>
      <c r="AY370" s="167" t="s">
        <v>232</v>
      </c>
    </row>
    <row r="371" spans="2:65" s="14" customFormat="1">
      <c r="B371" s="166"/>
      <c r="D371" s="152" t="s">
        <v>241</v>
      </c>
      <c r="E371" s="167" t="s">
        <v>1</v>
      </c>
      <c r="F371" s="168" t="s">
        <v>2099</v>
      </c>
      <c r="H371" s="167" t="s">
        <v>1</v>
      </c>
      <c r="I371" s="169"/>
      <c r="L371" s="166"/>
      <c r="M371" s="170"/>
      <c r="T371" s="171"/>
      <c r="AT371" s="167" t="s">
        <v>241</v>
      </c>
      <c r="AU371" s="167" t="s">
        <v>95</v>
      </c>
      <c r="AV371" s="14" t="s">
        <v>93</v>
      </c>
      <c r="AW371" s="14" t="s">
        <v>42</v>
      </c>
      <c r="AX371" s="14" t="s">
        <v>86</v>
      </c>
      <c r="AY371" s="167" t="s">
        <v>232</v>
      </c>
    </row>
    <row r="372" spans="2:65" s="12" customFormat="1">
      <c r="B372" s="151"/>
      <c r="D372" s="152" t="s">
        <v>241</v>
      </c>
      <c r="E372" s="153" t="s">
        <v>1</v>
      </c>
      <c r="F372" s="154" t="s">
        <v>2100</v>
      </c>
      <c r="H372" s="155">
        <v>5.5979999999999999</v>
      </c>
      <c r="I372" s="156"/>
      <c r="L372" s="151"/>
      <c r="M372" s="157"/>
      <c r="T372" s="158"/>
      <c r="AT372" s="153" t="s">
        <v>241</v>
      </c>
      <c r="AU372" s="153" t="s">
        <v>95</v>
      </c>
      <c r="AV372" s="12" t="s">
        <v>95</v>
      </c>
      <c r="AW372" s="12" t="s">
        <v>42</v>
      </c>
      <c r="AX372" s="12" t="s">
        <v>86</v>
      </c>
      <c r="AY372" s="153" t="s">
        <v>232</v>
      </c>
    </row>
    <row r="373" spans="2:65" s="12" customFormat="1">
      <c r="B373" s="151"/>
      <c r="D373" s="152" t="s">
        <v>241</v>
      </c>
      <c r="E373" s="153" t="s">
        <v>1</v>
      </c>
      <c r="F373" s="154" t="s">
        <v>2101</v>
      </c>
      <c r="H373" s="155">
        <v>28.614000000000001</v>
      </c>
      <c r="I373" s="156"/>
      <c r="L373" s="151"/>
      <c r="M373" s="157"/>
      <c r="T373" s="158"/>
      <c r="AT373" s="153" t="s">
        <v>241</v>
      </c>
      <c r="AU373" s="153" t="s">
        <v>95</v>
      </c>
      <c r="AV373" s="12" t="s">
        <v>95</v>
      </c>
      <c r="AW373" s="12" t="s">
        <v>42</v>
      </c>
      <c r="AX373" s="12" t="s">
        <v>86</v>
      </c>
      <c r="AY373" s="153" t="s">
        <v>232</v>
      </c>
    </row>
    <row r="374" spans="2:65" s="12" customFormat="1">
      <c r="B374" s="151"/>
      <c r="D374" s="152" t="s">
        <v>241</v>
      </c>
      <c r="E374" s="153" t="s">
        <v>1</v>
      </c>
      <c r="F374" s="154" t="s">
        <v>2102</v>
      </c>
      <c r="H374" s="155">
        <v>54.427999999999997</v>
      </c>
      <c r="I374" s="156"/>
      <c r="L374" s="151"/>
      <c r="M374" s="157"/>
      <c r="T374" s="158"/>
      <c r="AT374" s="153" t="s">
        <v>241</v>
      </c>
      <c r="AU374" s="153" t="s">
        <v>95</v>
      </c>
      <c r="AV374" s="12" t="s">
        <v>95</v>
      </c>
      <c r="AW374" s="12" t="s">
        <v>42</v>
      </c>
      <c r="AX374" s="12" t="s">
        <v>86</v>
      </c>
      <c r="AY374" s="153" t="s">
        <v>232</v>
      </c>
    </row>
    <row r="375" spans="2:65" s="12" customFormat="1">
      <c r="B375" s="151"/>
      <c r="D375" s="152" t="s">
        <v>241</v>
      </c>
      <c r="E375" s="153" t="s">
        <v>1</v>
      </c>
      <c r="F375" s="154" t="s">
        <v>2103</v>
      </c>
      <c r="H375" s="155">
        <v>26.125</v>
      </c>
      <c r="I375" s="156"/>
      <c r="L375" s="151"/>
      <c r="M375" s="157"/>
      <c r="T375" s="158"/>
      <c r="AT375" s="153" t="s">
        <v>241</v>
      </c>
      <c r="AU375" s="153" t="s">
        <v>95</v>
      </c>
      <c r="AV375" s="12" t="s">
        <v>95</v>
      </c>
      <c r="AW375" s="12" t="s">
        <v>42</v>
      </c>
      <c r="AX375" s="12" t="s">
        <v>86</v>
      </c>
      <c r="AY375" s="153" t="s">
        <v>232</v>
      </c>
    </row>
    <row r="376" spans="2:65" s="12" customFormat="1">
      <c r="B376" s="151"/>
      <c r="D376" s="152" t="s">
        <v>241</v>
      </c>
      <c r="E376" s="153" t="s">
        <v>1</v>
      </c>
      <c r="F376" s="154" t="s">
        <v>2104</v>
      </c>
      <c r="H376" s="155">
        <v>28.614000000000001</v>
      </c>
      <c r="I376" s="156"/>
      <c r="L376" s="151"/>
      <c r="M376" s="157"/>
      <c r="T376" s="158"/>
      <c r="AT376" s="153" t="s">
        <v>241</v>
      </c>
      <c r="AU376" s="153" t="s">
        <v>95</v>
      </c>
      <c r="AV376" s="12" t="s">
        <v>95</v>
      </c>
      <c r="AW376" s="12" t="s">
        <v>42</v>
      </c>
      <c r="AX376" s="12" t="s">
        <v>86</v>
      </c>
      <c r="AY376" s="153" t="s">
        <v>232</v>
      </c>
    </row>
    <row r="377" spans="2:65" s="12" customFormat="1">
      <c r="B377" s="151"/>
      <c r="D377" s="152" t="s">
        <v>241</v>
      </c>
      <c r="E377" s="153" t="s">
        <v>1</v>
      </c>
      <c r="F377" s="154" t="s">
        <v>2105</v>
      </c>
      <c r="H377" s="155">
        <v>26.125</v>
      </c>
      <c r="I377" s="156"/>
      <c r="L377" s="151"/>
      <c r="M377" s="157"/>
      <c r="T377" s="158"/>
      <c r="AT377" s="153" t="s">
        <v>241</v>
      </c>
      <c r="AU377" s="153" t="s">
        <v>95</v>
      </c>
      <c r="AV377" s="12" t="s">
        <v>95</v>
      </c>
      <c r="AW377" s="12" t="s">
        <v>42</v>
      </c>
      <c r="AX377" s="12" t="s">
        <v>86</v>
      </c>
      <c r="AY377" s="153" t="s">
        <v>232</v>
      </c>
    </row>
    <row r="378" spans="2:65" s="12" customFormat="1">
      <c r="B378" s="151"/>
      <c r="D378" s="152" t="s">
        <v>241</v>
      </c>
      <c r="E378" s="153" t="s">
        <v>1</v>
      </c>
      <c r="F378" s="154" t="s">
        <v>2106</v>
      </c>
      <c r="H378" s="155">
        <v>26.125</v>
      </c>
      <c r="I378" s="156"/>
      <c r="L378" s="151"/>
      <c r="M378" s="157"/>
      <c r="T378" s="158"/>
      <c r="AT378" s="153" t="s">
        <v>241</v>
      </c>
      <c r="AU378" s="153" t="s">
        <v>95</v>
      </c>
      <c r="AV378" s="12" t="s">
        <v>95</v>
      </c>
      <c r="AW378" s="12" t="s">
        <v>42</v>
      </c>
      <c r="AX378" s="12" t="s">
        <v>86</v>
      </c>
      <c r="AY378" s="153" t="s">
        <v>232</v>
      </c>
    </row>
    <row r="379" spans="2:65" s="13" customFormat="1">
      <c r="B379" s="159"/>
      <c r="D379" s="152" t="s">
        <v>241</v>
      </c>
      <c r="E379" s="160" t="s">
        <v>1</v>
      </c>
      <c r="F379" s="161" t="s">
        <v>243</v>
      </c>
      <c r="H379" s="162">
        <v>195.62899999999999</v>
      </c>
      <c r="I379" s="163"/>
      <c r="L379" s="159"/>
      <c r="M379" s="164"/>
      <c r="T379" s="165"/>
      <c r="AT379" s="160" t="s">
        <v>241</v>
      </c>
      <c r="AU379" s="160" t="s">
        <v>95</v>
      </c>
      <c r="AV379" s="13" t="s">
        <v>239</v>
      </c>
      <c r="AW379" s="13" t="s">
        <v>42</v>
      </c>
      <c r="AX379" s="13" t="s">
        <v>93</v>
      </c>
      <c r="AY379" s="160" t="s">
        <v>232</v>
      </c>
    </row>
    <row r="380" spans="2:65" s="1" customFormat="1" ht="24.2" customHeight="1">
      <c r="B380" s="33"/>
      <c r="C380" s="138" t="s">
        <v>638</v>
      </c>
      <c r="D380" s="138" t="s">
        <v>234</v>
      </c>
      <c r="E380" s="139" t="s">
        <v>2107</v>
      </c>
      <c r="F380" s="140" t="s">
        <v>2108</v>
      </c>
      <c r="G380" s="141" t="s">
        <v>237</v>
      </c>
      <c r="H380" s="142">
        <v>406</v>
      </c>
      <c r="I380" s="143"/>
      <c r="J380" s="144">
        <f>ROUND(I380*H380,2)</f>
        <v>0</v>
      </c>
      <c r="K380" s="140" t="s">
        <v>238</v>
      </c>
      <c r="L380" s="33"/>
      <c r="M380" s="145" t="s">
        <v>1</v>
      </c>
      <c r="N380" s="146" t="s">
        <v>51</v>
      </c>
      <c r="P380" s="147">
        <f>O380*H380</f>
        <v>0</v>
      </c>
      <c r="Q380" s="147">
        <v>0</v>
      </c>
      <c r="R380" s="147">
        <f>Q380*H380</f>
        <v>0</v>
      </c>
      <c r="S380" s="147">
        <v>0</v>
      </c>
      <c r="T380" s="148">
        <f>S380*H380</f>
        <v>0</v>
      </c>
      <c r="AR380" s="149" t="s">
        <v>239</v>
      </c>
      <c r="AT380" s="149" t="s">
        <v>234</v>
      </c>
      <c r="AU380" s="149" t="s">
        <v>95</v>
      </c>
      <c r="AY380" s="17" t="s">
        <v>232</v>
      </c>
      <c r="BE380" s="150">
        <f>IF(N380="základní",J380,0)</f>
        <v>0</v>
      </c>
      <c r="BF380" s="150">
        <f>IF(N380="snížená",J380,0)</f>
        <v>0</v>
      </c>
      <c r="BG380" s="150">
        <f>IF(N380="zákl. přenesená",J380,0)</f>
        <v>0</v>
      </c>
      <c r="BH380" s="150">
        <f>IF(N380="sníž. přenesená",J380,0)</f>
        <v>0</v>
      </c>
      <c r="BI380" s="150">
        <f>IF(N380="nulová",J380,0)</f>
        <v>0</v>
      </c>
      <c r="BJ380" s="17" t="s">
        <v>93</v>
      </c>
      <c r="BK380" s="150">
        <f>ROUND(I380*H380,2)</f>
        <v>0</v>
      </c>
      <c r="BL380" s="17" t="s">
        <v>239</v>
      </c>
      <c r="BM380" s="149" t="s">
        <v>2109</v>
      </c>
    </row>
    <row r="381" spans="2:65" s="14" customFormat="1" ht="22.5">
      <c r="B381" s="166"/>
      <c r="D381" s="152" t="s">
        <v>241</v>
      </c>
      <c r="E381" s="167" t="s">
        <v>1</v>
      </c>
      <c r="F381" s="168" t="s">
        <v>1870</v>
      </c>
      <c r="H381" s="167" t="s">
        <v>1</v>
      </c>
      <c r="I381" s="169"/>
      <c r="L381" s="166"/>
      <c r="M381" s="170"/>
      <c r="T381" s="171"/>
      <c r="AT381" s="167" t="s">
        <v>241</v>
      </c>
      <c r="AU381" s="167" t="s">
        <v>95</v>
      </c>
      <c r="AV381" s="14" t="s">
        <v>93</v>
      </c>
      <c r="AW381" s="14" t="s">
        <v>42</v>
      </c>
      <c r="AX381" s="14" t="s">
        <v>86</v>
      </c>
      <c r="AY381" s="167" t="s">
        <v>232</v>
      </c>
    </row>
    <row r="382" spans="2:65" s="14" customFormat="1">
      <c r="B382" s="166"/>
      <c r="D382" s="152" t="s">
        <v>241</v>
      </c>
      <c r="E382" s="167" t="s">
        <v>1</v>
      </c>
      <c r="F382" s="168" t="s">
        <v>2110</v>
      </c>
      <c r="H382" s="167" t="s">
        <v>1</v>
      </c>
      <c r="I382" s="169"/>
      <c r="L382" s="166"/>
      <c r="M382" s="170"/>
      <c r="T382" s="171"/>
      <c r="AT382" s="167" t="s">
        <v>241</v>
      </c>
      <c r="AU382" s="167" t="s">
        <v>95</v>
      </c>
      <c r="AV382" s="14" t="s">
        <v>93</v>
      </c>
      <c r="AW382" s="14" t="s">
        <v>42</v>
      </c>
      <c r="AX382" s="14" t="s">
        <v>86</v>
      </c>
      <c r="AY382" s="167" t="s">
        <v>232</v>
      </c>
    </row>
    <row r="383" spans="2:65" s="12" customFormat="1">
      <c r="B383" s="151"/>
      <c r="D383" s="152" t="s">
        <v>241</v>
      </c>
      <c r="E383" s="153" t="s">
        <v>1</v>
      </c>
      <c r="F383" s="154" t="s">
        <v>2111</v>
      </c>
      <c r="H383" s="155">
        <v>52</v>
      </c>
      <c r="I383" s="156"/>
      <c r="L383" s="151"/>
      <c r="M383" s="157"/>
      <c r="T383" s="158"/>
      <c r="AT383" s="153" t="s">
        <v>241</v>
      </c>
      <c r="AU383" s="153" t="s">
        <v>95</v>
      </c>
      <c r="AV383" s="12" t="s">
        <v>95</v>
      </c>
      <c r="AW383" s="12" t="s">
        <v>42</v>
      </c>
      <c r="AX383" s="12" t="s">
        <v>86</v>
      </c>
      <c r="AY383" s="153" t="s">
        <v>232</v>
      </c>
    </row>
    <row r="384" spans="2:65" s="12" customFormat="1">
      <c r="B384" s="151"/>
      <c r="D384" s="152" t="s">
        <v>241</v>
      </c>
      <c r="E384" s="153" t="s">
        <v>1</v>
      </c>
      <c r="F384" s="154" t="s">
        <v>2029</v>
      </c>
      <c r="H384" s="155">
        <v>93</v>
      </c>
      <c r="I384" s="156"/>
      <c r="L384" s="151"/>
      <c r="M384" s="157"/>
      <c r="T384" s="158"/>
      <c r="AT384" s="153" t="s">
        <v>241</v>
      </c>
      <c r="AU384" s="153" t="s">
        <v>95</v>
      </c>
      <c r="AV384" s="12" t="s">
        <v>95</v>
      </c>
      <c r="AW384" s="12" t="s">
        <v>42</v>
      </c>
      <c r="AX384" s="12" t="s">
        <v>86</v>
      </c>
      <c r="AY384" s="153" t="s">
        <v>232</v>
      </c>
    </row>
    <row r="385" spans="2:65" s="12" customFormat="1">
      <c r="B385" s="151"/>
      <c r="D385" s="152" t="s">
        <v>241</v>
      </c>
      <c r="E385" s="153" t="s">
        <v>1</v>
      </c>
      <c r="F385" s="154" t="s">
        <v>2030</v>
      </c>
      <c r="H385" s="155">
        <v>24</v>
      </c>
      <c r="I385" s="156"/>
      <c r="L385" s="151"/>
      <c r="M385" s="157"/>
      <c r="T385" s="158"/>
      <c r="AT385" s="153" t="s">
        <v>241</v>
      </c>
      <c r="AU385" s="153" t="s">
        <v>95</v>
      </c>
      <c r="AV385" s="12" t="s">
        <v>95</v>
      </c>
      <c r="AW385" s="12" t="s">
        <v>42</v>
      </c>
      <c r="AX385" s="12" t="s">
        <v>86</v>
      </c>
      <c r="AY385" s="153" t="s">
        <v>232</v>
      </c>
    </row>
    <row r="386" spans="2:65" s="12" customFormat="1">
      <c r="B386" s="151"/>
      <c r="D386" s="152" t="s">
        <v>241</v>
      </c>
      <c r="E386" s="153" t="s">
        <v>1</v>
      </c>
      <c r="F386" s="154" t="s">
        <v>2031</v>
      </c>
      <c r="H386" s="155">
        <v>170.5</v>
      </c>
      <c r="I386" s="156"/>
      <c r="L386" s="151"/>
      <c r="M386" s="157"/>
      <c r="T386" s="158"/>
      <c r="AT386" s="153" t="s">
        <v>241</v>
      </c>
      <c r="AU386" s="153" t="s">
        <v>95</v>
      </c>
      <c r="AV386" s="12" t="s">
        <v>95</v>
      </c>
      <c r="AW386" s="12" t="s">
        <v>42</v>
      </c>
      <c r="AX386" s="12" t="s">
        <v>86</v>
      </c>
      <c r="AY386" s="153" t="s">
        <v>232</v>
      </c>
    </row>
    <row r="387" spans="2:65" s="12" customFormat="1">
      <c r="B387" s="151"/>
      <c r="D387" s="152" t="s">
        <v>241</v>
      </c>
      <c r="E387" s="153" t="s">
        <v>1</v>
      </c>
      <c r="F387" s="154" t="s">
        <v>2112</v>
      </c>
      <c r="H387" s="155">
        <v>28</v>
      </c>
      <c r="I387" s="156"/>
      <c r="L387" s="151"/>
      <c r="M387" s="157"/>
      <c r="T387" s="158"/>
      <c r="AT387" s="153" t="s">
        <v>241</v>
      </c>
      <c r="AU387" s="153" t="s">
        <v>95</v>
      </c>
      <c r="AV387" s="12" t="s">
        <v>95</v>
      </c>
      <c r="AW387" s="12" t="s">
        <v>42</v>
      </c>
      <c r="AX387" s="12" t="s">
        <v>86</v>
      </c>
      <c r="AY387" s="153" t="s">
        <v>232</v>
      </c>
    </row>
    <row r="388" spans="2:65" s="12" customFormat="1">
      <c r="B388" s="151"/>
      <c r="D388" s="152" t="s">
        <v>241</v>
      </c>
      <c r="E388" s="153" t="s">
        <v>1</v>
      </c>
      <c r="F388" s="154" t="s">
        <v>2113</v>
      </c>
      <c r="H388" s="155">
        <v>38.5</v>
      </c>
      <c r="I388" s="156"/>
      <c r="L388" s="151"/>
      <c r="M388" s="157"/>
      <c r="T388" s="158"/>
      <c r="AT388" s="153" t="s">
        <v>241</v>
      </c>
      <c r="AU388" s="153" t="s">
        <v>95</v>
      </c>
      <c r="AV388" s="12" t="s">
        <v>95</v>
      </c>
      <c r="AW388" s="12" t="s">
        <v>42</v>
      </c>
      <c r="AX388" s="12" t="s">
        <v>86</v>
      </c>
      <c r="AY388" s="153" t="s">
        <v>232</v>
      </c>
    </row>
    <row r="389" spans="2:65" s="13" customFormat="1">
      <c r="B389" s="159"/>
      <c r="D389" s="152" t="s">
        <v>241</v>
      </c>
      <c r="E389" s="160" t="s">
        <v>1</v>
      </c>
      <c r="F389" s="161" t="s">
        <v>243</v>
      </c>
      <c r="H389" s="162">
        <v>406</v>
      </c>
      <c r="I389" s="163"/>
      <c r="L389" s="159"/>
      <c r="M389" s="164"/>
      <c r="T389" s="165"/>
      <c r="AT389" s="160" t="s">
        <v>241</v>
      </c>
      <c r="AU389" s="160" t="s">
        <v>95</v>
      </c>
      <c r="AV389" s="13" t="s">
        <v>239</v>
      </c>
      <c r="AW389" s="13" t="s">
        <v>42</v>
      </c>
      <c r="AX389" s="13" t="s">
        <v>93</v>
      </c>
      <c r="AY389" s="160" t="s">
        <v>232</v>
      </c>
    </row>
    <row r="390" spans="2:65" s="1" customFormat="1" ht="16.5" customHeight="1">
      <c r="B390" s="33"/>
      <c r="C390" s="179" t="s">
        <v>644</v>
      </c>
      <c r="D390" s="179" t="s">
        <v>304</v>
      </c>
      <c r="E390" s="180" t="s">
        <v>2096</v>
      </c>
      <c r="F390" s="181" t="s">
        <v>2097</v>
      </c>
      <c r="G390" s="182" t="s">
        <v>183</v>
      </c>
      <c r="H390" s="183">
        <v>733.40599999999995</v>
      </c>
      <c r="I390" s="184"/>
      <c r="J390" s="185">
        <f>ROUND(I390*H390,2)</f>
        <v>0</v>
      </c>
      <c r="K390" s="181" t="s">
        <v>238</v>
      </c>
      <c r="L390" s="186"/>
      <c r="M390" s="187" t="s">
        <v>1</v>
      </c>
      <c r="N390" s="188" t="s">
        <v>51</v>
      </c>
      <c r="P390" s="147">
        <f>O390*H390</f>
        <v>0</v>
      </c>
      <c r="Q390" s="147">
        <v>0</v>
      </c>
      <c r="R390" s="147">
        <f>Q390*H390</f>
        <v>0</v>
      </c>
      <c r="S390" s="147">
        <v>0</v>
      </c>
      <c r="T390" s="148">
        <f>S390*H390</f>
        <v>0</v>
      </c>
      <c r="AR390" s="149" t="s">
        <v>303</v>
      </c>
      <c r="AT390" s="149" t="s">
        <v>304</v>
      </c>
      <c r="AU390" s="149" t="s">
        <v>95</v>
      </c>
      <c r="AY390" s="17" t="s">
        <v>232</v>
      </c>
      <c r="BE390" s="150">
        <f>IF(N390="základní",J390,0)</f>
        <v>0</v>
      </c>
      <c r="BF390" s="150">
        <f>IF(N390="snížená",J390,0)</f>
        <v>0</v>
      </c>
      <c r="BG390" s="150">
        <f>IF(N390="zákl. přenesená",J390,0)</f>
        <v>0</v>
      </c>
      <c r="BH390" s="150">
        <f>IF(N390="sníž. přenesená",J390,0)</f>
        <v>0</v>
      </c>
      <c r="BI390" s="150">
        <f>IF(N390="nulová",J390,0)</f>
        <v>0</v>
      </c>
      <c r="BJ390" s="17" t="s">
        <v>93</v>
      </c>
      <c r="BK390" s="150">
        <f>ROUND(I390*H390,2)</f>
        <v>0</v>
      </c>
      <c r="BL390" s="17" t="s">
        <v>239</v>
      </c>
      <c r="BM390" s="149" t="s">
        <v>2114</v>
      </c>
    </row>
    <row r="391" spans="2:65" s="14" customFormat="1" ht="22.5">
      <c r="B391" s="166"/>
      <c r="D391" s="152" t="s">
        <v>241</v>
      </c>
      <c r="E391" s="167" t="s">
        <v>1</v>
      </c>
      <c r="F391" s="168" t="s">
        <v>1870</v>
      </c>
      <c r="H391" s="167" t="s">
        <v>1</v>
      </c>
      <c r="I391" s="169"/>
      <c r="L391" s="166"/>
      <c r="M391" s="170"/>
      <c r="T391" s="171"/>
      <c r="AT391" s="167" t="s">
        <v>241</v>
      </c>
      <c r="AU391" s="167" t="s">
        <v>95</v>
      </c>
      <c r="AV391" s="14" t="s">
        <v>93</v>
      </c>
      <c r="AW391" s="14" t="s">
        <v>42</v>
      </c>
      <c r="AX391" s="14" t="s">
        <v>86</v>
      </c>
      <c r="AY391" s="167" t="s">
        <v>232</v>
      </c>
    </row>
    <row r="392" spans="2:65" s="14" customFormat="1" ht="22.5">
      <c r="B392" s="166"/>
      <c r="D392" s="152" t="s">
        <v>241</v>
      </c>
      <c r="E392" s="167" t="s">
        <v>1</v>
      </c>
      <c r="F392" s="168" t="s">
        <v>2115</v>
      </c>
      <c r="H392" s="167" t="s">
        <v>1</v>
      </c>
      <c r="I392" s="169"/>
      <c r="L392" s="166"/>
      <c r="M392" s="170"/>
      <c r="T392" s="171"/>
      <c r="AT392" s="167" t="s">
        <v>241</v>
      </c>
      <c r="AU392" s="167" t="s">
        <v>95</v>
      </c>
      <c r="AV392" s="14" t="s">
        <v>93</v>
      </c>
      <c r="AW392" s="14" t="s">
        <v>42</v>
      </c>
      <c r="AX392" s="14" t="s">
        <v>86</v>
      </c>
      <c r="AY392" s="167" t="s">
        <v>232</v>
      </c>
    </row>
    <row r="393" spans="2:65" s="12" customFormat="1">
      <c r="B393" s="151"/>
      <c r="D393" s="152" t="s">
        <v>241</v>
      </c>
      <c r="E393" s="153" t="s">
        <v>1</v>
      </c>
      <c r="F393" s="154" t="s">
        <v>2116</v>
      </c>
      <c r="H393" s="155">
        <v>93.933999999999997</v>
      </c>
      <c r="I393" s="156"/>
      <c r="L393" s="151"/>
      <c r="M393" s="157"/>
      <c r="T393" s="158"/>
      <c r="AT393" s="153" t="s">
        <v>241</v>
      </c>
      <c r="AU393" s="153" t="s">
        <v>95</v>
      </c>
      <c r="AV393" s="12" t="s">
        <v>95</v>
      </c>
      <c r="AW393" s="12" t="s">
        <v>42</v>
      </c>
      <c r="AX393" s="12" t="s">
        <v>86</v>
      </c>
      <c r="AY393" s="153" t="s">
        <v>232</v>
      </c>
    </row>
    <row r="394" spans="2:65" s="12" customFormat="1">
      <c r="B394" s="151"/>
      <c r="D394" s="152" t="s">
        <v>241</v>
      </c>
      <c r="E394" s="153" t="s">
        <v>1</v>
      </c>
      <c r="F394" s="154" t="s">
        <v>2117</v>
      </c>
      <c r="H394" s="155">
        <v>167.99700000000001</v>
      </c>
      <c r="I394" s="156"/>
      <c r="L394" s="151"/>
      <c r="M394" s="157"/>
      <c r="T394" s="158"/>
      <c r="AT394" s="153" t="s">
        <v>241</v>
      </c>
      <c r="AU394" s="153" t="s">
        <v>95</v>
      </c>
      <c r="AV394" s="12" t="s">
        <v>95</v>
      </c>
      <c r="AW394" s="12" t="s">
        <v>42</v>
      </c>
      <c r="AX394" s="12" t="s">
        <v>86</v>
      </c>
      <c r="AY394" s="153" t="s">
        <v>232</v>
      </c>
    </row>
    <row r="395" spans="2:65" s="12" customFormat="1">
      <c r="B395" s="151"/>
      <c r="D395" s="152" t="s">
        <v>241</v>
      </c>
      <c r="E395" s="153" t="s">
        <v>1</v>
      </c>
      <c r="F395" s="154" t="s">
        <v>2118</v>
      </c>
      <c r="H395" s="155">
        <v>43.353999999999999</v>
      </c>
      <c r="I395" s="156"/>
      <c r="L395" s="151"/>
      <c r="M395" s="157"/>
      <c r="T395" s="158"/>
      <c r="AT395" s="153" t="s">
        <v>241</v>
      </c>
      <c r="AU395" s="153" t="s">
        <v>95</v>
      </c>
      <c r="AV395" s="12" t="s">
        <v>95</v>
      </c>
      <c r="AW395" s="12" t="s">
        <v>42</v>
      </c>
      <c r="AX395" s="12" t="s">
        <v>86</v>
      </c>
      <c r="AY395" s="153" t="s">
        <v>232</v>
      </c>
    </row>
    <row r="396" spans="2:65" s="12" customFormat="1">
      <c r="B396" s="151"/>
      <c r="D396" s="152" t="s">
        <v>241</v>
      </c>
      <c r="E396" s="153" t="s">
        <v>1</v>
      </c>
      <c r="F396" s="154" t="s">
        <v>2119</v>
      </c>
      <c r="H396" s="155">
        <v>307.99400000000003</v>
      </c>
      <c r="I396" s="156"/>
      <c r="L396" s="151"/>
      <c r="M396" s="157"/>
      <c r="T396" s="158"/>
      <c r="AT396" s="153" t="s">
        <v>241</v>
      </c>
      <c r="AU396" s="153" t="s">
        <v>95</v>
      </c>
      <c r="AV396" s="12" t="s">
        <v>95</v>
      </c>
      <c r="AW396" s="12" t="s">
        <v>42</v>
      </c>
      <c r="AX396" s="12" t="s">
        <v>86</v>
      </c>
      <c r="AY396" s="153" t="s">
        <v>232</v>
      </c>
    </row>
    <row r="397" spans="2:65" s="12" customFormat="1">
      <c r="B397" s="151"/>
      <c r="D397" s="152" t="s">
        <v>241</v>
      </c>
      <c r="E397" s="153" t="s">
        <v>1</v>
      </c>
      <c r="F397" s="154" t="s">
        <v>2120</v>
      </c>
      <c r="H397" s="155">
        <v>50.58</v>
      </c>
      <c r="I397" s="156"/>
      <c r="L397" s="151"/>
      <c r="M397" s="157"/>
      <c r="T397" s="158"/>
      <c r="AT397" s="153" t="s">
        <v>241</v>
      </c>
      <c r="AU397" s="153" t="s">
        <v>95</v>
      </c>
      <c r="AV397" s="12" t="s">
        <v>95</v>
      </c>
      <c r="AW397" s="12" t="s">
        <v>42</v>
      </c>
      <c r="AX397" s="12" t="s">
        <v>86</v>
      </c>
      <c r="AY397" s="153" t="s">
        <v>232</v>
      </c>
    </row>
    <row r="398" spans="2:65" s="12" customFormat="1">
      <c r="B398" s="151"/>
      <c r="D398" s="152" t="s">
        <v>241</v>
      </c>
      <c r="E398" s="153" t="s">
        <v>1</v>
      </c>
      <c r="F398" s="154" t="s">
        <v>2121</v>
      </c>
      <c r="H398" s="155">
        <v>69.546999999999997</v>
      </c>
      <c r="I398" s="156"/>
      <c r="L398" s="151"/>
      <c r="M398" s="157"/>
      <c r="T398" s="158"/>
      <c r="AT398" s="153" t="s">
        <v>241</v>
      </c>
      <c r="AU398" s="153" t="s">
        <v>95</v>
      </c>
      <c r="AV398" s="12" t="s">
        <v>95</v>
      </c>
      <c r="AW398" s="12" t="s">
        <v>42</v>
      </c>
      <c r="AX398" s="12" t="s">
        <v>86</v>
      </c>
      <c r="AY398" s="153" t="s">
        <v>232</v>
      </c>
    </row>
    <row r="399" spans="2:65" s="13" customFormat="1">
      <c r="B399" s="159"/>
      <c r="D399" s="152" t="s">
        <v>241</v>
      </c>
      <c r="E399" s="160" t="s">
        <v>1</v>
      </c>
      <c r="F399" s="161" t="s">
        <v>243</v>
      </c>
      <c r="H399" s="162">
        <v>733.40599999999995</v>
      </c>
      <c r="I399" s="163"/>
      <c r="L399" s="159"/>
      <c r="M399" s="164"/>
      <c r="T399" s="165"/>
      <c r="AT399" s="160" t="s">
        <v>241</v>
      </c>
      <c r="AU399" s="160" t="s">
        <v>95</v>
      </c>
      <c r="AV399" s="13" t="s">
        <v>239</v>
      </c>
      <c r="AW399" s="13" t="s">
        <v>42</v>
      </c>
      <c r="AX399" s="13" t="s">
        <v>93</v>
      </c>
      <c r="AY399" s="160" t="s">
        <v>232</v>
      </c>
    </row>
    <row r="400" spans="2:65" s="1" customFormat="1" ht="24.2" customHeight="1">
      <c r="B400" s="33"/>
      <c r="C400" s="138" t="s">
        <v>650</v>
      </c>
      <c r="D400" s="138" t="s">
        <v>234</v>
      </c>
      <c r="E400" s="139" t="s">
        <v>2122</v>
      </c>
      <c r="F400" s="140" t="s">
        <v>2123</v>
      </c>
      <c r="G400" s="141" t="s">
        <v>183</v>
      </c>
      <c r="H400" s="142">
        <v>10.39</v>
      </c>
      <c r="I400" s="143"/>
      <c r="J400" s="144">
        <f>ROUND(I400*H400,2)</f>
        <v>0</v>
      </c>
      <c r="K400" s="140" t="s">
        <v>238</v>
      </c>
      <c r="L400" s="33"/>
      <c r="M400" s="145" t="s">
        <v>1</v>
      </c>
      <c r="N400" s="146" t="s">
        <v>51</v>
      </c>
      <c r="P400" s="147">
        <f>O400*H400</f>
        <v>0</v>
      </c>
      <c r="Q400" s="147">
        <v>9.9510000000000001E-2</v>
      </c>
      <c r="R400" s="147">
        <f>Q400*H400</f>
        <v>1.0339089000000001</v>
      </c>
      <c r="S400" s="147">
        <v>0</v>
      </c>
      <c r="T400" s="148">
        <f>S400*H400</f>
        <v>0</v>
      </c>
      <c r="AR400" s="149" t="s">
        <v>239</v>
      </c>
      <c r="AT400" s="149" t="s">
        <v>234</v>
      </c>
      <c r="AU400" s="149" t="s">
        <v>95</v>
      </c>
      <c r="AY400" s="17" t="s">
        <v>232</v>
      </c>
      <c r="BE400" s="150">
        <f>IF(N400="základní",J400,0)</f>
        <v>0</v>
      </c>
      <c r="BF400" s="150">
        <f>IF(N400="snížená",J400,0)</f>
        <v>0</v>
      </c>
      <c r="BG400" s="150">
        <f>IF(N400="zákl. přenesená",J400,0)</f>
        <v>0</v>
      </c>
      <c r="BH400" s="150">
        <f>IF(N400="sníž. přenesená",J400,0)</f>
        <v>0</v>
      </c>
      <c r="BI400" s="150">
        <f>IF(N400="nulová",J400,0)</f>
        <v>0</v>
      </c>
      <c r="BJ400" s="17" t="s">
        <v>93</v>
      </c>
      <c r="BK400" s="150">
        <f>ROUND(I400*H400,2)</f>
        <v>0</v>
      </c>
      <c r="BL400" s="17" t="s">
        <v>239</v>
      </c>
      <c r="BM400" s="149" t="s">
        <v>2124</v>
      </c>
    </row>
    <row r="401" spans="2:65" s="14" customFormat="1" ht="22.5">
      <c r="B401" s="166"/>
      <c r="D401" s="152" t="s">
        <v>241</v>
      </c>
      <c r="E401" s="167" t="s">
        <v>1</v>
      </c>
      <c r="F401" s="168" t="s">
        <v>1870</v>
      </c>
      <c r="H401" s="167" t="s">
        <v>1</v>
      </c>
      <c r="I401" s="169"/>
      <c r="L401" s="166"/>
      <c r="M401" s="170"/>
      <c r="T401" s="171"/>
      <c r="AT401" s="167" t="s">
        <v>241</v>
      </c>
      <c r="AU401" s="167" t="s">
        <v>95</v>
      </c>
      <c r="AV401" s="14" t="s">
        <v>93</v>
      </c>
      <c r="AW401" s="14" t="s">
        <v>42</v>
      </c>
      <c r="AX401" s="14" t="s">
        <v>86</v>
      </c>
      <c r="AY401" s="167" t="s">
        <v>232</v>
      </c>
    </row>
    <row r="402" spans="2:65" s="14" customFormat="1">
      <c r="B402" s="166"/>
      <c r="D402" s="152" t="s">
        <v>241</v>
      </c>
      <c r="E402" s="167" t="s">
        <v>1</v>
      </c>
      <c r="F402" s="168" t="s">
        <v>2125</v>
      </c>
      <c r="H402" s="167" t="s">
        <v>1</v>
      </c>
      <c r="I402" s="169"/>
      <c r="L402" s="166"/>
      <c r="M402" s="170"/>
      <c r="T402" s="171"/>
      <c r="AT402" s="167" t="s">
        <v>241</v>
      </c>
      <c r="AU402" s="167" t="s">
        <v>95</v>
      </c>
      <c r="AV402" s="14" t="s">
        <v>93</v>
      </c>
      <c r="AW402" s="14" t="s">
        <v>42</v>
      </c>
      <c r="AX402" s="14" t="s">
        <v>86</v>
      </c>
      <c r="AY402" s="167" t="s">
        <v>232</v>
      </c>
    </row>
    <row r="403" spans="2:65" s="12" customFormat="1">
      <c r="B403" s="151"/>
      <c r="D403" s="152" t="s">
        <v>241</v>
      </c>
      <c r="E403" s="153" t="s">
        <v>1</v>
      </c>
      <c r="F403" s="154" t="s">
        <v>2126</v>
      </c>
      <c r="H403" s="155">
        <v>1.226</v>
      </c>
      <c r="I403" s="156"/>
      <c r="L403" s="151"/>
      <c r="M403" s="157"/>
      <c r="T403" s="158"/>
      <c r="AT403" s="153" t="s">
        <v>241</v>
      </c>
      <c r="AU403" s="153" t="s">
        <v>95</v>
      </c>
      <c r="AV403" s="12" t="s">
        <v>95</v>
      </c>
      <c r="AW403" s="12" t="s">
        <v>42</v>
      </c>
      <c r="AX403" s="12" t="s">
        <v>86</v>
      </c>
      <c r="AY403" s="153" t="s">
        <v>232</v>
      </c>
    </row>
    <row r="404" spans="2:65" s="12" customFormat="1" ht="22.5">
      <c r="B404" s="151"/>
      <c r="D404" s="152" t="s">
        <v>241</v>
      </c>
      <c r="E404" s="153" t="s">
        <v>1</v>
      </c>
      <c r="F404" s="154" t="s">
        <v>2127</v>
      </c>
      <c r="H404" s="155">
        <v>7.4480000000000004</v>
      </c>
      <c r="I404" s="156"/>
      <c r="L404" s="151"/>
      <c r="M404" s="157"/>
      <c r="T404" s="158"/>
      <c r="AT404" s="153" t="s">
        <v>241</v>
      </c>
      <c r="AU404" s="153" t="s">
        <v>95</v>
      </c>
      <c r="AV404" s="12" t="s">
        <v>95</v>
      </c>
      <c r="AW404" s="12" t="s">
        <v>42</v>
      </c>
      <c r="AX404" s="12" t="s">
        <v>86</v>
      </c>
      <c r="AY404" s="153" t="s">
        <v>232</v>
      </c>
    </row>
    <row r="405" spans="2:65" s="12" customFormat="1">
      <c r="B405" s="151"/>
      <c r="D405" s="152" t="s">
        <v>241</v>
      </c>
      <c r="E405" s="153" t="s">
        <v>1</v>
      </c>
      <c r="F405" s="154" t="s">
        <v>2128</v>
      </c>
      <c r="H405" s="155">
        <v>1.716</v>
      </c>
      <c r="I405" s="156"/>
      <c r="L405" s="151"/>
      <c r="M405" s="157"/>
      <c r="T405" s="158"/>
      <c r="AT405" s="153" t="s">
        <v>241</v>
      </c>
      <c r="AU405" s="153" t="s">
        <v>95</v>
      </c>
      <c r="AV405" s="12" t="s">
        <v>95</v>
      </c>
      <c r="AW405" s="12" t="s">
        <v>42</v>
      </c>
      <c r="AX405" s="12" t="s">
        <v>86</v>
      </c>
      <c r="AY405" s="153" t="s">
        <v>232</v>
      </c>
    </row>
    <row r="406" spans="2:65" s="13" customFormat="1">
      <c r="B406" s="159"/>
      <c r="D406" s="152" t="s">
        <v>241</v>
      </c>
      <c r="E406" s="160" t="s">
        <v>1</v>
      </c>
      <c r="F406" s="161" t="s">
        <v>243</v>
      </c>
      <c r="H406" s="162">
        <v>10.39</v>
      </c>
      <c r="I406" s="163"/>
      <c r="L406" s="159"/>
      <c r="M406" s="164"/>
      <c r="T406" s="165"/>
      <c r="AT406" s="160" t="s">
        <v>241</v>
      </c>
      <c r="AU406" s="160" t="s">
        <v>95</v>
      </c>
      <c r="AV406" s="13" t="s">
        <v>239</v>
      </c>
      <c r="AW406" s="13" t="s">
        <v>42</v>
      </c>
      <c r="AX406" s="13" t="s">
        <v>93</v>
      </c>
      <c r="AY406" s="160" t="s">
        <v>232</v>
      </c>
    </row>
    <row r="407" spans="2:65" s="1" customFormat="1" ht="21.75" customHeight="1">
      <c r="B407" s="33"/>
      <c r="C407" s="179" t="s">
        <v>653</v>
      </c>
      <c r="D407" s="179" t="s">
        <v>304</v>
      </c>
      <c r="E407" s="180" t="s">
        <v>2129</v>
      </c>
      <c r="F407" s="181" t="s">
        <v>2130</v>
      </c>
      <c r="G407" s="182" t="s">
        <v>183</v>
      </c>
      <c r="H407" s="183">
        <v>10.39</v>
      </c>
      <c r="I407" s="184"/>
      <c r="J407" s="185">
        <f>ROUND(I407*H407,2)</f>
        <v>0</v>
      </c>
      <c r="K407" s="181" t="s">
        <v>238</v>
      </c>
      <c r="L407" s="186"/>
      <c r="M407" s="187" t="s">
        <v>1</v>
      </c>
      <c r="N407" s="188" t="s">
        <v>51</v>
      </c>
      <c r="P407" s="147">
        <f>O407*H407</f>
        <v>0</v>
      </c>
      <c r="Q407" s="147">
        <v>1</v>
      </c>
      <c r="R407" s="147">
        <f>Q407*H407</f>
        <v>10.39</v>
      </c>
      <c r="S407" s="147">
        <v>0</v>
      </c>
      <c r="T407" s="148">
        <f>S407*H407</f>
        <v>0</v>
      </c>
      <c r="AR407" s="149" t="s">
        <v>303</v>
      </c>
      <c r="AT407" s="149" t="s">
        <v>304</v>
      </c>
      <c r="AU407" s="149" t="s">
        <v>95</v>
      </c>
      <c r="AY407" s="17" t="s">
        <v>232</v>
      </c>
      <c r="BE407" s="150">
        <f>IF(N407="základní",J407,0)</f>
        <v>0</v>
      </c>
      <c r="BF407" s="150">
        <f>IF(N407="snížená",J407,0)</f>
        <v>0</v>
      </c>
      <c r="BG407" s="150">
        <f>IF(N407="zákl. přenesená",J407,0)</f>
        <v>0</v>
      </c>
      <c r="BH407" s="150">
        <f>IF(N407="sníž. přenesená",J407,0)</f>
        <v>0</v>
      </c>
      <c r="BI407" s="150">
        <f>IF(N407="nulová",J407,0)</f>
        <v>0</v>
      </c>
      <c r="BJ407" s="17" t="s">
        <v>93</v>
      </c>
      <c r="BK407" s="150">
        <f>ROUND(I407*H407,2)</f>
        <v>0</v>
      </c>
      <c r="BL407" s="17" t="s">
        <v>239</v>
      </c>
      <c r="BM407" s="149" t="s">
        <v>2131</v>
      </c>
    </row>
    <row r="408" spans="2:65" s="11" customFormat="1" ht="22.9" customHeight="1">
      <c r="B408" s="126"/>
      <c r="D408" s="127" t="s">
        <v>85</v>
      </c>
      <c r="E408" s="136" t="s">
        <v>303</v>
      </c>
      <c r="F408" s="136" t="s">
        <v>2132</v>
      </c>
      <c r="I408" s="129"/>
      <c r="J408" s="137">
        <f>BK408</f>
        <v>0</v>
      </c>
      <c r="L408" s="126"/>
      <c r="M408" s="131"/>
      <c r="P408" s="132">
        <f>SUM(P409:P427)</f>
        <v>0</v>
      </c>
      <c r="R408" s="132">
        <f>SUM(R409:R427)</f>
        <v>1.3980049800000001</v>
      </c>
      <c r="T408" s="133">
        <f>SUM(T409:T427)</f>
        <v>4.7485499999999998</v>
      </c>
      <c r="AR408" s="127" t="s">
        <v>93</v>
      </c>
      <c r="AT408" s="134" t="s">
        <v>85</v>
      </c>
      <c r="AU408" s="134" t="s">
        <v>93</v>
      </c>
      <c r="AY408" s="127" t="s">
        <v>232</v>
      </c>
      <c r="BK408" s="135">
        <f>SUM(BK409:BK427)</f>
        <v>0</v>
      </c>
    </row>
    <row r="409" spans="2:65" s="1" customFormat="1" ht="44.25" customHeight="1">
      <c r="B409" s="33"/>
      <c r="C409" s="138" t="s">
        <v>656</v>
      </c>
      <c r="D409" s="138" t="s">
        <v>234</v>
      </c>
      <c r="E409" s="139" t="s">
        <v>2133</v>
      </c>
      <c r="F409" s="140" t="s">
        <v>2134</v>
      </c>
      <c r="G409" s="141" t="s">
        <v>237</v>
      </c>
      <c r="H409" s="142">
        <v>176.1</v>
      </c>
      <c r="I409" s="143"/>
      <c r="J409" s="144">
        <f>ROUND(I409*H409,2)</f>
        <v>0</v>
      </c>
      <c r="K409" s="140" t="s">
        <v>238</v>
      </c>
      <c r="L409" s="33"/>
      <c r="M409" s="145" t="s">
        <v>1</v>
      </c>
      <c r="N409" s="146" t="s">
        <v>51</v>
      </c>
      <c r="P409" s="147">
        <f>O409*H409</f>
        <v>0</v>
      </c>
      <c r="Q409" s="147">
        <v>0</v>
      </c>
      <c r="R409" s="147">
        <f>Q409*H409</f>
        <v>0</v>
      </c>
      <c r="S409" s="147">
        <v>0</v>
      </c>
      <c r="T409" s="148">
        <f>S409*H409</f>
        <v>0</v>
      </c>
      <c r="AR409" s="149" t="s">
        <v>239</v>
      </c>
      <c r="AT409" s="149" t="s">
        <v>234</v>
      </c>
      <c r="AU409" s="149" t="s">
        <v>95</v>
      </c>
      <c r="AY409" s="17" t="s">
        <v>232</v>
      </c>
      <c r="BE409" s="150">
        <f>IF(N409="základní",J409,0)</f>
        <v>0</v>
      </c>
      <c r="BF409" s="150">
        <f>IF(N409="snížená",J409,0)</f>
        <v>0</v>
      </c>
      <c r="BG409" s="150">
        <f>IF(N409="zákl. přenesená",J409,0)</f>
        <v>0</v>
      </c>
      <c r="BH409" s="150">
        <f>IF(N409="sníž. přenesená",J409,0)</f>
        <v>0</v>
      </c>
      <c r="BI409" s="150">
        <f>IF(N409="nulová",J409,0)</f>
        <v>0</v>
      </c>
      <c r="BJ409" s="17" t="s">
        <v>93</v>
      </c>
      <c r="BK409" s="150">
        <f>ROUND(I409*H409,2)</f>
        <v>0</v>
      </c>
      <c r="BL409" s="17" t="s">
        <v>239</v>
      </c>
      <c r="BM409" s="149" t="s">
        <v>2135</v>
      </c>
    </row>
    <row r="410" spans="2:65" s="14" customFormat="1" ht="22.5">
      <c r="B410" s="166"/>
      <c r="D410" s="152" t="s">
        <v>241</v>
      </c>
      <c r="E410" s="167" t="s">
        <v>1</v>
      </c>
      <c r="F410" s="168" t="s">
        <v>1870</v>
      </c>
      <c r="H410" s="167" t="s">
        <v>1</v>
      </c>
      <c r="I410" s="169"/>
      <c r="L410" s="166"/>
      <c r="M410" s="170"/>
      <c r="T410" s="171"/>
      <c r="AT410" s="167" t="s">
        <v>241</v>
      </c>
      <c r="AU410" s="167" t="s">
        <v>95</v>
      </c>
      <c r="AV410" s="14" t="s">
        <v>93</v>
      </c>
      <c r="AW410" s="14" t="s">
        <v>42</v>
      </c>
      <c r="AX410" s="14" t="s">
        <v>86</v>
      </c>
      <c r="AY410" s="167" t="s">
        <v>232</v>
      </c>
    </row>
    <row r="411" spans="2:65" s="12" customFormat="1" ht="22.5">
      <c r="B411" s="151"/>
      <c r="D411" s="152" t="s">
        <v>241</v>
      </c>
      <c r="E411" s="153" t="s">
        <v>1</v>
      </c>
      <c r="F411" s="154" t="s">
        <v>2136</v>
      </c>
      <c r="H411" s="155">
        <v>176.1</v>
      </c>
      <c r="I411" s="156"/>
      <c r="L411" s="151"/>
      <c r="M411" s="157"/>
      <c r="T411" s="158"/>
      <c r="AT411" s="153" t="s">
        <v>241</v>
      </c>
      <c r="AU411" s="153" t="s">
        <v>95</v>
      </c>
      <c r="AV411" s="12" t="s">
        <v>95</v>
      </c>
      <c r="AW411" s="12" t="s">
        <v>42</v>
      </c>
      <c r="AX411" s="12" t="s">
        <v>86</v>
      </c>
      <c r="AY411" s="153" t="s">
        <v>232</v>
      </c>
    </row>
    <row r="412" spans="2:65" s="13" customFormat="1">
      <c r="B412" s="159"/>
      <c r="D412" s="152" t="s">
        <v>241</v>
      </c>
      <c r="E412" s="160" t="s">
        <v>1</v>
      </c>
      <c r="F412" s="161" t="s">
        <v>243</v>
      </c>
      <c r="H412" s="162">
        <v>176.1</v>
      </c>
      <c r="I412" s="163"/>
      <c r="L412" s="159"/>
      <c r="M412" s="164"/>
      <c r="T412" s="165"/>
      <c r="AT412" s="160" t="s">
        <v>241</v>
      </c>
      <c r="AU412" s="160" t="s">
        <v>95</v>
      </c>
      <c r="AV412" s="13" t="s">
        <v>239</v>
      </c>
      <c r="AW412" s="13" t="s">
        <v>42</v>
      </c>
      <c r="AX412" s="13" t="s">
        <v>93</v>
      </c>
      <c r="AY412" s="160" t="s">
        <v>232</v>
      </c>
    </row>
    <row r="413" spans="2:65" s="1" customFormat="1" ht="24.2" customHeight="1">
      <c r="B413" s="33"/>
      <c r="C413" s="179" t="s">
        <v>662</v>
      </c>
      <c r="D413" s="179" t="s">
        <v>304</v>
      </c>
      <c r="E413" s="180" t="s">
        <v>2137</v>
      </c>
      <c r="F413" s="181" t="s">
        <v>2138</v>
      </c>
      <c r="G413" s="182" t="s">
        <v>237</v>
      </c>
      <c r="H413" s="183">
        <v>178.74199999999999</v>
      </c>
      <c r="I413" s="184"/>
      <c r="J413" s="185">
        <f>ROUND(I413*H413,2)</f>
        <v>0</v>
      </c>
      <c r="K413" s="181" t="s">
        <v>238</v>
      </c>
      <c r="L413" s="186"/>
      <c r="M413" s="187" t="s">
        <v>1</v>
      </c>
      <c r="N413" s="188" t="s">
        <v>51</v>
      </c>
      <c r="P413" s="147">
        <f>O413*H413</f>
        <v>0</v>
      </c>
      <c r="Q413" s="147">
        <v>2.1900000000000001E-3</v>
      </c>
      <c r="R413" s="147">
        <f>Q413*H413</f>
        <v>0.39144498</v>
      </c>
      <c r="S413" s="147">
        <v>0</v>
      </c>
      <c r="T413" s="148">
        <f>S413*H413</f>
        <v>0</v>
      </c>
      <c r="AR413" s="149" t="s">
        <v>303</v>
      </c>
      <c r="AT413" s="149" t="s">
        <v>304</v>
      </c>
      <c r="AU413" s="149" t="s">
        <v>95</v>
      </c>
      <c r="AY413" s="17" t="s">
        <v>232</v>
      </c>
      <c r="BE413" s="150">
        <f>IF(N413="základní",J413,0)</f>
        <v>0</v>
      </c>
      <c r="BF413" s="150">
        <f>IF(N413="snížená",J413,0)</f>
        <v>0</v>
      </c>
      <c r="BG413" s="150">
        <f>IF(N413="zákl. přenesená",J413,0)</f>
        <v>0</v>
      </c>
      <c r="BH413" s="150">
        <f>IF(N413="sníž. přenesená",J413,0)</f>
        <v>0</v>
      </c>
      <c r="BI413" s="150">
        <f>IF(N413="nulová",J413,0)</f>
        <v>0</v>
      </c>
      <c r="BJ413" s="17" t="s">
        <v>93</v>
      </c>
      <c r="BK413" s="150">
        <f>ROUND(I413*H413,2)</f>
        <v>0</v>
      </c>
      <c r="BL413" s="17" t="s">
        <v>239</v>
      </c>
      <c r="BM413" s="149" t="s">
        <v>2139</v>
      </c>
    </row>
    <row r="414" spans="2:65" s="12" customFormat="1">
      <c r="B414" s="151"/>
      <c r="D414" s="152" t="s">
        <v>241</v>
      </c>
      <c r="F414" s="154" t="s">
        <v>2140</v>
      </c>
      <c r="H414" s="155">
        <v>178.74199999999999</v>
      </c>
      <c r="I414" s="156"/>
      <c r="L414" s="151"/>
      <c r="M414" s="157"/>
      <c r="T414" s="158"/>
      <c r="AT414" s="153" t="s">
        <v>241</v>
      </c>
      <c r="AU414" s="153" t="s">
        <v>95</v>
      </c>
      <c r="AV414" s="12" t="s">
        <v>95</v>
      </c>
      <c r="AW414" s="12" t="s">
        <v>4</v>
      </c>
      <c r="AX414" s="12" t="s">
        <v>93</v>
      </c>
      <c r="AY414" s="153" t="s">
        <v>232</v>
      </c>
    </row>
    <row r="415" spans="2:65" s="1" customFormat="1" ht="24.2" customHeight="1">
      <c r="B415" s="33"/>
      <c r="C415" s="138" t="s">
        <v>666</v>
      </c>
      <c r="D415" s="138" t="s">
        <v>234</v>
      </c>
      <c r="E415" s="139" t="s">
        <v>2141</v>
      </c>
      <c r="F415" s="140" t="s">
        <v>2142</v>
      </c>
      <c r="G415" s="141" t="s">
        <v>237</v>
      </c>
      <c r="H415" s="142">
        <v>176.1</v>
      </c>
      <c r="I415" s="143"/>
      <c r="J415" s="144">
        <f>ROUND(I415*H415,2)</f>
        <v>0</v>
      </c>
      <c r="K415" s="140" t="s">
        <v>238</v>
      </c>
      <c r="L415" s="33"/>
      <c r="M415" s="145" t="s">
        <v>1</v>
      </c>
      <c r="N415" s="146" t="s">
        <v>51</v>
      </c>
      <c r="P415" s="147">
        <f>O415*H415</f>
        <v>0</v>
      </c>
      <c r="Q415" s="147">
        <v>0</v>
      </c>
      <c r="R415" s="147">
        <f>Q415*H415</f>
        <v>0</v>
      </c>
      <c r="S415" s="147">
        <v>5.4999999999999997E-3</v>
      </c>
      <c r="T415" s="148">
        <f>S415*H415</f>
        <v>0.96854999999999991</v>
      </c>
      <c r="AR415" s="149" t="s">
        <v>239</v>
      </c>
      <c r="AT415" s="149" t="s">
        <v>234</v>
      </c>
      <c r="AU415" s="149" t="s">
        <v>95</v>
      </c>
      <c r="AY415" s="17" t="s">
        <v>232</v>
      </c>
      <c r="BE415" s="150">
        <f>IF(N415="základní",J415,0)</f>
        <v>0</v>
      </c>
      <c r="BF415" s="150">
        <f>IF(N415="snížená",J415,0)</f>
        <v>0</v>
      </c>
      <c r="BG415" s="150">
        <f>IF(N415="zákl. přenesená",J415,0)</f>
        <v>0</v>
      </c>
      <c r="BH415" s="150">
        <f>IF(N415="sníž. přenesená",J415,0)</f>
        <v>0</v>
      </c>
      <c r="BI415" s="150">
        <f>IF(N415="nulová",J415,0)</f>
        <v>0</v>
      </c>
      <c r="BJ415" s="17" t="s">
        <v>93</v>
      </c>
      <c r="BK415" s="150">
        <f>ROUND(I415*H415,2)</f>
        <v>0</v>
      </c>
      <c r="BL415" s="17" t="s">
        <v>239</v>
      </c>
      <c r="BM415" s="149" t="s">
        <v>2143</v>
      </c>
    </row>
    <row r="416" spans="2:65" s="14" customFormat="1" ht="22.5">
      <c r="B416" s="166"/>
      <c r="D416" s="152" t="s">
        <v>241</v>
      </c>
      <c r="E416" s="167" t="s">
        <v>1</v>
      </c>
      <c r="F416" s="168" t="s">
        <v>1870</v>
      </c>
      <c r="H416" s="167" t="s">
        <v>1</v>
      </c>
      <c r="I416" s="169"/>
      <c r="L416" s="166"/>
      <c r="M416" s="170"/>
      <c r="T416" s="171"/>
      <c r="AT416" s="167" t="s">
        <v>241</v>
      </c>
      <c r="AU416" s="167" t="s">
        <v>95</v>
      </c>
      <c r="AV416" s="14" t="s">
        <v>93</v>
      </c>
      <c r="AW416" s="14" t="s">
        <v>42</v>
      </c>
      <c r="AX416" s="14" t="s">
        <v>86</v>
      </c>
      <c r="AY416" s="167" t="s">
        <v>232</v>
      </c>
    </row>
    <row r="417" spans="2:65" s="12" customFormat="1">
      <c r="B417" s="151"/>
      <c r="D417" s="152" t="s">
        <v>241</v>
      </c>
      <c r="E417" s="153" t="s">
        <v>1</v>
      </c>
      <c r="F417" s="154" t="s">
        <v>2144</v>
      </c>
      <c r="H417" s="155">
        <v>176.1</v>
      </c>
      <c r="I417" s="156"/>
      <c r="L417" s="151"/>
      <c r="M417" s="157"/>
      <c r="T417" s="158"/>
      <c r="AT417" s="153" t="s">
        <v>241</v>
      </c>
      <c r="AU417" s="153" t="s">
        <v>95</v>
      </c>
      <c r="AV417" s="12" t="s">
        <v>95</v>
      </c>
      <c r="AW417" s="12" t="s">
        <v>42</v>
      </c>
      <c r="AX417" s="12" t="s">
        <v>86</v>
      </c>
      <c r="AY417" s="153" t="s">
        <v>232</v>
      </c>
    </row>
    <row r="418" spans="2:65" s="13" customFormat="1">
      <c r="B418" s="159"/>
      <c r="D418" s="152" t="s">
        <v>241</v>
      </c>
      <c r="E418" s="160" t="s">
        <v>1</v>
      </c>
      <c r="F418" s="161" t="s">
        <v>243</v>
      </c>
      <c r="H418" s="162">
        <v>176.1</v>
      </c>
      <c r="I418" s="163"/>
      <c r="L418" s="159"/>
      <c r="M418" s="164"/>
      <c r="T418" s="165"/>
      <c r="AT418" s="160" t="s">
        <v>241</v>
      </c>
      <c r="AU418" s="160" t="s">
        <v>95</v>
      </c>
      <c r="AV418" s="13" t="s">
        <v>239</v>
      </c>
      <c r="AW418" s="13" t="s">
        <v>42</v>
      </c>
      <c r="AX418" s="13" t="s">
        <v>93</v>
      </c>
      <c r="AY418" s="160" t="s">
        <v>232</v>
      </c>
    </row>
    <row r="419" spans="2:65" s="1" customFormat="1" ht="24.2" customHeight="1">
      <c r="B419" s="33"/>
      <c r="C419" s="138" t="s">
        <v>676</v>
      </c>
      <c r="D419" s="138" t="s">
        <v>234</v>
      </c>
      <c r="E419" s="139" t="s">
        <v>2145</v>
      </c>
      <c r="F419" s="140" t="s">
        <v>2146</v>
      </c>
      <c r="G419" s="141" t="s">
        <v>237</v>
      </c>
      <c r="H419" s="142">
        <v>54</v>
      </c>
      <c r="I419" s="143"/>
      <c r="J419" s="144">
        <f>ROUND(I419*H419,2)</f>
        <v>0</v>
      </c>
      <c r="K419" s="140" t="s">
        <v>238</v>
      </c>
      <c r="L419" s="33"/>
      <c r="M419" s="145" t="s">
        <v>1</v>
      </c>
      <c r="N419" s="146" t="s">
        <v>51</v>
      </c>
      <c r="P419" s="147">
        <f>O419*H419</f>
        <v>0</v>
      </c>
      <c r="Q419" s="147">
        <v>4.0000000000000003E-5</v>
      </c>
      <c r="R419" s="147">
        <f>Q419*H419</f>
        <v>2.16E-3</v>
      </c>
      <c r="S419" s="147">
        <v>0</v>
      </c>
      <c r="T419" s="148">
        <f>S419*H419</f>
        <v>0</v>
      </c>
      <c r="AR419" s="149" t="s">
        <v>239</v>
      </c>
      <c r="AT419" s="149" t="s">
        <v>234</v>
      </c>
      <c r="AU419" s="149" t="s">
        <v>95</v>
      </c>
      <c r="AY419" s="17" t="s">
        <v>232</v>
      </c>
      <c r="BE419" s="150">
        <f>IF(N419="základní",J419,0)</f>
        <v>0</v>
      </c>
      <c r="BF419" s="150">
        <f>IF(N419="snížená",J419,0)</f>
        <v>0</v>
      </c>
      <c r="BG419" s="150">
        <f>IF(N419="zákl. přenesená",J419,0)</f>
        <v>0</v>
      </c>
      <c r="BH419" s="150">
        <f>IF(N419="sníž. přenesená",J419,0)</f>
        <v>0</v>
      </c>
      <c r="BI419" s="150">
        <f>IF(N419="nulová",J419,0)</f>
        <v>0</v>
      </c>
      <c r="BJ419" s="17" t="s">
        <v>93</v>
      </c>
      <c r="BK419" s="150">
        <f>ROUND(I419*H419,2)</f>
        <v>0</v>
      </c>
      <c r="BL419" s="17" t="s">
        <v>239</v>
      </c>
      <c r="BM419" s="149" t="s">
        <v>2147</v>
      </c>
    </row>
    <row r="420" spans="2:65" s="14" customFormat="1" ht="22.5">
      <c r="B420" s="166"/>
      <c r="D420" s="152" t="s">
        <v>241</v>
      </c>
      <c r="E420" s="167" t="s">
        <v>1</v>
      </c>
      <c r="F420" s="168" t="s">
        <v>1870</v>
      </c>
      <c r="H420" s="167" t="s">
        <v>1</v>
      </c>
      <c r="I420" s="169"/>
      <c r="L420" s="166"/>
      <c r="M420" s="170"/>
      <c r="T420" s="171"/>
      <c r="AT420" s="167" t="s">
        <v>241</v>
      </c>
      <c r="AU420" s="167" t="s">
        <v>95</v>
      </c>
      <c r="AV420" s="14" t="s">
        <v>93</v>
      </c>
      <c r="AW420" s="14" t="s">
        <v>42</v>
      </c>
      <c r="AX420" s="14" t="s">
        <v>86</v>
      </c>
      <c r="AY420" s="167" t="s">
        <v>232</v>
      </c>
    </row>
    <row r="421" spans="2:65" s="12" customFormat="1">
      <c r="B421" s="151"/>
      <c r="D421" s="152" t="s">
        <v>241</v>
      </c>
      <c r="E421" s="153" t="s">
        <v>1</v>
      </c>
      <c r="F421" s="154" t="s">
        <v>2148</v>
      </c>
      <c r="H421" s="155">
        <v>54</v>
      </c>
      <c r="I421" s="156"/>
      <c r="L421" s="151"/>
      <c r="M421" s="157"/>
      <c r="T421" s="158"/>
      <c r="AT421" s="153" t="s">
        <v>241</v>
      </c>
      <c r="AU421" s="153" t="s">
        <v>95</v>
      </c>
      <c r="AV421" s="12" t="s">
        <v>95</v>
      </c>
      <c r="AW421" s="12" t="s">
        <v>42</v>
      </c>
      <c r="AX421" s="12" t="s">
        <v>86</v>
      </c>
      <c r="AY421" s="153" t="s">
        <v>232</v>
      </c>
    </row>
    <row r="422" spans="2:65" s="13" customFormat="1">
      <c r="B422" s="159"/>
      <c r="D422" s="152" t="s">
        <v>241</v>
      </c>
      <c r="E422" s="160" t="s">
        <v>1</v>
      </c>
      <c r="F422" s="161" t="s">
        <v>243</v>
      </c>
      <c r="H422" s="162">
        <v>54</v>
      </c>
      <c r="I422" s="163"/>
      <c r="L422" s="159"/>
      <c r="M422" s="164"/>
      <c r="T422" s="165"/>
      <c r="AT422" s="160" t="s">
        <v>241</v>
      </c>
      <c r="AU422" s="160" t="s">
        <v>95</v>
      </c>
      <c r="AV422" s="13" t="s">
        <v>239</v>
      </c>
      <c r="AW422" s="13" t="s">
        <v>42</v>
      </c>
      <c r="AX422" s="13" t="s">
        <v>93</v>
      </c>
      <c r="AY422" s="160" t="s">
        <v>232</v>
      </c>
    </row>
    <row r="423" spans="2:65" s="1" customFormat="1" ht="24.2" customHeight="1">
      <c r="B423" s="33"/>
      <c r="C423" s="179" t="s">
        <v>680</v>
      </c>
      <c r="D423" s="179" t="s">
        <v>304</v>
      </c>
      <c r="E423" s="180" t="s">
        <v>2149</v>
      </c>
      <c r="F423" s="181" t="s">
        <v>2150</v>
      </c>
      <c r="G423" s="182" t="s">
        <v>237</v>
      </c>
      <c r="H423" s="183">
        <v>54</v>
      </c>
      <c r="I423" s="184"/>
      <c r="J423" s="185">
        <f>ROUND(I423*H423,2)</f>
        <v>0</v>
      </c>
      <c r="K423" s="181" t="s">
        <v>238</v>
      </c>
      <c r="L423" s="186"/>
      <c r="M423" s="187" t="s">
        <v>1</v>
      </c>
      <c r="N423" s="188" t="s">
        <v>51</v>
      </c>
      <c r="P423" s="147">
        <f>O423*H423</f>
        <v>0</v>
      </c>
      <c r="Q423" s="147">
        <v>1.8599999999999998E-2</v>
      </c>
      <c r="R423" s="147">
        <f>Q423*H423</f>
        <v>1.0044</v>
      </c>
      <c r="S423" s="147">
        <v>0</v>
      </c>
      <c r="T423" s="148">
        <f>S423*H423</f>
        <v>0</v>
      </c>
      <c r="AR423" s="149" t="s">
        <v>303</v>
      </c>
      <c r="AT423" s="149" t="s">
        <v>304</v>
      </c>
      <c r="AU423" s="149" t="s">
        <v>95</v>
      </c>
      <c r="AY423" s="17" t="s">
        <v>232</v>
      </c>
      <c r="BE423" s="150">
        <f>IF(N423="základní",J423,0)</f>
        <v>0</v>
      </c>
      <c r="BF423" s="150">
        <f>IF(N423="snížená",J423,0)</f>
        <v>0</v>
      </c>
      <c r="BG423" s="150">
        <f>IF(N423="zákl. přenesená",J423,0)</f>
        <v>0</v>
      </c>
      <c r="BH423" s="150">
        <f>IF(N423="sníž. přenesená",J423,0)</f>
        <v>0</v>
      </c>
      <c r="BI423" s="150">
        <f>IF(N423="nulová",J423,0)</f>
        <v>0</v>
      </c>
      <c r="BJ423" s="17" t="s">
        <v>93</v>
      </c>
      <c r="BK423" s="150">
        <f>ROUND(I423*H423,2)</f>
        <v>0</v>
      </c>
      <c r="BL423" s="17" t="s">
        <v>239</v>
      </c>
      <c r="BM423" s="149" t="s">
        <v>2151</v>
      </c>
    </row>
    <row r="424" spans="2:65" s="1" customFormat="1" ht="33" customHeight="1">
      <c r="B424" s="33"/>
      <c r="C424" s="138" t="s">
        <v>684</v>
      </c>
      <c r="D424" s="138" t="s">
        <v>234</v>
      </c>
      <c r="E424" s="139" t="s">
        <v>2152</v>
      </c>
      <c r="F424" s="140" t="s">
        <v>2153</v>
      </c>
      <c r="G424" s="141" t="s">
        <v>237</v>
      </c>
      <c r="H424" s="142">
        <v>54</v>
      </c>
      <c r="I424" s="143"/>
      <c r="J424" s="144">
        <f>ROUND(I424*H424,2)</f>
        <v>0</v>
      </c>
      <c r="K424" s="140" t="s">
        <v>238</v>
      </c>
      <c r="L424" s="33"/>
      <c r="M424" s="145" t="s">
        <v>1</v>
      </c>
      <c r="N424" s="146" t="s">
        <v>51</v>
      </c>
      <c r="P424" s="147">
        <f>O424*H424</f>
        <v>0</v>
      </c>
      <c r="Q424" s="147">
        <v>0</v>
      </c>
      <c r="R424" s="147">
        <f>Q424*H424</f>
        <v>0</v>
      </c>
      <c r="S424" s="147">
        <v>7.0000000000000007E-2</v>
      </c>
      <c r="T424" s="148">
        <f>S424*H424</f>
        <v>3.7800000000000002</v>
      </c>
      <c r="AR424" s="149" t="s">
        <v>239</v>
      </c>
      <c r="AT424" s="149" t="s">
        <v>234</v>
      </c>
      <c r="AU424" s="149" t="s">
        <v>95</v>
      </c>
      <c r="AY424" s="17" t="s">
        <v>232</v>
      </c>
      <c r="BE424" s="150">
        <f>IF(N424="základní",J424,0)</f>
        <v>0</v>
      </c>
      <c r="BF424" s="150">
        <f>IF(N424="snížená",J424,0)</f>
        <v>0</v>
      </c>
      <c r="BG424" s="150">
        <f>IF(N424="zákl. přenesená",J424,0)</f>
        <v>0</v>
      </c>
      <c r="BH424" s="150">
        <f>IF(N424="sníž. přenesená",J424,0)</f>
        <v>0</v>
      </c>
      <c r="BI424" s="150">
        <f>IF(N424="nulová",J424,0)</f>
        <v>0</v>
      </c>
      <c r="BJ424" s="17" t="s">
        <v>93</v>
      </c>
      <c r="BK424" s="150">
        <f>ROUND(I424*H424,2)</f>
        <v>0</v>
      </c>
      <c r="BL424" s="17" t="s">
        <v>239</v>
      </c>
      <c r="BM424" s="149" t="s">
        <v>2154</v>
      </c>
    </row>
    <row r="425" spans="2:65" s="14" customFormat="1" ht="22.5">
      <c r="B425" s="166"/>
      <c r="D425" s="152" t="s">
        <v>241</v>
      </c>
      <c r="E425" s="167" t="s">
        <v>1</v>
      </c>
      <c r="F425" s="168" t="s">
        <v>1870</v>
      </c>
      <c r="H425" s="167" t="s">
        <v>1</v>
      </c>
      <c r="I425" s="169"/>
      <c r="L425" s="166"/>
      <c r="M425" s="170"/>
      <c r="T425" s="171"/>
      <c r="AT425" s="167" t="s">
        <v>241</v>
      </c>
      <c r="AU425" s="167" t="s">
        <v>95</v>
      </c>
      <c r="AV425" s="14" t="s">
        <v>93</v>
      </c>
      <c r="AW425" s="14" t="s">
        <v>42</v>
      </c>
      <c r="AX425" s="14" t="s">
        <v>86</v>
      </c>
      <c r="AY425" s="167" t="s">
        <v>232</v>
      </c>
    </row>
    <row r="426" spans="2:65" s="12" customFormat="1" ht="22.5">
      <c r="B426" s="151"/>
      <c r="D426" s="152" t="s">
        <v>241</v>
      </c>
      <c r="E426" s="153" t="s">
        <v>1</v>
      </c>
      <c r="F426" s="154" t="s">
        <v>2155</v>
      </c>
      <c r="H426" s="155">
        <v>54</v>
      </c>
      <c r="I426" s="156"/>
      <c r="L426" s="151"/>
      <c r="M426" s="157"/>
      <c r="T426" s="158"/>
      <c r="AT426" s="153" t="s">
        <v>241</v>
      </c>
      <c r="AU426" s="153" t="s">
        <v>95</v>
      </c>
      <c r="AV426" s="12" t="s">
        <v>95</v>
      </c>
      <c r="AW426" s="12" t="s">
        <v>42</v>
      </c>
      <c r="AX426" s="12" t="s">
        <v>86</v>
      </c>
      <c r="AY426" s="153" t="s">
        <v>232</v>
      </c>
    </row>
    <row r="427" spans="2:65" s="13" customFormat="1">
      <c r="B427" s="159"/>
      <c r="D427" s="152" t="s">
        <v>241</v>
      </c>
      <c r="E427" s="160" t="s">
        <v>1</v>
      </c>
      <c r="F427" s="161" t="s">
        <v>243</v>
      </c>
      <c r="H427" s="162">
        <v>54</v>
      </c>
      <c r="I427" s="163"/>
      <c r="L427" s="159"/>
      <c r="M427" s="164"/>
      <c r="T427" s="165"/>
      <c r="AT427" s="160" t="s">
        <v>241</v>
      </c>
      <c r="AU427" s="160" t="s">
        <v>95</v>
      </c>
      <c r="AV427" s="13" t="s">
        <v>239</v>
      </c>
      <c r="AW427" s="13" t="s">
        <v>42</v>
      </c>
      <c r="AX427" s="13" t="s">
        <v>93</v>
      </c>
      <c r="AY427" s="160" t="s">
        <v>232</v>
      </c>
    </row>
    <row r="428" spans="2:65" s="11" customFormat="1" ht="22.9" customHeight="1">
      <c r="B428" s="126"/>
      <c r="D428" s="127" t="s">
        <v>85</v>
      </c>
      <c r="E428" s="136" t="s">
        <v>312</v>
      </c>
      <c r="F428" s="136" t="s">
        <v>771</v>
      </c>
      <c r="I428" s="129"/>
      <c r="J428" s="137">
        <f>BK428</f>
        <v>0</v>
      </c>
      <c r="L428" s="126"/>
      <c r="M428" s="131"/>
      <c r="P428" s="132">
        <f>SUM(P429:P432)</f>
        <v>0</v>
      </c>
      <c r="R428" s="132">
        <f>SUM(R429:R432)</f>
        <v>0.2205</v>
      </c>
      <c r="T428" s="133">
        <f>SUM(T429:T432)</f>
        <v>5.85</v>
      </c>
      <c r="AR428" s="127" t="s">
        <v>93</v>
      </c>
      <c r="AT428" s="134" t="s">
        <v>85</v>
      </c>
      <c r="AU428" s="134" t="s">
        <v>93</v>
      </c>
      <c r="AY428" s="127" t="s">
        <v>232</v>
      </c>
      <c r="BK428" s="135">
        <f>SUM(BK429:BK432)</f>
        <v>0</v>
      </c>
    </row>
    <row r="429" spans="2:65" s="1" customFormat="1" ht="44.25" customHeight="1">
      <c r="B429" s="33"/>
      <c r="C429" s="138" t="s">
        <v>688</v>
      </c>
      <c r="D429" s="138" t="s">
        <v>234</v>
      </c>
      <c r="E429" s="139" t="s">
        <v>982</v>
      </c>
      <c r="F429" s="140" t="s">
        <v>983</v>
      </c>
      <c r="G429" s="141" t="s">
        <v>237</v>
      </c>
      <c r="H429" s="142">
        <v>150</v>
      </c>
      <c r="I429" s="143"/>
      <c r="J429" s="144">
        <f>ROUND(I429*H429,2)</f>
        <v>0</v>
      </c>
      <c r="K429" s="140" t="s">
        <v>238</v>
      </c>
      <c r="L429" s="33"/>
      <c r="M429" s="145" t="s">
        <v>1</v>
      </c>
      <c r="N429" s="146" t="s">
        <v>51</v>
      </c>
      <c r="P429" s="147">
        <f>O429*H429</f>
        <v>0</v>
      </c>
      <c r="Q429" s="147">
        <v>1.47E-3</v>
      </c>
      <c r="R429" s="147">
        <f>Q429*H429</f>
        <v>0.2205</v>
      </c>
      <c r="S429" s="147">
        <v>3.9E-2</v>
      </c>
      <c r="T429" s="148">
        <f>S429*H429</f>
        <v>5.85</v>
      </c>
      <c r="AR429" s="149" t="s">
        <v>239</v>
      </c>
      <c r="AT429" s="149" t="s">
        <v>234</v>
      </c>
      <c r="AU429" s="149" t="s">
        <v>95</v>
      </c>
      <c r="AY429" s="17" t="s">
        <v>232</v>
      </c>
      <c r="BE429" s="150">
        <f>IF(N429="základní",J429,0)</f>
        <v>0</v>
      </c>
      <c r="BF429" s="150">
        <f>IF(N429="snížená",J429,0)</f>
        <v>0</v>
      </c>
      <c r="BG429" s="150">
        <f>IF(N429="zákl. přenesená",J429,0)</f>
        <v>0</v>
      </c>
      <c r="BH429" s="150">
        <f>IF(N429="sníž. přenesená",J429,0)</f>
        <v>0</v>
      </c>
      <c r="BI429" s="150">
        <f>IF(N429="nulová",J429,0)</f>
        <v>0</v>
      </c>
      <c r="BJ429" s="17" t="s">
        <v>93</v>
      </c>
      <c r="BK429" s="150">
        <f>ROUND(I429*H429,2)</f>
        <v>0</v>
      </c>
      <c r="BL429" s="17" t="s">
        <v>239</v>
      </c>
      <c r="BM429" s="149" t="s">
        <v>2156</v>
      </c>
    </row>
    <row r="430" spans="2:65" s="14" customFormat="1" ht="22.5">
      <c r="B430" s="166"/>
      <c r="D430" s="152" t="s">
        <v>241</v>
      </c>
      <c r="E430" s="167" t="s">
        <v>1</v>
      </c>
      <c r="F430" s="168" t="s">
        <v>1870</v>
      </c>
      <c r="H430" s="167" t="s">
        <v>1</v>
      </c>
      <c r="I430" s="169"/>
      <c r="L430" s="166"/>
      <c r="M430" s="170"/>
      <c r="T430" s="171"/>
      <c r="AT430" s="167" t="s">
        <v>241</v>
      </c>
      <c r="AU430" s="167" t="s">
        <v>95</v>
      </c>
      <c r="AV430" s="14" t="s">
        <v>93</v>
      </c>
      <c r="AW430" s="14" t="s">
        <v>42</v>
      </c>
      <c r="AX430" s="14" t="s">
        <v>86</v>
      </c>
      <c r="AY430" s="167" t="s">
        <v>232</v>
      </c>
    </row>
    <row r="431" spans="2:65" s="12" customFormat="1" ht="22.5">
      <c r="B431" s="151"/>
      <c r="D431" s="152" t="s">
        <v>241</v>
      </c>
      <c r="E431" s="153" t="s">
        <v>1</v>
      </c>
      <c r="F431" s="154" t="s">
        <v>2157</v>
      </c>
      <c r="H431" s="155">
        <v>150</v>
      </c>
      <c r="I431" s="156"/>
      <c r="L431" s="151"/>
      <c r="M431" s="157"/>
      <c r="T431" s="158"/>
      <c r="AT431" s="153" t="s">
        <v>241</v>
      </c>
      <c r="AU431" s="153" t="s">
        <v>95</v>
      </c>
      <c r="AV431" s="12" t="s">
        <v>95</v>
      </c>
      <c r="AW431" s="12" t="s">
        <v>42</v>
      </c>
      <c r="AX431" s="12" t="s">
        <v>86</v>
      </c>
      <c r="AY431" s="153" t="s">
        <v>232</v>
      </c>
    </row>
    <row r="432" spans="2:65" s="13" customFormat="1">
      <c r="B432" s="159"/>
      <c r="D432" s="152" t="s">
        <v>241</v>
      </c>
      <c r="E432" s="160" t="s">
        <v>1</v>
      </c>
      <c r="F432" s="161" t="s">
        <v>243</v>
      </c>
      <c r="H432" s="162">
        <v>150</v>
      </c>
      <c r="I432" s="163"/>
      <c r="L432" s="159"/>
      <c r="M432" s="164"/>
      <c r="T432" s="165"/>
      <c r="AT432" s="160" t="s">
        <v>241</v>
      </c>
      <c r="AU432" s="160" t="s">
        <v>95</v>
      </c>
      <c r="AV432" s="13" t="s">
        <v>239</v>
      </c>
      <c r="AW432" s="13" t="s">
        <v>42</v>
      </c>
      <c r="AX432" s="13" t="s">
        <v>93</v>
      </c>
      <c r="AY432" s="160" t="s">
        <v>232</v>
      </c>
    </row>
    <row r="433" spans="2:65" s="11" customFormat="1" ht="22.9" customHeight="1">
      <c r="B433" s="126"/>
      <c r="D433" s="127" t="s">
        <v>85</v>
      </c>
      <c r="E433" s="136" t="s">
        <v>1095</v>
      </c>
      <c r="F433" s="136" t="s">
        <v>1096</v>
      </c>
      <c r="I433" s="129"/>
      <c r="J433" s="137">
        <f>BK433</f>
        <v>0</v>
      </c>
      <c r="L433" s="126"/>
      <c r="M433" s="131"/>
      <c r="P433" s="132">
        <f>SUM(P434:P457)</f>
        <v>0</v>
      </c>
      <c r="R433" s="132">
        <f>SUM(R434:R457)</f>
        <v>0</v>
      </c>
      <c r="T433" s="133">
        <f>SUM(T434:T457)</f>
        <v>0</v>
      </c>
      <c r="AR433" s="127" t="s">
        <v>93</v>
      </c>
      <c r="AT433" s="134" t="s">
        <v>85</v>
      </c>
      <c r="AU433" s="134" t="s">
        <v>93</v>
      </c>
      <c r="AY433" s="127" t="s">
        <v>232</v>
      </c>
      <c r="BK433" s="135">
        <f>SUM(BK434:BK457)</f>
        <v>0</v>
      </c>
    </row>
    <row r="434" spans="2:65" s="1" customFormat="1" ht="37.9" customHeight="1">
      <c r="B434" s="33"/>
      <c r="C434" s="138" t="s">
        <v>692</v>
      </c>
      <c r="D434" s="138" t="s">
        <v>234</v>
      </c>
      <c r="E434" s="139" t="s">
        <v>2158</v>
      </c>
      <c r="F434" s="140" t="s">
        <v>2159</v>
      </c>
      <c r="G434" s="141" t="s">
        <v>183</v>
      </c>
      <c r="H434" s="142">
        <v>1172.1769999999999</v>
      </c>
      <c r="I434" s="143"/>
      <c r="J434" s="144">
        <f>ROUND(I434*H434,2)</f>
        <v>0</v>
      </c>
      <c r="K434" s="140" t="s">
        <v>238</v>
      </c>
      <c r="L434" s="33"/>
      <c r="M434" s="145" t="s">
        <v>1</v>
      </c>
      <c r="N434" s="146" t="s">
        <v>51</v>
      </c>
      <c r="P434" s="147">
        <f>O434*H434</f>
        <v>0</v>
      </c>
      <c r="Q434" s="147">
        <v>0</v>
      </c>
      <c r="R434" s="147">
        <f>Q434*H434</f>
        <v>0</v>
      </c>
      <c r="S434" s="147">
        <v>0</v>
      </c>
      <c r="T434" s="148">
        <f>S434*H434</f>
        <v>0</v>
      </c>
      <c r="AR434" s="149" t="s">
        <v>239</v>
      </c>
      <c r="AT434" s="149" t="s">
        <v>234</v>
      </c>
      <c r="AU434" s="149" t="s">
        <v>95</v>
      </c>
      <c r="AY434" s="17" t="s">
        <v>232</v>
      </c>
      <c r="BE434" s="150">
        <f>IF(N434="základní",J434,0)</f>
        <v>0</v>
      </c>
      <c r="BF434" s="150">
        <f>IF(N434="snížená",J434,0)</f>
        <v>0</v>
      </c>
      <c r="BG434" s="150">
        <f>IF(N434="zákl. přenesená",J434,0)</f>
        <v>0</v>
      </c>
      <c r="BH434" s="150">
        <f>IF(N434="sníž. přenesená",J434,0)</f>
        <v>0</v>
      </c>
      <c r="BI434" s="150">
        <f>IF(N434="nulová",J434,0)</f>
        <v>0</v>
      </c>
      <c r="BJ434" s="17" t="s">
        <v>93</v>
      </c>
      <c r="BK434" s="150">
        <f>ROUND(I434*H434,2)</f>
        <v>0</v>
      </c>
      <c r="BL434" s="17" t="s">
        <v>239</v>
      </c>
      <c r="BM434" s="149" t="s">
        <v>2160</v>
      </c>
    </row>
    <row r="435" spans="2:65" s="14" customFormat="1" ht="22.5">
      <c r="B435" s="166"/>
      <c r="D435" s="152" t="s">
        <v>241</v>
      </c>
      <c r="E435" s="167" t="s">
        <v>1</v>
      </c>
      <c r="F435" s="168" t="s">
        <v>1870</v>
      </c>
      <c r="H435" s="167" t="s">
        <v>1</v>
      </c>
      <c r="I435" s="169"/>
      <c r="L435" s="166"/>
      <c r="M435" s="170"/>
      <c r="T435" s="171"/>
      <c r="AT435" s="167" t="s">
        <v>241</v>
      </c>
      <c r="AU435" s="167" t="s">
        <v>95</v>
      </c>
      <c r="AV435" s="14" t="s">
        <v>93</v>
      </c>
      <c r="AW435" s="14" t="s">
        <v>42</v>
      </c>
      <c r="AX435" s="14" t="s">
        <v>86</v>
      </c>
      <c r="AY435" s="167" t="s">
        <v>232</v>
      </c>
    </row>
    <row r="436" spans="2:65" s="12" customFormat="1">
      <c r="B436" s="151"/>
      <c r="D436" s="152" t="s">
        <v>241</v>
      </c>
      <c r="E436" s="153" t="s">
        <v>1</v>
      </c>
      <c r="F436" s="154" t="s">
        <v>2161</v>
      </c>
      <c r="H436" s="155">
        <v>3.0830000000000002</v>
      </c>
      <c r="I436" s="156"/>
      <c r="L436" s="151"/>
      <c r="M436" s="157"/>
      <c r="T436" s="158"/>
      <c r="AT436" s="153" t="s">
        <v>241</v>
      </c>
      <c r="AU436" s="153" t="s">
        <v>95</v>
      </c>
      <c r="AV436" s="12" t="s">
        <v>95</v>
      </c>
      <c r="AW436" s="12" t="s">
        <v>42</v>
      </c>
      <c r="AX436" s="12" t="s">
        <v>86</v>
      </c>
      <c r="AY436" s="153" t="s">
        <v>232</v>
      </c>
    </row>
    <row r="437" spans="2:65" s="12" customFormat="1">
      <c r="B437" s="151"/>
      <c r="D437" s="152" t="s">
        <v>241</v>
      </c>
      <c r="E437" s="153" t="s">
        <v>1</v>
      </c>
      <c r="F437" s="154" t="s">
        <v>2162</v>
      </c>
      <c r="H437" s="155">
        <v>5.85</v>
      </c>
      <c r="I437" s="156"/>
      <c r="L437" s="151"/>
      <c r="M437" s="157"/>
      <c r="T437" s="158"/>
      <c r="AT437" s="153" t="s">
        <v>241</v>
      </c>
      <c r="AU437" s="153" t="s">
        <v>95</v>
      </c>
      <c r="AV437" s="12" t="s">
        <v>95</v>
      </c>
      <c r="AW437" s="12" t="s">
        <v>42</v>
      </c>
      <c r="AX437" s="12" t="s">
        <v>86</v>
      </c>
      <c r="AY437" s="153" t="s">
        <v>232</v>
      </c>
    </row>
    <row r="438" spans="2:65" s="12" customFormat="1">
      <c r="B438" s="151"/>
      <c r="D438" s="152" t="s">
        <v>241</v>
      </c>
      <c r="E438" s="153" t="s">
        <v>1</v>
      </c>
      <c r="F438" s="154" t="s">
        <v>2163</v>
      </c>
      <c r="H438" s="155">
        <v>11.88</v>
      </c>
      <c r="I438" s="156"/>
      <c r="L438" s="151"/>
      <c r="M438" s="157"/>
      <c r="T438" s="158"/>
      <c r="AT438" s="153" t="s">
        <v>241</v>
      </c>
      <c r="AU438" s="153" t="s">
        <v>95</v>
      </c>
      <c r="AV438" s="12" t="s">
        <v>95</v>
      </c>
      <c r="AW438" s="12" t="s">
        <v>42</v>
      </c>
      <c r="AX438" s="12" t="s">
        <v>86</v>
      </c>
      <c r="AY438" s="153" t="s">
        <v>232</v>
      </c>
    </row>
    <row r="439" spans="2:65" s="12" customFormat="1">
      <c r="B439" s="151"/>
      <c r="D439" s="152" t="s">
        <v>241</v>
      </c>
      <c r="E439" s="153" t="s">
        <v>1</v>
      </c>
      <c r="F439" s="154" t="s">
        <v>2164</v>
      </c>
      <c r="H439" s="155">
        <v>309.88799999999998</v>
      </c>
      <c r="I439" s="156"/>
      <c r="L439" s="151"/>
      <c r="M439" s="157"/>
      <c r="T439" s="158"/>
      <c r="AT439" s="153" t="s">
        <v>241</v>
      </c>
      <c r="AU439" s="153" t="s">
        <v>95</v>
      </c>
      <c r="AV439" s="12" t="s">
        <v>95</v>
      </c>
      <c r="AW439" s="12" t="s">
        <v>42</v>
      </c>
      <c r="AX439" s="12" t="s">
        <v>86</v>
      </c>
      <c r="AY439" s="153" t="s">
        <v>232</v>
      </c>
    </row>
    <row r="440" spans="2:65" s="12" customFormat="1">
      <c r="B440" s="151"/>
      <c r="D440" s="152" t="s">
        <v>241</v>
      </c>
      <c r="E440" s="153" t="s">
        <v>1</v>
      </c>
      <c r="F440" s="154" t="s">
        <v>2165</v>
      </c>
      <c r="H440" s="155">
        <v>0.96899999999999997</v>
      </c>
      <c r="I440" s="156"/>
      <c r="L440" s="151"/>
      <c r="M440" s="157"/>
      <c r="T440" s="158"/>
      <c r="AT440" s="153" t="s">
        <v>241</v>
      </c>
      <c r="AU440" s="153" t="s">
        <v>95</v>
      </c>
      <c r="AV440" s="12" t="s">
        <v>95</v>
      </c>
      <c r="AW440" s="12" t="s">
        <v>42</v>
      </c>
      <c r="AX440" s="12" t="s">
        <v>86</v>
      </c>
      <c r="AY440" s="153" t="s">
        <v>232</v>
      </c>
    </row>
    <row r="441" spans="2:65" s="12" customFormat="1">
      <c r="B441" s="151"/>
      <c r="D441" s="152" t="s">
        <v>241</v>
      </c>
      <c r="E441" s="153" t="s">
        <v>1</v>
      </c>
      <c r="F441" s="154" t="s">
        <v>2166</v>
      </c>
      <c r="H441" s="155">
        <v>3.78</v>
      </c>
      <c r="I441" s="156"/>
      <c r="L441" s="151"/>
      <c r="M441" s="157"/>
      <c r="T441" s="158"/>
      <c r="AT441" s="153" t="s">
        <v>241</v>
      </c>
      <c r="AU441" s="153" t="s">
        <v>95</v>
      </c>
      <c r="AV441" s="12" t="s">
        <v>95</v>
      </c>
      <c r="AW441" s="12" t="s">
        <v>42</v>
      </c>
      <c r="AX441" s="12" t="s">
        <v>86</v>
      </c>
      <c r="AY441" s="153" t="s">
        <v>232</v>
      </c>
    </row>
    <row r="442" spans="2:65" s="12" customFormat="1">
      <c r="B442" s="151"/>
      <c r="D442" s="152" t="s">
        <v>241</v>
      </c>
      <c r="E442" s="153" t="s">
        <v>1</v>
      </c>
      <c r="F442" s="154" t="s">
        <v>2167</v>
      </c>
      <c r="H442" s="155">
        <v>0.104</v>
      </c>
      <c r="I442" s="156"/>
      <c r="L442" s="151"/>
      <c r="M442" s="157"/>
      <c r="T442" s="158"/>
      <c r="AT442" s="153" t="s">
        <v>241</v>
      </c>
      <c r="AU442" s="153" t="s">
        <v>95</v>
      </c>
      <c r="AV442" s="12" t="s">
        <v>95</v>
      </c>
      <c r="AW442" s="12" t="s">
        <v>42</v>
      </c>
      <c r="AX442" s="12" t="s">
        <v>86</v>
      </c>
      <c r="AY442" s="153" t="s">
        <v>232</v>
      </c>
    </row>
    <row r="443" spans="2:65" s="12" customFormat="1" ht="22.5">
      <c r="B443" s="151"/>
      <c r="D443" s="152" t="s">
        <v>241</v>
      </c>
      <c r="E443" s="153" t="s">
        <v>1</v>
      </c>
      <c r="F443" s="154" t="s">
        <v>2168</v>
      </c>
      <c r="H443" s="155">
        <v>391</v>
      </c>
      <c r="I443" s="156"/>
      <c r="L443" s="151"/>
      <c r="M443" s="157"/>
      <c r="T443" s="158"/>
      <c r="AT443" s="153" t="s">
        <v>241</v>
      </c>
      <c r="AU443" s="153" t="s">
        <v>95</v>
      </c>
      <c r="AV443" s="12" t="s">
        <v>95</v>
      </c>
      <c r="AW443" s="12" t="s">
        <v>42</v>
      </c>
      <c r="AX443" s="12" t="s">
        <v>86</v>
      </c>
      <c r="AY443" s="153" t="s">
        <v>232</v>
      </c>
    </row>
    <row r="444" spans="2:65" s="12" customFormat="1" ht="22.5">
      <c r="B444" s="151"/>
      <c r="D444" s="152" t="s">
        <v>241</v>
      </c>
      <c r="E444" s="153" t="s">
        <v>1</v>
      </c>
      <c r="F444" s="154" t="s">
        <v>2169</v>
      </c>
      <c r="H444" s="155">
        <v>3.6059999999999999</v>
      </c>
      <c r="I444" s="156"/>
      <c r="L444" s="151"/>
      <c r="M444" s="157"/>
      <c r="T444" s="158"/>
      <c r="AT444" s="153" t="s">
        <v>241</v>
      </c>
      <c r="AU444" s="153" t="s">
        <v>95</v>
      </c>
      <c r="AV444" s="12" t="s">
        <v>95</v>
      </c>
      <c r="AW444" s="12" t="s">
        <v>42</v>
      </c>
      <c r="AX444" s="12" t="s">
        <v>86</v>
      </c>
      <c r="AY444" s="153" t="s">
        <v>232</v>
      </c>
    </row>
    <row r="445" spans="2:65" s="12" customFormat="1" ht="22.5">
      <c r="B445" s="151"/>
      <c r="D445" s="152" t="s">
        <v>241</v>
      </c>
      <c r="E445" s="153" t="s">
        <v>1</v>
      </c>
      <c r="F445" s="154" t="s">
        <v>2170</v>
      </c>
      <c r="H445" s="155">
        <v>168.10499999999999</v>
      </c>
      <c r="I445" s="156"/>
      <c r="L445" s="151"/>
      <c r="M445" s="157"/>
      <c r="T445" s="158"/>
      <c r="AT445" s="153" t="s">
        <v>241</v>
      </c>
      <c r="AU445" s="153" t="s">
        <v>95</v>
      </c>
      <c r="AV445" s="12" t="s">
        <v>95</v>
      </c>
      <c r="AW445" s="12" t="s">
        <v>42</v>
      </c>
      <c r="AX445" s="12" t="s">
        <v>86</v>
      </c>
      <c r="AY445" s="153" t="s">
        <v>232</v>
      </c>
    </row>
    <row r="446" spans="2:65" s="12" customFormat="1" ht="22.5">
      <c r="B446" s="151"/>
      <c r="D446" s="152" t="s">
        <v>241</v>
      </c>
      <c r="E446" s="153" t="s">
        <v>1</v>
      </c>
      <c r="F446" s="154" t="s">
        <v>2171</v>
      </c>
      <c r="H446" s="155">
        <v>54.432000000000002</v>
      </c>
      <c r="I446" s="156"/>
      <c r="L446" s="151"/>
      <c r="M446" s="157"/>
      <c r="T446" s="158"/>
      <c r="AT446" s="153" t="s">
        <v>241</v>
      </c>
      <c r="AU446" s="153" t="s">
        <v>95</v>
      </c>
      <c r="AV446" s="12" t="s">
        <v>95</v>
      </c>
      <c r="AW446" s="12" t="s">
        <v>42</v>
      </c>
      <c r="AX446" s="12" t="s">
        <v>86</v>
      </c>
      <c r="AY446" s="153" t="s">
        <v>232</v>
      </c>
    </row>
    <row r="447" spans="2:65" s="12" customFormat="1" ht="22.5">
      <c r="B447" s="151"/>
      <c r="D447" s="152" t="s">
        <v>241</v>
      </c>
      <c r="E447" s="153" t="s">
        <v>1</v>
      </c>
      <c r="F447" s="154" t="s">
        <v>2172</v>
      </c>
      <c r="H447" s="155">
        <v>219.48</v>
      </c>
      <c r="I447" s="156"/>
      <c r="L447" s="151"/>
      <c r="M447" s="157"/>
      <c r="T447" s="158"/>
      <c r="AT447" s="153" t="s">
        <v>241</v>
      </c>
      <c r="AU447" s="153" t="s">
        <v>95</v>
      </c>
      <c r="AV447" s="12" t="s">
        <v>95</v>
      </c>
      <c r="AW447" s="12" t="s">
        <v>42</v>
      </c>
      <c r="AX447" s="12" t="s">
        <v>86</v>
      </c>
      <c r="AY447" s="153" t="s">
        <v>232</v>
      </c>
    </row>
    <row r="448" spans="2:65" s="13" customFormat="1">
      <c r="B448" s="159"/>
      <c r="D448" s="152" t="s">
        <v>241</v>
      </c>
      <c r="E448" s="160" t="s">
        <v>1859</v>
      </c>
      <c r="F448" s="161" t="s">
        <v>243</v>
      </c>
      <c r="H448" s="162">
        <v>1172.1769999999999</v>
      </c>
      <c r="I448" s="163"/>
      <c r="L448" s="159"/>
      <c r="M448" s="164"/>
      <c r="T448" s="165"/>
      <c r="AT448" s="160" t="s">
        <v>241</v>
      </c>
      <c r="AU448" s="160" t="s">
        <v>95</v>
      </c>
      <c r="AV448" s="13" t="s">
        <v>239</v>
      </c>
      <c r="AW448" s="13" t="s">
        <v>42</v>
      </c>
      <c r="AX448" s="13" t="s">
        <v>93</v>
      </c>
      <c r="AY448" s="160" t="s">
        <v>232</v>
      </c>
    </row>
    <row r="449" spans="2:65" s="1" customFormat="1" ht="44.25" customHeight="1">
      <c r="B449" s="33"/>
      <c r="C449" s="138" t="s">
        <v>696</v>
      </c>
      <c r="D449" s="138" t="s">
        <v>234</v>
      </c>
      <c r="E449" s="139" t="s">
        <v>2173</v>
      </c>
      <c r="F449" s="140" t="s">
        <v>2174</v>
      </c>
      <c r="G449" s="141" t="s">
        <v>183</v>
      </c>
      <c r="H449" s="142">
        <v>10549.593000000001</v>
      </c>
      <c r="I449" s="143"/>
      <c r="J449" s="144">
        <f>ROUND(I449*H449,2)</f>
        <v>0</v>
      </c>
      <c r="K449" s="140" t="s">
        <v>238</v>
      </c>
      <c r="L449" s="33"/>
      <c r="M449" s="145" t="s">
        <v>1</v>
      </c>
      <c r="N449" s="146" t="s">
        <v>51</v>
      </c>
      <c r="P449" s="147">
        <f>O449*H449</f>
        <v>0</v>
      </c>
      <c r="Q449" s="147">
        <v>0</v>
      </c>
      <c r="R449" s="147">
        <f>Q449*H449</f>
        <v>0</v>
      </c>
      <c r="S449" s="147">
        <v>0</v>
      </c>
      <c r="T449" s="148">
        <f>S449*H449</f>
        <v>0</v>
      </c>
      <c r="AR449" s="149" t="s">
        <v>239</v>
      </c>
      <c r="AT449" s="149" t="s">
        <v>234</v>
      </c>
      <c r="AU449" s="149" t="s">
        <v>95</v>
      </c>
      <c r="AY449" s="17" t="s">
        <v>232</v>
      </c>
      <c r="BE449" s="150">
        <f>IF(N449="základní",J449,0)</f>
        <v>0</v>
      </c>
      <c r="BF449" s="150">
        <f>IF(N449="snížená",J449,0)</f>
        <v>0</v>
      </c>
      <c r="BG449" s="150">
        <f>IF(N449="zákl. přenesená",J449,0)</f>
        <v>0</v>
      </c>
      <c r="BH449" s="150">
        <f>IF(N449="sníž. přenesená",J449,0)</f>
        <v>0</v>
      </c>
      <c r="BI449" s="150">
        <f>IF(N449="nulová",J449,0)</f>
        <v>0</v>
      </c>
      <c r="BJ449" s="17" t="s">
        <v>93</v>
      </c>
      <c r="BK449" s="150">
        <f>ROUND(I449*H449,2)</f>
        <v>0</v>
      </c>
      <c r="BL449" s="17" t="s">
        <v>239</v>
      </c>
      <c r="BM449" s="149" t="s">
        <v>2175</v>
      </c>
    </row>
    <row r="450" spans="2:65" s="14" customFormat="1" ht="22.5">
      <c r="B450" s="166"/>
      <c r="D450" s="152" t="s">
        <v>241</v>
      </c>
      <c r="E450" s="167" t="s">
        <v>1</v>
      </c>
      <c r="F450" s="168" t="s">
        <v>1870</v>
      </c>
      <c r="H450" s="167" t="s">
        <v>1</v>
      </c>
      <c r="I450" s="169"/>
      <c r="L450" s="166"/>
      <c r="M450" s="170"/>
      <c r="T450" s="171"/>
      <c r="AT450" s="167" t="s">
        <v>241</v>
      </c>
      <c r="AU450" s="167" t="s">
        <v>95</v>
      </c>
      <c r="AV450" s="14" t="s">
        <v>93</v>
      </c>
      <c r="AW450" s="14" t="s">
        <v>42</v>
      </c>
      <c r="AX450" s="14" t="s">
        <v>86</v>
      </c>
      <c r="AY450" s="167" t="s">
        <v>232</v>
      </c>
    </row>
    <row r="451" spans="2:65" s="12" customFormat="1">
      <c r="B451" s="151"/>
      <c r="D451" s="152" t="s">
        <v>241</v>
      </c>
      <c r="E451" s="153" t="s">
        <v>1</v>
      </c>
      <c r="F451" s="154" t="s">
        <v>1859</v>
      </c>
      <c r="H451" s="155">
        <v>1172.1769999999999</v>
      </c>
      <c r="I451" s="156"/>
      <c r="L451" s="151"/>
      <c r="M451" s="157"/>
      <c r="T451" s="158"/>
      <c r="AT451" s="153" t="s">
        <v>241</v>
      </c>
      <c r="AU451" s="153" t="s">
        <v>95</v>
      </c>
      <c r="AV451" s="12" t="s">
        <v>95</v>
      </c>
      <c r="AW451" s="12" t="s">
        <v>42</v>
      </c>
      <c r="AX451" s="12" t="s">
        <v>86</v>
      </c>
      <c r="AY451" s="153" t="s">
        <v>232</v>
      </c>
    </row>
    <row r="452" spans="2:65" s="13" customFormat="1">
      <c r="B452" s="159"/>
      <c r="D452" s="152" t="s">
        <v>241</v>
      </c>
      <c r="E452" s="160" t="s">
        <v>1</v>
      </c>
      <c r="F452" s="161" t="s">
        <v>243</v>
      </c>
      <c r="H452" s="162">
        <v>1172.1769999999999</v>
      </c>
      <c r="I452" s="163"/>
      <c r="L452" s="159"/>
      <c r="M452" s="164"/>
      <c r="T452" s="165"/>
      <c r="AT452" s="160" t="s">
        <v>241</v>
      </c>
      <c r="AU452" s="160" t="s">
        <v>95</v>
      </c>
      <c r="AV452" s="13" t="s">
        <v>239</v>
      </c>
      <c r="AW452" s="13" t="s">
        <v>42</v>
      </c>
      <c r="AX452" s="13" t="s">
        <v>93</v>
      </c>
      <c r="AY452" s="160" t="s">
        <v>232</v>
      </c>
    </row>
    <row r="453" spans="2:65" s="12" customFormat="1">
      <c r="B453" s="151"/>
      <c r="D453" s="152" t="s">
        <v>241</v>
      </c>
      <c r="F453" s="154" t="s">
        <v>2176</v>
      </c>
      <c r="H453" s="155">
        <v>10549.593000000001</v>
      </c>
      <c r="I453" s="156"/>
      <c r="L453" s="151"/>
      <c r="M453" s="157"/>
      <c r="T453" s="158"/>
      <c r="AT453" s="153" t="s">
        <v>241</v>
      </c>
      <c r="AU453" s="153" t="s">
        <v>95</v>
      </c>
      <c r="AV453" s="12" t="s">
        <v>95</v>
      </c>
      <c r="AW453" s="12" t="s">
        <v>4</v>
      </c>
      <c r="AX453" s="12" t="s">
        <v>93</v>
      </c>
      <c r="AY453" s="153" t="s">
        <v>232</v>
      </c>
    </row>
    <row r="454" spans="2:65" s="1" customFormat="1" ht="24.2" customHeight="1">
      <c r="B454" s="33"/>
      <c r="C454" s="138" t="s">
        <v>700</v>
      </c>
      <c r="D454" s="138" t="s">
        <v>234</v>
      </c>
      <c r="E454" s="139" t="s">
        <v>2177</v>
      </c>
      <c r="F454" s="140" t="s">
        <v>2178</v>
      </c>
      <c r="G454" s="141" t="s">
        <v>183</v>
      </c>
      <c r="H454" s="142">
        <v>2344.3539999999998</v>
      </c>
      <c r="I454" s="143"/>
      <c r="J454" s="144">
        <f>ROUND(I454*H454,2)</f>
        <v>0</v>
      </c>
      <c r="K454" s="140" t="s">
        <v>238</v>
      </c>
      <c r="L454" s="33"/>
      <c r="M454" s="145" t="s">
        <v>1</v>
      </c>
      <c r="N454" s="146" t="s">
        <v>51</v>
      </c>
      <c r="P454" s="147">
        <f>O454*H454</f>
        <v>0</v>
      </c>
      <c r="Q454" s="147">
        <v>0</v>
      </c>
      <c r="R454" s="147">
        <f>Q454*H454</f>
        <v>0</v>
      </c>
      <c r="S454" s="147">
        <v>0</v>
      </c>
      <c r="T454" s="148">
        <f>S454*H454</f>
        <v>0</v>
      </c>
      <c r="AR454" s="149" t="s">
        <v>239</v>
      </c>
      <c r="AT454" s="149" t="s">
        <v>234</v>
      </c>
      <c r="AU454" s="149" t="s">
        <v>95</v>
      </c>
      <c r="AY454" s="17" t="s">
        <v>232</v>
      </c>
      <c r="BE454" s="150">
        <f>IF(N454="základní",J454,0)</f>
        <v>0</v>
      </c>
      <c r="BF454" s="150">
        <f>IF(N454="snížená",J454,0)</f>
        <v>0</v>
      </c>
      <c r="BG454" s="150">
        <f>IF(N454="zákl. přenesená",J454,0)</f>
        <v>0</v>
      </c>
      <c r="BH454" s="150">
        <f>IF(N454="sníž. přenesená",J454,0)</f>
        <v>0</v>
      </c>
      <c r="BI454" s="150">
        <f>IF(N454="nulová",J454,0)</f>
        <v>0</v>
      </c>
      <c r="BJ454" s="17" t="s">
        <v>93</v>
      </c>
      <c r="BK454" s="150">
        <f>ROUND(I454*H454,2)</f>
        <v>0</v>
      </c>
      <c r="BL454" s="17" t="s">
        <v>239</v>
      </c>
      <c r="BM454" s="149" t="s">
        <v>2179</v>
      </c>
    </row>
    <row r="455" spans="2:65" s="14" customFormat="1" ht="22.5">
      <c r="B455" s="166"/>
      <c r="D455" s="152" t="s">
        <v>241</v>
      </c>
      <c r="E455" s="167" t="s">
        <v>1</v>
      </c>
      <c r="F455" s="168" t="s">
        <v>1870</v>
      </c>
      <c r="H455" s="167" t="s">
        <v>1</v>
      </c>
      <c r="I455" s="169"/>
      <c r="L455" s="166"/>
      <c r="M455" s="170"/>
      <c r="T455" s="171"/>
      <c r="AT455" s="167" t="s">
        <v>241</v>
      </c>
      <c r="AU455" s="167" t="s">
        <v>95</v>
      </c>
      <c r="AV455" s="14" t="s">
        <v>93</v>
      </c>
      <c r="AW455" s="14" t="s">
        <v>42</v>
      </c>
      <c r="AX455" s="14" t="s">
        <v>86</v>
      </c>
      <c r="AY455" s="167" t="s">
        <v>232</v>
      </c>
    </row>
    <row r="456" spans="2:65" s="12" customFormat="1">
      <c r="B456" s="151"/>
      <c r="D456" s="152" t="s">
        <v>241</v>
      </c>
      <c r="E456" s="153" t="s">
        <v>1</v>
      </c>
      <c r="F456" s="154" t="s">
        <v>2180</v>
      </c>
      <c r="H456" s="155">
        <v>2344.3539999999998</v>
      </c>
      <c r="I456" s="156"/>
      <c r="L456" s="151"/>
      <c r="M456" s="157"/>
      <c r="T456" s="158"/>
      <c r="AT456" s="153" t="s">
        <v>241</v>
      </c>
      <c r="AU456" s="153" t="s">
        <v>95</v>
      </c>
      <c r="AV456" s="12" t="s">
        <v>95</v>
      </c>
      <c r="AW456" s="12" t="s">
        <v>42</v>
      </c>
      <c r="AX456" s="12" t="s">
        <v>86</v>
      </c>
      <c r="AY456" s="153" t="s">
        <v>232</v>
      </c>
    </row>
    <row r="457" spans="2:65" s="13" customFormat="1">
      <c r="B457" s="159"/>
      <c r="D457" s="152" t="s">
        <v>241</v>
      </c>
      <c r="E457" s="160" t="s">
        <v>1</v>
      </c>
      <c r="F457" s="161" t="s">
        <v>243</v>
      </c>
      <c r="H457" s="162">
        <v>2344.3539999999998</v>
      </c>
      <c r="I457" s="163"/>
      <c r="L457" s="159"/>
      <c r="M457" s="164"/>
      <c r="T457" s="165"/>
      <c r="AT457" s="160" t="s">
        <v>241</v>
      </c>
      <c r="AU457" s="160" t="s">
        <v>95</v>
      </c>
      <c r="AV457" s="13" t="s">
        <v>239</v>
      </c>
      <c r="AW457" s="13" t="s">
        <v>42</v>
      </c>
      <c r="AX457" s="13" t="s">
        <v>93</v>
      </c>
      <c r="AY457" s="160" t="s">
        <v>232</v>
      </c>
    </row>
    <row r="458" spans="2:65" s="11" customFormat="1" ht="22.9" customHeight="1">
      <c r="B458" s="126"/>
      <c r="D458" s="127" t="s">
        <v>85</v>
      </c>
      <c r="E458" s="136" t="s">
        <v>1113</v>
      </c>
      <c r="F458" s="136" t="s">
        <v>1114</v>
      </c>
      <c r="I458" s="129"/>
      <c r="J458" s="137">
        <f>BK458</f>
        <v>0</v>
      </c>
      <c r="L458" s="126"/>
      <c r="M458" s="131"/>
      <c r="P458" s="132">
        <f>P459</f>
        <v>0</v>
      </c>
      <c r="R458" s="132">
        <f>R459</f>
        <v>0</v>
      </c>
      <c r="T458" s="133">
        <f>T459</f>
        <v>0</v>
      </c>
      <c r="AR458" s="127" t="s">
        <v>93</v>
      </c>
      <c r="AT458" s="134" t="s">
        <v>85</v>
      </c>
      <c r="AU458" s="134" t="s">
        <v>93</v>
      </c>
      <c r="AY458" s="127" t="s">
        <v>232</v>
      </c>
      <c r="BK458" s="135">
        <f>BK459</f>
        <v>0</v>
      </c>
    </row>
    <row r="459" spans="2:65" s="1" customFormat="1" ht="62.65" customHeight="1">
      <c r="B459" s="33"/>
      <c r="C459" s="138" t="s">
        <v>706</v>
      </c>
      <c r="D459" s="138" t="s">
        <v>234</v>
      </c>
      <c r="E459" s="139" t="s">
        <v>1116</v>
      </c>
      <c r="F459" s="140" t="s">
        <v>1117</v>
      </c>
      <c r="G459" s="141" t="s">
        <v>183</v>
      </c>
      <c r="H459" s="142">
        <v>574.25400000000002</v>
      </c>
      <c r="I459" s="143"/>
      <c r="J459" s="144">
        <f>ROUND(I459*H459,2)</f>
        <v>0</v>
      </c>
      <c r="K459" s="140" t="s">
        <v>238</v>
      </c>
      <c r="L459" s="33"/>
      <c r="M459" s="145" t="s">
        <v>1</v>
      </c>
      <c r="N459" s="146" t="s">
        <v>51</v>
      </c>
      <c r="P459" s="147">
        <f>O459*H459</f>
        <v>0</v>
      </c>
      <c r="Q459" s="147">
        <v>0</v>
      </c>
      <c r="R459" s="147">
        <f>Q459*H459</f>
        <v>0</v>
      </c>
      <c r="S459" s="147">
        <v>0</v>
      </c>
      <c r="T459" s="148">
        <f>S459*H459</f>
        <v>0</v>
      </c>
      <c r="AR459" s="149" t="s">
        <v>239</v>
      </c>
      <c r="AT459" s="149" t="s">
        <v>234</v>
      </c>
      <c r="AU459" s="149" t="s">
        <v>95</v>
      </c>
      <c r="AY459" s="17" t="s">
        <v>232</v>
      </c>
      <c r="BE459" s="150">
        <f>IF(N459="základní",J459,0)</f>
        <v>0</v>
      </c>
      <c r="BF459" s="150">
        <f>IF(N459="snížená",J459,0)</f>
        <v>0</v>
      </c>
      <c r="BG459" s="150">
        <f>IF(N459="zákl. přenesená",J459,0)</f>
        <v>0</v>
      </c>
      <c r="BH459" s="150">
        <f>IF(N459="sníž. přenesená",J459,0)</f>
        <v>0</v>
      </c>
      <c r="BI459" s="150">
        <f>IF(N459="nulová",J459,0)</f>
        <v>0</v>
      </c>
      <c r="BJ459" s="17" t="s">
        <v>93</v>
      </c>
      <c r="BK459" s="150">
        <f>ROUND(I459*H459,2)</f>
        <v>0</v>
      </c>
      <c r="BL459" s="17" t="s">
        <v>239</v>
      </c>
      <c r="BM459" s="149" t="s">
        <v>2181</v>
      </c>
    </row>
    <row r="460" spans="2:65" s="11" customFormat="1" ht="25.9" customHeight="1">
      <c r="B460" s="126"/>
      <c r="D460" s="127" t="s">
        <v>85</v>
      </c>
      <c r="E460" s="128" t="s">
        <v>1597</v>
      </c>
      <c r="F460" s="128" t="s">
        <v>1598</v>
      </c>
      <c r="I460" s="129"/>
      <c r="J460" s="130">
        <f>BK460</f>
        <v>0</v>
      </c>
      <c r="L460" s="126"/>
      <c r="M460" s="131"/>
      <c r="P460" s="132">
        <f>SUM(P461:P489)</f>
        <v>0</v>
      </c>
      <c r="R460" s="132">
        <f>SUM(R461:R489)</f>
        <v>0</v>
      </c>
      <c r="T460" s="133">
        <f>SUM(T461:T489)</f>
        <v>0</v>
      </c>
      <c r="AR460" s="127" t="s">
        <v>93</v>
      </c>
      <c r="AT460" s="134" t="s">
        <v>85</v>
      </c>
      <c r="AU460" s="134" t="s">
        <v>86</v>
      </c>
      <c r="AY460" s="127" t="s">
        <v>232</v>
      </c>
      <c r="BK460" s="135">
        <f>SUM(BK461:BK489)</f>
        <v>0</v>
      </c>
    </row>
    <row r="461" spans="2:65" s="1" customFormat="1" ht="44.25" customHeight="1">
      <c r="B461" s="33"/>
      <c r="C461" s="138" t="s">
        <v>711</v>
      </c>
      <c r="D461" s="138" t="s">
        <v>234</v>
      </c>
      <c r="E461" s="139" t="s">
        <v>2182</v>
      </c>
      <c r="F461" s="140" t="s">
        <v>2183</v>
      </c>
      <c r="G461" s="141" t="s">
        <v>183</v>
      </c>
      <c r="H461" s="142">
        <v>4.8529999999999998</v>
      </c>
      <c r="I461" s="143"/>
      <c r="J461" s="144">
        <f>ROUND(I461*H461,2)</f>
        <v>0</v>
      </c>
      <c r="K461" s="140" t="s">
        <v>238</v>
      </c>
      <c r="L461" s="33"/>
      <c r="M461" s="145" t="s">
        <v>1</v>
      </c>
      <c r="N461" s="146" t="s">
        <v>51</v>
      </c>
      <c r="P461" s="147">
        <f>O461*H461</f>
        <v>0</v>
      </c>
      <c r="Q461" s="147">
        <v>0</v>
      </c>
      <c r="R461" s="147">
        <f>Q461*H461</f>
        <v>0</v>
      </c>
      <c r="S461" s="147">
        <v>0</v>
      </c>
      <c r="T461" s="148">
        <f>S461*H461</f>
        <v>0</v>
      </c>
      <c r="AR461" s="149" t="s">
        <v>239</v>
      </c>
      <c r="AT461" s="149" t="s">
        <v>234</v>
      </c>
      <c r="AU461" s="149" t="s">
        <v>93</v>
      </c>
      <c r="AY461" s="17" t="s">
        <v>232</v>
      </c>
      <c r="BE461" s="150">
        <f>IF(N461="základní",J461,0)</f>
        <v>0</v>
      </c>
      <c r="BF461" s="150">
        <f>IF(N461="snížená",J461,0)</f>
        <v>0</v>
      </c>
      <c r="BG461" s="150">
        <f>IF(N461="zákl. přenesená",J461,0)</f>
        <v>0</v>
      </c>
      <c r="BH461" s="150">
        <f>IF(N461="sníž. přenesená",J461,0)</f>
        <v>0</v>
      </c>
      <c r="BI461" s="150">
        <f>IF(N461="nulová",J461,0)</f>
        <v>0</v>
      </c>
      <c r="BJ461" s="17" t="s">
        <v>93</v>
      </c>
      <c r="BK461" s="150">
        <f>ROUND(I461*H461,2)</f>
        <v>0</v>
      </c>
      <c r="BL461" s="17" t="s">
        <v>239</v>
      </c>
      <c r="BM461" s="149" t="s">
        <v>2184</v>
      </c>
    </row>
    <row r="462" spans="2:65" s="14" customFormat="1" ht="22.5">
      <c r="B462" s="166"/>
      <c r="D462" s="152" t="s">
        <v>241</v>
      </c>
      <c r="E462" s="167" t="s">
        <v>1</v>
      </c>
      <c r="F462" s="168" t="s">
        <v>1870</v>
      </c>
      <c r="H462" s="167" t="s">
        <v>1</v>
      </c>
      <c r="I462" s="169"/>
      <c r="L462" s="166"/>
      <c r="M462" s="170"/>
      <c r="T462" s="171"/>
      <c r="AT462" s="167" t="s">
        <v>241</v>
      </c>
      <c r="AU462" s="167" t="s">
        <v>93</v>
      </c>
      <c r="AV462" s="14" t="s">
        <v>93</v>
      </c>
      <c r="AW462" s="14" t="s">
        <v>42</v>
      </c>
      <c r="AX462" s="14" t="s">
        <v>86</v>
      </c>
      <c r="AY462" s="167" t="s">
        <v>232</v>
      </c>
    </row>
    <row r="463" spans="2:65" s="12" customFormat="1">
      <c r="B463" s="151"/>
      <c r="D463" s="152" t="s">
        <v>241</v>
      </c>
      <c r="E463" s="153" t="s">
        <v>1</v>
      </c>
      <c r="F463" s="154" t="s">
        <v>2165</v>
      </c>
      <c r="H463" s="155">
        <v>0.96899999999999997</v>
      </c>
      <c r="I463" s="156"/>
      <c r="L463" s="151"/>
      <c r="M463" s="157"/>
      <c r="T463" s="158"/>
      <c r="AT463" s="153" t="s">
        <v>241</v>
      </c>
      <c r="AU463" s="153" t="s">
        <v>93</v>
      </c>
      <c r="AV463" s="12" t="s">
        <v>95</v>
      </c>
      <c r="AW463" s="12" t="s">
        <v>42</v>
      </c>
      <c r="AX463" s="12" t="s">
        <v>86</v>
      </c>
      <c r="AY463" s="153" t="s">
        <v>232</v>
      </c>
    </row>
    <row r="464" spans="2:65" s="12" customFormat="1">
      <c r="B464" s="151"/>
      <c r="D464" s="152" t="s">
        <v>241</v>
      </c>
      <c r="E464" s="153" t="s">
        <v>1</v>
      </c>
      <c r="F464" s="154" t="s">
        <v>2166</v>
      </c>
      <c r="H464" s="155">
        <v>3.78</v>
      </c>
      <c r="I464" s="156"/>
      <c r="L464" s="151"/>
      <c r="M464" s="157"/>
      <c r="T464" s="158"/>
      <c r="AT464" s="153" t="s">
        <v>241</v>
      </c>
      <c r="AU464" s="153" t="s">
        <v>93</v>
      </c>
      <c r="AV464" s="12" t="s">
        <v>95</v>
      </c>
      <c r="AW464" s="12" t="s">
        <v>42</v>
      </c>
      <c r="AX464" s="12" t="s">
        <v>86</v>
      </c>
      <c r="AY464" s="153" t="s">
        <v>232</v>
      </c>
    </row>
    <row r="465" spans="2:65" s="12" customFormat="1">
      <c r="B465" s="151"/>
      <c r="D465" s="152" t="s">
        <v>241</v>
      </c>
      <c r="E465" s="153" t="s">
        <v>1</v>
      </c>
      <c r="F465" s="154" t="s">
        <v>2167</v>
      </c>
      <c r="H465" s="155">
        <v>0.104</v>
      </c>
      <c r="I465" s="156"/>
      <c r="L465" s="151"/>
      <c r="M465" s="157"/>
      <c r="T465" s="158"/>
      <c r="AT465" s="153" t="s">
        <v>241</v>
      </c>
      <c r="AU465" s="153" t="s">
        <v>93</v>
      </c>
      <c r="AV465" s="12" t="s">
        <v>95</v>
      </c>
      <c r="AW465" s="12" t="s">
        <v>42</v>
      </c>
      <c r="AX465" s="12" t="s">
        <v>86</v>
      </c>
      <c r="AY465" s="153" t="s">
        <v>232</v>
      </c>
    </row>
    <row r="466" spans="2:65" s="13" customFormat="1">
      <c r="B466" s="159"/>
      <c r="D466" s="152" t="s">
        <v>241</v>
      </c>
      <c r="E466" s="160" t="s">
        <v>1</v>
      </c>
      <c r="F466" s="161" t="s">
        <v>243</v>
      </c>
      <c r="H466" s="162">
        <v>4.8529999999999998</v>
      </c>
      <c r="I466" s="163"/>
      <c r="L466" s="159"/>
      <c r="M466" s="164"/>
      <c r="T466" s="165"/>
      <c r="AT466" s="160" t="s">
        <v>241</v>
      </c>
      <c r="AU466" s="160" t="s">
        <v>93</v>
      </c>
      <c r="AV466" s="13" t="s">
        <v>239</v>
      </c>
      <c r="AW466" s="13" t="s">
        <v>42</v>
      </c>
      <c r="AX466" s="13" t="s">
        <v>93</v>
      </c>
      <c r="AY466" s="160" t="s">
        <v>232</v>
      </c>
    </row>
    <row r="467" spans="2:65" s="1" customFormat="1" ht="44.25" customHeight="1">
      <c r="B467" s="33"/>
      <c r="C467" s="138" t="s">
        <v>718</v>
      </c>
      <c r="D467" s="138" t="s">
        <v>234</v>
      </c>
      <c r="E467" s="139" t="s">
        <v>1600</v>
      </c>
      <c r="F467" s="140" t="s">
        <v>1601</v>
      </c>
      <c r="G467" s="141" t="s">
        <v>183</v>
      </c>
      <c r="H467" s="142">
        <v>790.46500000000003</v>
      </c>
      <c r="I467" s="143"/>
      <c r="J467" s="144">
        <f>ROUND(I467*H467,2)</f>
        <v>0</v>
      </c>
      <c r="K467" s="140" t="s">
        <v>238</v>
      </c>
      <c r="L467" s="33"/>
      <c r="M467" s="145" t="s">
        <v>1</v>
      </c>
      <c r="N467" s="146" t="s">
        <v>51</v>
      </c>
      <c r="P467" s="147">
        <f>O467*H467</f>
        <v>0</v>
      </c>
      <c r="Q467" s="147">
        <v>0</v>
      </c>
      <c r="R467" s="147">
        <f>Q467*H467</f>
        <v>0</v>
      </c>
      <c r="S467" s="147">
        <v>0</v>
      </c>
      <c r="T467" s="148">
        <f>S467*H467</f>
        <v>0</v>
      </c>
      <c r="AR467" s="149" t="s">
        <v>239</v>
      </c>
      <c r="AT467" s="149" t="s">
        <v>234</v>
      </c>
      <c r="AU467" s="149" t="s">
        <v>93</v>
      </c>
      <c r="AY467" s="17" t="s">
        <v>232</v>
      </c>
      <c r="BE467" s="150">
        <f>IF(N467="základní",J467,0)</f>
        <v>0</v>
      </c>
      <c r="BF467" s="150">
        <f>IF(N467="snížená",J467,0)</f>
        <v>0</v>
      </c>
      <c r="BG467" s="150">
        <f>IF(N467="zákl. přenesená",J467,0)</f>
        <v>0</v>
      </c>
      <c r="BH467" s="150">
        <f>IF(N467="sníž. přenesená",J467,0)</f>
        <v>0</v>
      </c>
      <c r="BI467" s="150">
        <f>IF(N467="nulová",J467,0)</f>
        <v>0</v>
      </c>
      <c r="BJ467" s="17" t="s">
        <v>93</v>
      </c>
      <c r="BK467" s="150">
        <f>ROUND(I467*H467,2)</f>
        <v>0</v>
      </c>
      <c r="BL467" s="17" t="s">
        <v>239</v>
      </c>
      <c r="BM467" s="149" t="s">
        <v>2185</v>
      </c>
    </row>
    <row r="468" spans="2:65" s="14" customFormat="1" ht="22.5">
      <c r="B468" s="166"/>
      <c r="D468" s="152" t="s">
        <v>241</v>
      </c>
      <c r="E468" s="167" t="s">
        <v>1</v>
      </c>
      <c r="F468" s="168" t="s">
        <v>1870</v>
      </c>
      <c r="H468" s="167" t="s">
        <v>1</v>
      </c>
      <c r="I468" s="169"/>
      <c r="L468" s="166"/>
      <c r="M468" s="170"/>
      <c r="T468" s="171"/>
      <c r="AT468" s="167" t="s">
        <v>241</v>
      </c>
      <c r="AU468" s="167" t="s">
        <v>93</v>
      </c>
      <c r="AV468" s="14" t="s">
        <v>93</v>
      </c>
      <c r="AW468" s="14" t="s">
        <v>42</v>
      </c>
      <c r="AX468" s="14" t="s">
        <v>86</v>
      </c>
      <c r="AY468" s="167" t="s">
        <v>232</v>
      </c>
    </row>
    <row r="469" spans="2:65" s="12" customFormat="1">
      <c r="B469" s="151"/>
      <c r="D469" s="152" t="s">
        <v>241</v>
      </c>
      <c r="E469" s="153" t="s">
        <v>1</v>
      </c>
      <c r="F469" s="154" t="s">
        <v>2163</v>
      </c>
      <c r="H469" s="155">
        <v>11.88</v>
      </c>
      <c r="I469" s="156"/>
      <c r="L469" s="151"/>
      <c r="M469" s="157"/>
      <c r="T469" s="158"/>
      <c r="AT469" s="153" t="s">
        <v>241</v>
      </c>
      <c r="AU469" s="153" t="s">
        <v>93</v>
      </c>
      <c r="AV469" s="12" t="s">
        <v>95</v>
      </c>
      <c r="AW469" s="12" t="s">
        <v>42</v>
      </c>
      <c r="AX469" s="12" t="s">
        <v>86</v>
      </c>
      <c r="AY469" s="153" t="s">
        <v>232</v>
      </c>
    </row>
    <row r="470" spans="2:65" s="12" customFormat="1" ht="22.5">
      <c r="B470" s="151"/>
      <c r="D470" s="152" t="s">
        <v>241</v>
      </c>
      <c r="E470" s="153" t="s">
        <v>1</v>
      </c>
      <c r="F470" s="154" t="s">
        <v>2168</v>
      </c>
      <c r="H470" s="155">
        <v>391</v>
      </c>
      <c r="I470" s="156"/>
      <c r="L470" s="151"/>
      <c r="M470" s="157"/>
      <c r="T470" s="158"/>
      <c r="AT470" s="153" t="s">
        <v>241</v>
      </c>
      <c r="AU470" s="153" t="s">
        <v>93</v>
      </c>
      <c r="AV470" s="12" t="s">
        <v>95</v>
      </c>
      <c r="AW470" s="12" t="s">
        <v>42</v>
      </c>
      <c r="AX470" s="12" t="s">
        <v>86</v>
      </c>
      <c r="AY470" s="153" t="s">
        <v>232</v>
      </c>
    </row>
    <row r="471" spans="2:65" s="12" customFormat="1" ht="22.5">
      <c r="B471" s="151"/>
      <c r="D471" s="152" t="s">
        <v>241</v>
      </c>
      <c r="E471" s="153" t="s">
        <v>1</v>
      </c>
      <c r="F471" s="154" t="s">
        <v>2170</v>
      </c>
      <c r="H471" s="155">
        <v>168.10499999999999</v>
      </c>
      <c r="I471" s="156"/>
      <c r="L471" s="151"/>
      <c r="M471" s="157"/>
      <c r="T471" s="158"/>
      <c r="AT471" s="153" t="s">
        <v>241</v>
      </c>
      <c r="AU471" s="153" t="s">
        <v>93</v>
      </c>
      <c r="AV471" s="12" t="s">
        <v>95</v>
      </c>
      <c r="AW471" s="12" t="s">
        <v>42</v>
      </c>
      <c r="AX471" s="12" t="s">
        <v>86</v>
      </c>
      <c r="AY471" s="153" t="s">
        <v>232</v>
      </c>
    </row>
    <row r="472" spans="2:65" s="12" customFormat="1" ht="22.5">
      <c r="B472" s="151"/>
      <c r="D472" s="152" t="s">
        <v>241</v>
      </c>
      <c r="E472" s="153" t="s">
        <v>1</v>
      </c>
      <c r="F472" s="154" t="s">
        <v>2172</v>
      </c>
      <c r="H472" s="155">
        <v>219.48</v>
      </c>
      <c r="I472" s="156"/>
      <c r="L472" s="151"/>
      <c r="M472" s="157"/>
      <c r="T472" s="158"/>
      <c r="AT472" s="153" t="s">
        <v>241</v>
      </c>
      <c r="AU472" s="153" t="s">
        <v>93</v>
      </c>
      <c r="AV472" s="12" t="s">
        <v>95</v>
      </c>
      <c r="AW472" s="12" t="s">
        <v>42</v>
      </c>
      <c r="AX472" s="12" t="s">
        <v>86</v>
      </c>
      <c r="AY472" s="153" t="s">
        <v>232</v>
      </c>
    </row>
    <row r="473" spans="2:65" s="13" customFormat="1">
      <c r="B473" s="159"/>
      <c r="D473" s="152" t="s">
        <v>241</v>
      </c>
      <c r="E473" s="160" t="s">
        <v>1</v>
      </c>
      <c r="F473" s="161" t="s">
        <v>243</v>
      </c>
      <c r="H473" s="162">
        <v>790.46500000000003</v>
      </c>
      <c r="I473" s="163"/>
      <c r="L473" s="159"/>
      <c r="M473" s="164"/>
      <c r="T473" s="165"/>
      <c r="AT473" s="160" t="s">
        <v>241</v>
      </c>
      <c r="AU473" s="160" t="s">
        <v>93</v>
      </c>
      <c r="AV473" s="13" t="s">
        <v>239</v>
      </c>
      <c r="AW473" s="13" t="s">
        <v>42</v>
      </c>
      <c r="AX473" s="13" t="s">
        <v>93</v>
      </c>
      <c r="AY473" s="160" t="s">
        <v>232</v>
      </c>
    </row>
    <row r="474" spans="2:65" s="1" customFormat="1" ht="44.25" customHeight="1">
      <c r="B474" s="33"/>
      <c r="C474" s="138" t="s">
        <v>725</v>
      </c>
      <c r="D474" s="138" t="s">
        <v>234</v>
      </c>
      <c r="E474" s="139" t="s">
        <v>1604</v>
      </c>
      <c r="F474" s="140" t="s">
        <v>1605</v>
      </c>
      <c r="G474" s="141" t="s">
        <v>183</v>
      </c>
      <c r="H474" s="142">
        <v>315.738</v>
      </c>
      <c r="I474" s="143"/>
      <c r="J474" s="144">
        <f>ROUND(I474*H474,2)</f>
        <v>0</v>
      </c>
      <c r="K474" s="140" t="s">
        <v>238</v>
      </c>
      <c r="L474" s="33"/>
      <c r="M474" s="145" t="s">
        <v>1</v>
      </c>
      <c r="N474" s="146" t="s">
        <v>51</v>
      </c>
      <c r="P474" s="147">
        <f>O474*H474</f>
        <v>0</v>
      </c>
      <c r="Q474" s="147">
        <v>0</v>
      </c>
      <c r="R474" s="147">
        <f>Q474*H474</f>
        <v>0</v>
      </c>
      <c r="S474" s="147">
        <v>0</v>
      </c>
      <c r="T474" s="148">
        <f>S474*H474</f>
        <v>0</v>
      </c>
      <c r="AR474" s="149" t="s">
        <v>239</v>
      </c>
      <c r="AT474" s="149" t="s">
        <v>234</v>
      </c>
      <c r="AU474" s="149" t="s">
        <v>93</v>
      </c>
      <c r="AY474" s="17" t="s">
        <v>232</v>
      </c>
      <c r="BE474" s="150">
        <f>IF(N474="základní",J474,0)</f>
        <v>0</v>
      </c>
      <c r="BF474" s="150">
        <f>IF(N474="snížená",J474,0)</f>
        <v>0</v>
      </c>
      <c r="BG474" s="150">
        <f>IF(N474="zákl. přenesená",J474,0)</f>
        <v>0</v>
      </c>
      <c r="BH474" s="150">
        <f>IF(N474="sníž. přenesená",J474,0)</f>
        <v>0</v>
      </c>
      <c r="BI474" s="150">
        <f>IF(N474="nulová",J474,0)</f>
        <v>0</v>
      </c>
      <c r="BJ474" s="17" t="s">
        <v>93</v>
      </c>
      <c r="BK474" s="150">
        <f>ROUND(I474*H474,2)</f>
        <v>0</v>
      </c>
      <c r="BL474" s="17" t="s">
        <v>239</v>
      </c>
      <c r="BM474" s="149" t="s">
        <v>2186</v>
      </c>
    </row>
    <row r="475" spans="2:65" s="14" customFormat="1" ht="22.5">
      <c r="B475" s="166"/>
      <c r="D475" s="152" t="s">
        <v>241</v>
      </c>
      <c r="E475" s="167" t="s">
        <v>1</v>
      </c>
      <c r="F475" s="168" t="s">
        <v>1870</v>
      </c>
      <c r="H475" s="167" t="s">
        <v>1</v>
      </c>
      <c r="I475" s="169"/>
      <c r="L475" s="166"/>
      <c r="M475" s="170"/>
      <c r="T475" s="171"/>
      <c r="AT475" s="167" t="s">
        <v>241</v>
      </c>
      <c r="AU475" s="167" t="s">
        <v>93</v>
      </c>
      <c r="AV475" s="14" t="s">
        <v>93</v>
      </c>
      <c r="AW475" s="14" t="s">
        <v>42</v>
      </c>
      <c r="AX475" s="14" t="s">
        <v>86</v>
      </c>
      <c r="AY475" s="167" t="s">
        <v>232</v>
      </c>
    </row>
    <row r="476" spans="2:65" s="12" customFormat="1">
      <c r="B476" s="151"/>
      <c r="D476" s="152" t="s">
        <v>241</v>
      </c>
      <c r="E476" s="153" t="s">
        <v>1</v>
      </c>
      <c r="F476" s="154" t="s">
        <v>2162</v>
      </c>
      <c r="H476" s="155">
        <v>5.85</v>
      </c>
      <c r="I476" s="156"/>
      <c r="L476" s="151"/>
      <c r="M476" s="157"/>
      <c r="T476" s="158"/>
      <c r="AT476" s="153" t="s">
        <v>241</v>
      </c>
      <c r="AU476" s="153" t="s">
        <v>93</v>
      </c>
      <c r="AV476" s="12" t="s">
        <v>95</v>
      </c>
      <c r="AW476" s="12" t="s">
        <v>42</v>
      </c>
      <c r="AX476" s="12" t="s">
        <v>86</v>
      </c>
      <c r="AY476" s="153" t="s">
        <v>232</v>
      </c>
    </row>
    <row r="477" spans="2:65" s="12" customFormat="1">
      <c r="B477" s="151"/>
      <c r="D477" s="152" t="s">
        <v>241</v>
      </c>
      <c r="E477" s="153" t="s">
        <v>1</v>
      </c>
      <c r="F477" s="154" t="s">
        <v>2164</v>
      </c>
      <c r="H477" s="155">
        <v>309.88799999999998</v>
      </c>
      <c r="I477" s="156"/>
      <c r="L477" s="151"/>
      <c r="M477" s="157"/>
      <c r="T477" s="158"/>
      <c r="AT477" s="153" t="s">
        <v>241</v>
      </c>
      <c r="AU477" s="153" t="s">
        <v>93</v>
      </c>
      <c r="AV477" s="12" t="s">
        <v>95</v>
      </c>
      <c r="AW477" s="12" t="s">
        <v>42</v>
      </c>
      <c r="AX477" s="12" t="s">
        <v>86</v>
      </c>
      <c r="AY477" s="153" t="s">
        <v>232</v>
      </c>
    </row>
    <row r="478" spans="2:65" s="13" customFormat="1">
      <c r="B478" s="159"/>
      <c r="D478" s="152" t="s">
        <v>241</v>
      </c>
      <c r="E478" s="160" t="s">
        <v>1</v>
      </c>
      <c r="F478" s="161" t="s">
        <v>243</v>
      </c>
      <c r="H478" s="162">
        <v>315.738</v>
      </c>
      <c r="I478" s="163"/>
      <c r="L478" s="159"/>
      <c r="M478" s="164"/>
      <c r="T478" s="165"/>
      <c r="AT478" s="160" t="s">
        <v>241</v>
      </c>
      <c r="AU478" s="160" t="s">
        <v>93</v>
      </c>
      <c r="AV478" s="13" t="s">
        <v>239</v>
      </c>
      <c r="AW478" s="13" t="s">
        <v>42</v>
      </c>
      <c r="AX478" s="13" t="s">
        <v>93</v>
      </c>
      <c r="AY478" s="160" t="s">
        <v>232</v>
      </c>
    </row>
    <row r="479" spans="2:65" s="1" customFormat="1" ht="44.25" customHeight="1">
      <c r="B479" s="33"/>
      <c r="C479" s="138" t="s">
        <v>732</v>
      </c>
      <c r="D479" s="138" t="s">
        <v>234</v>
      </c>
      <c r="E479" s="139" t="s">
        <v>2187</v>
      </c>
      <c r="F479" s="140" t="s">
        <v>2188</v>
      </c>
      <c r="G479" s="141" t="s">
        <v>183</v>
      </c>
      <c r="H479" s="142">
        <v>50081.569000000003</v>
      </c>
      <c r="I479" s="143"/>
      <c r="J479" s="144">
        <f>ROUND(I479*H479,2)</f>
        <v>0</v>
      </c>
      <c r="K479" s="140" t="s">
        <v>238</v>
      </c>
      <c r="L479" s="33"/>
      <c r="M479" s="145" t="s">
        <v>1</v>
      </c>
      <c r="N479" s="146" t="s">
        <v>51</v>
      </c>
      <c r="P479" s="147">
        <f>O479*H479</f>
        <v>0</v>
      </c>
      <c r="Q479" s="147">
        <v>0</v>
      </c>
      <c r="R479" s="147">
        <f>Q479*H479</f>
        <v>0</v>
      </c>
      <c r="S479" s="147">
        <v>0</v>
      </c>
      <c r="T479" s="148">
        <f>S479*H479</f>
        <v>0</v>
      </c>
      <c r="AR479" s="149" t="s">
        <v>239</v>
      </c>
      <c r="AT479" s="149" t="s">
        <v>234</v>
      </c>
      <c r="AU479" s="149" t="s">
        <v>93</v>
      </c>
      <c r="AY479" s="17" t="s">
        <v>232</v>
      </c>
      <c r="BE479" s="150">
        <f>IF(N479="základní",J479,0)</f>
        <v>0</v>
      </c>
      <c r="BF479" s="150">
        <f>IF(N479="snížená",J479,0)</f>
        <v>0</v>
      </c>
      <c r="BG479" s="150">
        <f>IF(N479="zákl. přenesená",J479,0)</f>
        <v>0</v>
      </c>
      <c r="BH479" s="150">
        <f>IF(N479="sníž. přenesená",J479,0)</f>
        <v>0</v>
      </c>
      <c r="BI479" s="150">
        <f>IF(N479="nulová",J479,0)</f>
        <v>0</v>
      </c>
      <c r="BJ479" s="17" t="s">
        <v>93</v>
      </c>
      <c r="BK479" s="150">
        <f>ROUND(I479*H479,2)</f>
        <v>0</v>
      </c>
      <c r="BL479" s="17" t="s">
        <v>239</v>
      </c>
      <c r="BM479" s="149" t="s">
        <v>2189</v>
      </c>
    </row>
    <row r="480" spans="2:65" s="14" customFormat="1" ht="22.5">
      <c r="B480" s="166"/>
      <c r="D480" s="152" t="s">
        <v>241</v>
      </c>
      <c r="E480" s="167" t="s">
        <v>1</v>
      </c>
      <c r="F480" s="168" t="s">
        <v>1870</v>
      </c>
      <c r="H480" s="167" t="s">
        <v>1</v>
      </c>
      <c r="I480" s="169"/>
      <c r="L480" s="166"/>
      <c r="M480" s="170"/>
      <c r="T480" s="171"/>
      <c r="AT480" s="167" t="s">
        <v>241</v>
      </c>
      <c r="AU480" s="167" t="s">
        <v>93</v>
      </c>
      <c r="AV480" s="14" t="s">
        <v>93</v>
      </c>
      <c r="AW480" s="14" t="s">
        <v>42</v>
      </c>
      <c r="AX480" s="14" t="s">
        <v>86</v>
      </c>
      <c r="AY480" s="167" t="s">
        <v>232</v>
      </c>
    </row>
    <row r="481" spans="2:51" s="12" customFormat="1">
      <c r="B481" s="151"/>
      <c r="D481" s="152" t="s">
        <v>241</v>
      </c>
      <c r="E481" s="153" t="s">
        <v>1</v>
      </c>
      <c r="F481" s="154" t="s">
        <v>2190</v>
      </c>
      <c r="H481" s="155">
        <v>26277.696</v>
      </c>
      <c r="I481" s="156"/>
      <c r="L481" s="151"/>
      <c r="M481" s="157"/>
      <c r="T481" s="158"/>
      <c r="AT481" s="153" t="s">
        <v>241</v>
      </c>
      <c r="AU481" s="153" t="s">
        <v>93</v>
      </c>
      <c r="AV481" s="12" t="s">
        <v>95</v>
      </c>
      <c r="AW481" s="12" t="s">
        <v>42</v>
      </c>
      <c r="AX481" s="12" t="s">
        <v>86</v>
      </c>
      <c r="AY481" s="153" t="s">
        <v>232</v>
      </c>
    </row>
    <row r="482" spans="2:51" s="12" customFormat="1">
      <c r="B482" s="151"/>
      <c r="D482" s="152" t="s">
        <v>241</v>
      </c>
      <c r="E482" s="153" t="s">
        <v>1</v>
      </c>
      <c r="F482" s="154" t="s">
        <v>2191</v>
      </c>
      <c r="H482" s="155">
        <v>38.15</v>
      </c>
      <c r="I482" s="156"/>
      <c r="L482" s="151"/>
      <c r="M482" s="157"/>
      <c r="T482" s="158"/>
      <c r="AT482" s="153" t="s">
        <v>241</v>
      </c>
      <c r="AU482" s="153" t="s">
        <v>93</v>
      </c>
      <c r="AV482" s="12" t="s">
        <v>95</v>
      </c>
      <c r="AW482" s="12" t="s">
        <v>42</v>
      </c>
      <c r="AX482" s="12" t="s">
        <v>86</v>
      </c>
      <c r="AY482" s="153" t="s">
        <v>232</v>
      </c>
    </row>
    <row r="483" spans="2:51" s="12" customFormat="1">
      <c r="B483" s="151"/>
      <c r="D483" s="152" t="s">
        <v>241</v>
      </c>
      <c r="E483" s="153" t="s">
        <v>1</v>
      </c>
      <c r="F483" s="154" t="s">
        <v>2192</v>
      </c>
      <c r="H483" s="155">
        <v>14.467000000000001</v>
      </c>
      <c r="I483" s="156"/>
      <c r="L483" s="151"/>
      <c r="M483" s="157"/>
      <c r="T483" s="158"/>
      <c r="AT483" s="153" t="s">
        <v>241</v>
      </c>
      <c r="AU483" s="153" t="s">
        <v>93</v>
      </c>
      <c r="AV483" s="12" t="s">
        <v>95</v>
      </c>
      <c r="AW483" s="12" t="s">
        <v>42</v>
      </c>
      <c r="AX483" s="12" t="s">
        <v>86</v>
      </c>
      <c r="AY483" s="153" t="s">
        <v>232</v>
      </c>
    </row>
    <row r="484" spans="2:51" s="12" customFormat="1">
      <c r="B484" s="151"/>
      <c r="D484" s="152" t="s">
        <v>241</v>
      </c>
      <c r="E484" s="153" t="s">
        <v>1</v>
      </c>
      <c r="F484" s="154" t="s">
        <v>2193</v>
      </c>
      <c r="H484" s="155">
        <v>1396.405</v>
      </c>
      <c r="I484" s="156"/>
      <c r="L484" s="151"/>
      <c r="M484" s="157"/>
      <c r="T484" s="158"/>
      <c r="AT484" s="153" t="s">
        <v>241</v>
      </c>
      <c r="AU484" s="153" t="s">
        <v>93</v>
      </c>
      <c r="AV484" s="12" t="s">
        <v>95</v>
      </c>
      <c r="AW484" s="12" t="s">
        <v>42</v>
      </c>
      <c r="AX484" s="12" t="s">
        <v>86</v>
      </c>
      <c r="AY484" s="153" t="s">
        <v>232</v>
      </c>
    </row>
    <row r="485" spans="2:51" s="12" customFormat="1">
      <c r="B485" s="151"/>
      <c r="D485" s="152" t="s">
        <v>241</v>
      </c>
      <c r="E485" s="153" t="s">
        <v>1</v>
      </c>
      <c r="F485" s="154" t="s">
        <v>2194</v>
      </c>
      <c r="H485" s="155">
        <v>59.375999999999998</v>
      </c>
      <c r="I485" s="156"/>
      <c r="L485" s="151"/>
      <c r="M485" s="157"/>
      <c r="T485" s="158"/>
      <c r="AT485" s="153" t="s">
        <v>241</v>
      </c>
      <c r="AU485" s="153" t="s">
        <v>93</v>
      </c>
      <c r="AV485" s="12" t="s">
        <v>95</v>
      </c>
      <c r="AW485" s="12" t="s">
        <v>42</v>
      </c>
      <c r="AX485" s="12" t="s">
        <v>86</v>
      </c>
      <c r="AY485" s="153" t="s">
        <v>232</v>
      </c>
    </row>
    <row r="486" spans="2:51" s="12" customFormat="1">
      <c r="B486" s="151"/>
      <c r="D486" s="152" t="s">
        <v>241</v>
      </c>
      <c r="E486" s="153" t="s">
        <v>1</v>
      </c>
      <c r="F486" s="154" t="s">
        <v>2195</v>
      </c>
      <c r="H486" s="155">
        <v>37</v>
      </c>
      <c r="I486" s="156"/>
      <c r="L486" s="151"/>
      <c r="M486" s="157"/>
      <c r="T486" s="158"/>
      <c r="AT486" s="153" t="s">
        <v>241</v>
      </c>
      <c r="AU486" s="153" t="s">
        <v>93</v>
      </c>
      <c r="AV486" s="12" t="s">
        <v>95</v>
      </c>
      <c r="AW486" s="12" t="s">
        <v>42</v>
      </c>
      <c r="AX486" s="12" t="s">
        <v>86</v>
      </c>
      <c r="AY486" s="153" t="s">
        <v>232</v>
      </c>
    </row>
    <row r="487" spans="2:51" s="13" customFormat="1">
      <c r="B487" s="159"/>
      <c r="D487" s="152" t="s">
        <v>241</v>
      </c>
      <c r="E487" s="160" t="s">
        <v>1855</v>
      </c>
      <c r="F487" s="161" t="s">
        <v>243</v>
      </c>
      <c r="H487" s="162">
        <v>27823.094000000001</v>
      </c>
      <c r="I487" s="163"/>
      <c r="L487" s="159"/>
      <c r="M487" s="164"/>
      <c r="T487" s="165"/>
      <c r="AT487" s="160" t="s">
        <v>241</v>
      </c>
      <c r="AU487" s="160" t="s">
        <v>93</v>
      </c>
      <c r="AV487" s="13" t="s">
        <v>239</v>
      </c>
      <c r="AW487" s="13" t="s">
        <v>42</v>
      </c>
      <c r="AX487" s="13" t="s">
        <v>86</v>
      </c>
      <c r="AY487" s="160" t="s">
        <v>232</v>
      </c>
    </row>
    <row r="488" spans="2:51" s="12" customFormat="1">
      <c r="B488" s="151"/>
      <c r="D488" s="152" t="s">
        <v>241</v>
      </c>
      <c r="E488" s="153" t="s">
        <v>1</v>
      </c>
      <c r="F488" s="154" t="s">
        <v>2196</v>
      </c>
      <c r="H488" s="155">
        <v>50081.569000000003</v>
      </c>
      <c r="I488" s="156"/>
      <c r="L488" s="151"/>
      <c r="M488" s="157"/>
      <c r="T488" s="158"/>
      <c r="AT488" s="153" t="s">
        <v>241</v>
      </c>
      <c r="AU488" s="153" t="s">
        <v>93</v>
      </c>
      <c r="AV488" s="12" t="s">
        <v>95</v>
      </c>
      <c r="AW488" s="12" t="s">
        <v>42</v>
      </c>
      <c r="AX488" s="12" t="s">
        <v>86</v>
      </c>
      <c r="AY488" s="153" t="s">
        <v>232</v>
      </c>
    </row>
    <row r="489" spans="2:51" s="13" customFormat="1">
      <c r="B489" s="159"/>
      <c r="D489" s="152" t="s">
        <v>241</v>
      </c>
      <c r="E489" s="160" t="s">
        <v>1</v>
      </c>
      <c r="F489" s="161" t="s">
        <v>243</v>
      </c>
      <c r="H489" s="162">
        <v>50081.569000000003</v>
      </c>
      <c r="I489" s="163"/>
      <c r="L489" s="159"/>
      <c r="M489" s="189"/>
      <c r="N489" s="190"/>
      <c r="O489" s="190"/>
      <c r="P489" s="190"/>
      <c r="Q489" s="190"/>
      <c r="R489" s="190"/>
      <c r="S489" s="190"/>
      <c r="T489" s="191"/>
      <c r="AT489" s="160" t="s">
        <v>241</v>
      </c>
      <c r="AU489" s="160" t="s">
        <v>93</v>
      </c>
      <c r="AV489" s="13" t="s">
        <v>239</v>
      </c>
      <c r="AW489" s="13" t="s">
        <v>42</v>
      </c>
      <c r="AX489" s="13" t="s">
        <v>93</v>
      </c>
      <c r="AY489" s="160" t="s">
        <v>232</v>
      </c>
    </row>
    <row r="490" spans="2:51" s="1" customFormat="1" ht="6.95" customHeight="1">
      <c r="B490" s="44"/>
      <c r="C490" s="45"/>
      <c r="D490" s="45"/>
      <c r="E490" s="45"/>
      <c r="F490" s="45"/>
      <c r="G490" s="45"/>
      <c r="H490" s="45"/>
      <c r="I490" s="45"/>
      <c r="J490" s="45"/>
      <c r="K490" s="45"/>
      <c r="L490" s="33"/>
    </row>
  </sheetData>
  <sheetProtection algorithmName="SHA-512" hashValue="cQM8ltXV2uFjyKGZ6orfJ8+MajE2TAaxdeOZrmz+FVjz4u7g9PR+DRq4QbqbWIjG/1ZkT9xMO+R5yNH41N8jFA==" saltValue="KfXydCWnKc9W6OoUoR0x5U6PiwweSTkywrrzlmXI1zM+z6caEL4gR6tbTylp6Jvef7lPfGqvGYhKVmU4QoOoSQ==" spinCount="100000" sheet="1" objects="1" scenarios="1" formatColumns="0" formatRows="0" autoFilter="0"/>
  <autoFilter ref="C124:K489" xr:uid="{00000000-0009-0000-0000-000005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481"/>
  <sheetViews>
    <sheetView showGridLines="0" topLeftCell="A85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117</v>
      </c>
      <c r="AZ2" s="92" t="s">
        <v>2197</v>
      </c>
      <c r="BA2" s="92" t="s">
        <v>2198</v>
      </c>
      <c r="BB2" s="92" t="s">
        <v>153</v>
      </c>
      <c r="BC2" s="92" t="s">
        <v>2199</v>
      </c>
      <c r="BD2" s="92" t="s">
        <v>95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95</v>
      </c>
      <c r="AZ3" s="92" t="s">
        <v>2200</v>
      </c>
      <c r="BA3" s="92" t="s">
        <v>2201</v>
      </c>
      <c r="BB3" s="92" t="s">
        <v>153</v>
      </c>
      <c r="BC3" s="92" t="s">
        <v>2202</v>
      </c>
      <c r="BD3" s="92" t="s">
        <v>95</v>
      </c>
    </row>
    <row r="4" spans="2:56" ht="24.95" customHeight="1">
      <c r="B4" s="20"/>
      <c r="D4" s="21" t="s">
        <v>158</v>
      </c>
      <c r="L4" s="20"/>
      <c r="M4" s="93" t="s">
        <v>10</v>
      </c>
      <c r="AT4" s="17" t="s">
        <v>4</v>
      </c>
      <c r="AZ4" s="92" t="s">
        <v>2203</v>
      </c>
      <c r="BA4" s="92" t="s">
        <v>2204</v>
      </c>
      <c r="BB4" s="92" t="s">
        <v>153</v>
      </c>
      <c r="BC4" s="92" t="s">
        <v>2205</v>
      </c>
      <c r="BD4" s="92" t="s">
        <v>95</v>
      </c>
    </row>
    <row r="5" spans="2:56" ht="6.95" customHeight="1">
      <c r="B5" s="20"/>
      <c r="L5" s="20"/>
      <c r="AZ5" s="92" t="s">
        <v>2206</v>
      </c>
      <c r="BA5" s="92" t="s">
        <v>2207</v>
      </c>
      <c r="BB5" s="92" t="s">
        <v>153</v>
      </c>
      <c r="BC5" s="92" t="s">
        <v>2208</v>
      </c>
      <c r="BD5" s="92" t="s">
        <v>95</v>
      </c>
    </row>
    <row r="6" spans="2:56" ht="12" customHeight="1">
      <c r="B6" s="20"/>
      <c r="D6" s="27" t="s">
        <v>16</v>
      </c>
      <c r="L6" s="20"/>
      <c r="AZ6" s="92" t="s">
        <v>2209</v>
      </c>
      <c r="BA6" s="92" t="s">
        <v>2210</v>
      </c>
      <c r="BB6" s="92" t="s">
        <v>153</v>
      </c>
      <c r="BC6" s="92" t="s">
        <v>2211</v>
      </c>
      <c r="BD6" s="92" t="s">
        <v>95</v>
      </c>
    </row>
    <row r="7" spans="2:56" ht="26.25" customHeight="1">
      <c r="B7" s="20"/>
      <c r="E7" s="312" t="str">
        <f>'Rekapitulace stavby'!K6</f>
        <v>Vybudování PPO na stokové síti v oblasti Karlín - Retenční nádrž JIH</v>
      </c>
      <c r="F7" s="313"/>
      <c r="G7" s="313"/>
      <c r="H7" s="313"/>
      <c r="L7" s="20"/>
      <c r="AZ7" s="92" t="s">
        <v>2212</v>
      </c>
      <c r="BA7" s="92" t="s">
        <v>2213</v>
      </c>
      <c r="BB7" s="92" t="s">
        <v>153</v>
      </c>
      <c r="BC7" s="92" t="s">
        <v>2214</v>
      </c>
      <c r="BD7" s="92" t="s">
        <v>95</v>
      </c>
    </row>
    <row r="8" spans="2:56" ht="12" customHeight="1">
      <c r="B8" s="20"/>
      <c r="D8" s="27" t="s">
        <v>172</v>
      </c>
      <c r="L8" s="20"/>
      <c r="AZ8" s="92" t="s">
        <v>2215</v>
      </c>
      <c r="BA8" s="92" t="s">
        <v>2216</v>
      </c>
      <c r="BB8" s="92" t="s">
        <v>183</v>
      </c>
      <c r="BC8" s="92" t="s">
        <v>2217</v>
      </c>
      <c r="BD8" s="92" t="s">
        <v>95</v>
      </c>
    </row>
    <row r="9" spans="2:56" s="1" customFormat="1" ht="16.5" customHeight="1">
      <c r="B9" s="33"/>
      <c r="E9" s="312" t="s">
        <v>2218</v>
      </c>
      <c r="F9" s="311"/>
      <c r="G9" s="311"/>
      <c r="H9" s="311"/>
      <c r="L9" s="33"/>
      <c r="AZ9" s="92" t="s">
        <v>2219</v>
      </c>
      <c r="BA9" s="92" t="s">
        <v>2220</v>
      </c>
      <c r="BB9" s="92" t="s">
        <v>153</v>
      </c>
      <c r="BC9" s="92" t="s">
        <v>2221</v>
      </c>
      <c r="BD9" s="92" t="s">
        <v>95</v>
      </c>
    </row>
    <row r="10" spans="2:56" s="1" customFormat="1" ht="12" customHeight="1">
      <c r="B10" s="33"/>
      <c r="D10" s="27" t="s">
        <v>180</v>
      </c>
      <c r="L10" s="33"/>
      <c r="AZ10" s="92" t="s">
        <v>2222</v>
      </c>
      <c r="BA10" s="92" t="s">
        <v>2223</v>
      </c>
      <c r="BB10" s="92" t="s">
        <v>153</v>
      </c>
      <c r="BC10" s="92" t="s">
        <v>2224</v>
      </c>
      <c r="BD10" s="92" t="s">
        <v>95</v>
      </c>
    </row>
    <row r="11" spans="2:56" s="1" customFormat="1" ht="16.5" customHeight="1">
      <c r="B11" s="33"/>
      <c r="E11" s="273" t="s">
        <v>2225</v>
      </c>
      <c r="F11" s="311"/>
      <c r="G11" s="311"/>
      <c r="H11" s="311"/>
      <c r="L11" s="33"/>
      <c r="AZ11" s="92" t="s">
        <v>2226</v>
      </c>
      <c r="BA11" s="92" t="s">
        <v>2227</v>
      </c>
      <c r="BB11" s="92" t="s">
        <v>153</v>
      </c>
      <c r="BC11" s="92" t="s">
        <v>2228</v>
      </c>
      <c r="BD11" s="92" t="s">
        <v>95</v>
      </c>
    </row>
    <row r="12" spans="2:56" s="1" customFormat="1">
      <c r="B12" s="33"/>
      <c r="L12" s="33"/>
      <c r="AZ12" s="92" t="s">
        <v>2229</v>
      </c>
      <c r="BA12" s="92" t="s">
        <v>2230</v>
      </c>
      <c r="BB12" s="92" t="s">
        <v>183</v>
      </c>
      <c r="BC12" s="92" t="s">
        <v>2231</v>
      </c>
      <c r="BD12" s="92" t="s">
        <v>95</v>
      </c>
    </row>
    <row r="13" spans="2:56" s="1" customFormat="1" ht="12" customHeight="1">
      <c r="B13" s="33"/>
      <c r="D13" s="27" t="s">
        <v>18</v>
      </c>
      <c r="F13" s="25" t="s">
        <v>1</v>
      </c>
      <c r="I13" s="27" t="s">
        <v>20</v>
      </c>
      <c r="J13" s="25" t="s">
        <v>1</v>
      </c>
      <c r="L13" s="33"/>
      <c r="AZ13" s="92" t="s">
        <v>2232</v>
      </c>
      <c r="BA13" s="92" t="s">
        <v>2233</v>
      </c>
      <c r="BB13" s="92" t="s">
        <v>237</v>
      </c>
      <c r="BC13" s="92" t="s">
        <v>2234</v>
      </c>
      <c r="BD13" s="92" t="s">
        <v>95</v>
      </c>
    </row>
    <row r="14" spans="2:56" s="1" customFormat="1" ht="12" customHeight="1">
      <c r="B14" s="33"/>
      <c r="D14" s="27" t="s">
        <v>22</v>
      </c>
      <c r="F14" s="25" t="s">
        <v>23</v>
      </c>
      <c r="I14" s="27" t="s">
        <v>24</v>
      </c>
      <c r="J14" s="52" t="str">
        <f>'Rekapitulace stavby'!AN8</f>
        <v>13. 8. 2025</v>
      </c>
      <c r="L14" s="33"/>
      <c r="AZ14" s="92" t="s">
        <v>2235</v>
      </c>
      <c r="BA14" s="92" t="s">
        <v>2236</v>
      </c>
      <c r="BB14" s="92" t="s">
        <v>237</v>
      </c>
      <c r="BC14" s="92" t="s">
        <v>2237</v>
      </c>
      <c r="BD14" s="92" t="s">
        <v>95</v>
      </c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4"/>
      <c r="G20" s="284"/>
      <c r="H20" s="284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41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43</v>
      </c>
      <c r="I25" s="27" t="s">
        <v>31</v>
      </c>
      <c r="J25" s="25" t="s">
        <v>39</v>
      </c>
      <c r="L25" s="33"/>
    </row>
    <row r="26" spans="2:12" s="1" customFormat="1" ht="18" customHeight="1">
      <c r="B26" s="33"/>
      <c r="E26" s="25" t="s">
        <v>40</v>
      </c>
      <c r="I26" s="27" t="s">
        <v>34</v>
      </c>
      <c r="J26" s="25" t="s">
        <v>41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44</v>
      </c>
      <c r="L28" s="33"/>
    </row>
    <row r="29" spans="2:12" s="7" customFormat="1" ht="59.25" customHeight="1">
      <c r="B29" s="94"/>
      <c r="E29" s="289" t="s">
        <v>45</v>
      </c>
      <c r="F29" s="289"/>
      <c r="G29" s="289"/>
      <c r="H29" s="289"/>
      <c r="L29" s="94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3"/>
      <c r="E31" s="53"/>
      <c r="F31" s="53"/>
      <c r="G31" s="53"/>
      <c r="H31" s="53"/>
      <c r="I31" s="53"/>
      <c r="J31" s="53"/>
      <c r="K31" s="53"/>
      <c r="L31" s="33"/>
    </row>
    <row r="32" spans="2:12" s="1" customFormat="1" ht="25.35" customHeight="1">
      <c r="B32" s="33"/>
      <c r="D32" s="95" t="s">
        <v>46</v>
      </c>
      <c r="J32" s="65">
        <f>ROUND(J128, 2)</f>
        <v>0</v>
      </c>
      <c r="L32" s="33"/>
    </row>
    <row r="33" spans="2:12" s="1" customFormat="1" ht="6.95" customHeight="1">
      <c r="B33" s="33"/>
      <c r="D33" s="53"/>
      <c r="E33" s="53"/>
      <c r="F33" s="53"/>
      <c r="G33" s="53"/>
      <c r="H33" s="53"/>
      <c r="I33" s="53"/>
      <c r="J33" s="53"/>
      <c r="K33" s="53"/>
      <c r="L33" s="33"/>
    </row>
    <row r="34" spans="2:12" s="1" customFormat="1" ht="14.45" customHeight="1">
      <c r="B34" s="33"/>
      <c r="F34" s="96" t="s">
        <v>48</v>
      </c>
      <c r="I34" s="96" t="s">
        <v>47</v>
      </c>
      <c r="J34" s="96" t="s">
        <v>49</v>
      </c>
      <c r="L34" s="33"/>
    </row>
    <row r="35" spans="2:12" s="1" customFormat="1" ht="14.45" customHeight="1">
      <c r="B35" s="33"/>
      <c r="D35" s="97" t="s">
        <v>50</v>
      </c>
      <c r="E35" s="27" t="s">
        <v>51</v>
      </c>
      <c r="F35" s="85">
        <f>ROUND((SUM(BE128:BE480)),  2)</f>
        <v>0</v>
      </c>
      <c r="I35" s="98">
        <v>0.21</v>
      </c>
      <c r="J35" s="85">
        <f>ROUND(((SUM(BE128:BE480))*I35),  2)</f>
        <v>0</v>
      </c>
      <c r="L35" s="33"/>
    </row>
    <row r="36" spans="2:12" s="1" customFormat="1" ht="14.45" customHeight="1">
      <c r="B36" s="33"/>
      <c r="E36" s="27" t="s">
        <v>52</v>
      </c>
      <c r="F36" s="85">
        <f>ROUND((SUM(BF128:BF480)),  2)</f>
        <v>0</v>
      </c>
      <c r="I36" s="98">
        <v>0.12</v>
      </c>
      <c r="J36" s="85">
        <f>ROUND(((SUM(BF128:BF480))*I36),  2)</f>
        <v>0</v>
      </c>
      <c r="L36" s="33"/>
    </row>
    <row r="37" spans="2:12" s="1" customFormat="1" ht="14.45" hidden="1" customHeight="1">
      <c r="B37" s="33"/>
      <c r="E37" s="27" t="s">
        <v>53</v>
      </c>
      <c r="F37" s="85">
        <f>ROUND((SUM(BG128:BG480)),  2)</f>
        <v>0</v>
      </c>
      <c r="I37" s="98">
        <v>0.21</v>
      </c>
      <c r="J37" s="85">
        <f>0</f>
        <v>0</v>
      </c>
      <c r="L37" s="33"/>
    </row>
    <row r="38" spans="2:12" s="1" customFormat="1" ht="14.45" hidden="1" customHeight="1">
      <c r="B38" s="33"/>
      <c r="E38" s="27" t="s">
        <v>54</v>
      </c>
      <c r="F38" s="85">
        <f>ROUND((SUM(BH128:BH480)),  2)</f>
        <v>0</v>
      </c>
      <c r="I38" s="98">
        <v>0.12</v>
      </c>
      <c r="J38" s="85">
        <f>0</f>
        <v>0</v>
      </c>
      <c r="L38" s="33"/>
    </row>
    <row r="39" spans="2:12" s="1" customFormat="1" ht="14.45" hidden="1" customHeight="1">
      <c r="B39" s="33"/>
      <c r="E39" s="27" t="s">
        <v>55</v>
      </c>
      <c r="F39" s="85">
        <f>ROUND((SUM(BI128:BI480)),  2)</f>
        <v>0</v>
      </c>
      <c r="I39" s="98">
        <v>0</v>
      </c>
      <c r="J39" s="85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56</v>
      </c>
      <c r="E41" s="56"/>
      <c r="F41" s="56"/>
      <c r="G41" s="101" t="s">
        <v>57</v>
      </c>
      <c r="H41" s="102" t="s">
        <v>58</v>
      </c>
      <c r="I41" s="56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1" t="s">
        <v>59</v>
      </c>
      <c r="E50" s="42"/>
      <c r="F50" s="42"/>
      <c r="G50" s="41" t="s">
        <v>60</v>
      </c>
      <c r="H50" s="42"/>
      <c r="I50" s="42"/>
      <c r="J50" s="42"/>
      <c r="K50" s="42"/>
      <c r="L50" s="33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3"/>
      <c r="D61" s="43" t="s">
        <v>61</v>
      </c>
      <c r="E61" s="35"/>
      <c r="F61" s="105" t="s">
        <v>62</v>
      </c>
      <c r="G61" s="43" t="s">
        <v>61</v>
      </c>
      <c r="H61" s="35"/>
      <c r="I61" s="35"/>
      <c r="J61" s="106" t="s">
        <v>62</v>
      </c>
      <c r="K61" s="35"/>
      <c r="L61" s="33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3"/>
      <c r="D65" s="41" t="s">
        <v>63</v>
      </c>
      <c r="E65" s="42"/>
      <c r="F65" s="42"/>
      <c r="G65" s="41" t="s">
        <v>64</v>
      </c>
      <c r="H65" s="42"/>
      <c r="I65" s="42"/>
      <c r="J65" s="42"/>
      <c r="K65" s="42"/>
      <c r="L65" s="33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3"/>
      <c r="D76" s="43" t="s">
        <v>61</v>
      </c>
      <c r="E76" s="35"/>
      <c r="F76" s="105" t="s">
        <v>62</v>
      </c>
      <c r="G76" s="43" t="s">
        <v>61</v>
      </c>
      <c r="H76" s="35"/>
      <c r="I76" s="35"/>
      <c r="J76" s="106" t="s">
        <v>62</v>
      </c>
      <c r="K76" s="35"/>
      <c r="L76" s="33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3"/>
    </row>
    <row r="82" spans="2:12" s="1" customFormat="1" ht="24.95" customHeight="1">
      <c r="B82" s="33"/>
      <c r="C82" s="21" t="s">
        <v>195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26.25" customHeight="1">
      <c r="B85" s="33"/>
      <c r="E85" s="312" t="str">
        <f>E7</f>
        <v>Vybudování PPO na stokové síti v oblasti Karlín - Retenční nádrž JIH</v>
      </c>
      <c r="F85" s="313"/>
      <c r="G85" s="313"/>
      <c r="H85" s="313"/>
      <c r="L85" s="33"/>
    </row>
    <row r="86" spans="2:12" ht="12" customHeight="1">
      <c r="B86" s="20"/>
      <c r="C86" s="27" t="s">
        <v>172</v>
      </c>
      <c r="L86" s="20"/>
    </row>
    <row r="87" spans="2:12" s="1" customFormat="1" ht="16.5" customHeight="1">
      <c r="B87" s="33"/>
      <c r="E87" s="312" t="s">
        <v>2218</v>
      </c>
      <c r="F87" s="311"/>
      <c r="G87" s="311"/>
      <c r="H87" s="311"/>
      <c r="L87" s="33"/>
    </row>
    <row r="88" spans="2:12" s="1" customFormat="1" ht="12" customHeight="1">
      <c r="B88" s="33"/>
      <c r="C88" s="27" t="s">
        <v>180</v>
      </c>
      <c r="L88" s="33"/>
    </row>
    <row r="89" spans="2:12" s="1" customFormat="1" ht="16.5" customHeight="1">
      <c r="B89" s="33"/>
      <c r="E89" s="273" t="str">
        <f>E11</f>
        <v>SO 06.1 - Zpevněné plochy</v>
      </c>
      <c r="F89" s="311"/>
      <c r="G89" s="311"/>
      <c r="H89" s="311"/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7" t="s">
        <v>22</v>
      </c>
      <c r="F91" s="25" t="str">
        <f>F14</f>
        <v>Praha 8 -Karlín</v>
      </c>
      <c r="I91" s="27" t="s">
        <v>24</v>
      </c>
      <c r="J91" s="52" t="str">
        <f>IF(J14="","",J14)</f>
        <v>13. 8. 2025</v>
      </c>
      <c r="L91" s="33"/>
    </row>
    <row r="92" spans="2:12" s="1" customFormat="1" ht="6.95" customHeight="1">
      <c r="B92" s="33"/>
      <c r="L92" s="33"/>
    </row>
    <row r="93" spans="2:12" s="1" customFormat="1" ht="15.2" customHeight="1">
      <c r="B93" s="33"/>
      <c r="C93" s="27" t="s">
        <v>30</v>
      </c>
      <c r="F93" s="25" t="str">
        <f>E17</f>
        <v>Pražská vodohospodářská společnost a.s.</v>
      </c>
      <c r="I93" s="27" t="s">
        <v>38</v>
      </c>
      <c r="J93" s="31" t="str">
        <f>E23</f>
        <v>Sweco a.s.</v>
      </c>
      <c r="L93" s="33"/>
    </row>
    <row r="94" spans="2:12" s="1" customFormat="1" ht="15.2" customHeight="1">
      <c r="B94" s="33"/>
      <c r="C94" s="27" t="s">
        <v>36</v>
      </c>
      <c r="F94" s="25" t="str">
        <f>IF(E20="","",E20)</f>
        <v>Vyplň údaj</v>
      </c>
      <c r="I94" s="27" t="s">
        <v>43</v>
      </c>
      <c r="J94" s="31" t="str">
        <f>E26</f>
        <v>Sweco a.s.</v>
      </c>
      <c r="L94" s="33"/>
    </row>
    <row r="95" spans="2:12" s="1" customFormat="1" ht="10.35" customHeight="1">
      <c r="B95" s="33"/>
      <c r="L95" s="33"/>
    </row>
    <row r="96" spans="2:12" s="1" customFormat="1" ht="29.25" customHeight="1">
      <c r="B96" s="33"/>
      <c r="C96" s="107" t="s">
        <v>196</v>
      </c>
      <c r="D96" s="99"/>
      <c r="E96" s="99"/>
      <c r="F96" s="99"/>
      <c r="G96" s="99"/>
      <c r="H96" s="99"/>
      <c r="I96" s="99"/>
      <c r="J96" s="108" t="s">
        <v>197</v>
      </c>
      <c r="K96" s="99"/>
      <c r="L96" s="33"/>
    </row>
    <row r="97" spans="2:47" s="1" customFormat="1" ht="10.35" customHeight="1">
      <c r="B97" s="33"/>
      <c r="L97" s="33"/>
    </row>
    <row r="98" spans="2:47" s="1" customFormat="1" ht="22.9" customHeight="1">
      <c r="B98" s="33"/>
      <c r="C98" s="109" t="s">
        <v>198</v>
      </c>
      <c r="J98" s="65">
        <f>J128</f>
        <v>0</v>
      </c>
      <c r="L98" s="33"/>
      <c r="AU98" s="17" t="s">
        <v>199</v>
      </c>
    </row>
    <row r="99" spans="2:47" s="8" customFormat="1" ht="24.95" customHeight="1">
      <c r="B99" s="110"/>
      <c r="D99" s="111" t="s">
        <v>200</v>
      </c>
      <c r="E99" s="112"/>
      <c r="F99" s="112"/>
      <c r="G99" s="112"/>
      <c r="H99" s="112"/>
      <c r="I99" s="112"/>
      <c r="J99" s="113">
        <f>J129</f>
        <v>0</v>
      </c>
      <c r="L99" s="110"/>
    </row>
    <row r="100" spans="2:47" s="9" customFormat="1" ht="19.899999999999999" customHeight="1">
      <c r="B100" s="114"/>
      <c r="D100" s="115" t="s">
        <v>201</v>
      </c>
      <c r="E100" s="116"/>
      <c r="F100" s="116"/>
      <c r="G100" s="116"/>
      <c r="H100" s="116"/>
      <c r="I100" s="116"/>
      <c r="J100" s="117">
        <f>J130</f>
        <v>0</v>
      </c>
      <c r="L100" s="114"/>
    </row>
    <row r="101" spans="2:47" s="9" customFormat="1" ht="19.899999999999999" customHeight="1">
      <c r="B101" s="114"/>
      <c r="D101" s="115" t="s">
        <v>202</v>
      </c>
      <c r="E101" s="116"/>
      <c r="F101" s="116"/>
      <c r="G101" s="116"/>
      <c r="H101" s="116"/>
      <c r="I101" s="116"/>
      <c r="J101" s="117">
        <f>J203</f>
        <v>0</v>
      </c>
      <c r="L101" s="114"/>
    </row>
    <row r="102" spans="2:47" s="9" customFormat="1" ht="19.899999999999999" customHeight="1">
      <c r="B102" s="114"/>
      <c r="D102" s="115" t="s">
        <v>2238</v>
      </c>
      <c r="E102" s="116"/>
      <c r="F102" s="116"/>
      <c r="G102" s="116"/>
      <c r="H102" s="116"/>
      <c r="I102" s="116"/>
      <c r="J102" s="117">
        <f>J214</f>
        <v>0</v>
      </c>
      <c r="L102" s="114"/>
    </row>
    <row r="103" spans="2:47" s="9" customFormat="1" ht="19.899999999999999" customHeight="1">
      <c r="B103" s="114"/>
      <c r="D103" s="115" t="s">
        <v>207</v>
      </c>
      <c r="E103" s="116"/>
      <c r="F103" s="116"/>
      <c r="G103" s="116"/>
      <c r="H103" s="116"/>
      <c r="I103" s="116"/>
      <c r="J103" s="117">
        <f>J346</f>
        <v>0</v>
      </c>
      <c r="L103" s="114"/>
    </row>
    <row r="104" spans="2:47" s="9" customFormat="1" ht="19.899999999999999" customHeight="1">
      <c r="B104" s="114"/>
      <c r="D104" s="115" t="s">
        <v>2239</v>
      </c>
      <c r="E104" s="116"/>
      <c r="F104" s="116"/>
      <c r="G104" s="116"/>
      <c r="H104" s="116"/>
      <c r="I104" s="116"/>
      <c r="J104" s="117">
        <f>J407</f>
        <v>0</v>
      </c>
      <c r="L104" s="114"/>
    </row>
    <row r="105" spans="2:47" s="9" customFormat="1" ht="19.899999999999999" customHeight="1">
      <c r="B105" s="114"/>
      <c r="D105" s="115" t="s">
        <v>209</v>
      </c>
      <c r="E105" s="116"/>
      <c r="F105" s="116"/>
      <c r="G105" s="116"/>
      <c r="H105" s="116"/>
      <c r="I105" s="116"/>
      <c r="J105" s="117">
        <f>J466</f>
        <v>0</v>
      </c>
      <c r="L105" s="114"/>
    </row>
    <row r="106" spans="2:47" s="8" customFormat="1" ht="24.95" customHeight="1">
      <c r="B106" s="110"/>
      <c r="D106" s="111" t="s">
        <v>2240</v>
      </c>
      <c r="E106" s="112"/>
      <c r="F106" s="112"/>
      <c r="G106" s="112"/>
      <c r="H106" s="112"/>
      <c r="I106" s="112"/>
      <c r="J106" s="113">
        <f>J468</f>
        <v>0</v>
      </c>
      <c r="L106" s="110"/>
    </row>
    <row r="107" spans="2:47" s="1" customFormat="1" ht="21.75" customHeight="1">
      <c r="B107" s="33"/>
      <c r="L107" s="33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3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3"/>
    </row>
    <row r="113" spans="2:63" s="1" customFormat="1" ht="24.95" customHeight="1">
      <c r="B113" s="33"/>
      <c r="C113" s="21" t="s">
        <v>217</v>
      </c>
      <c r="L113" s="33"/>
    </row>
    <row r="114" spans="2:63" s="1" customFormat="1" ht="6.95" customHeight="1">
      <c r="B114" s="33"/>
      <c r="L114" s="33"/>
    </row>
    <row r="115" spans="2:63" s="1" customFormat="1" ht="12" customHeight="1">
      <c r="B115" s="33"/>
      <c r="C115" s="27" t="s">
        <v>16</v>
      </c>
      <c r="L115" s="33"/>
    </row>
    <row r="116" spans="2:63" s="1" customFormat="1" ht="26.25" customHeight="1">
      <c r="B116" s="33"/>
      <c r="E116" s="312" t="str">
        <f>E7</f>
        <v>Vybudování PPO na stokové síti v oblasti Karlín - Retenční nádrž JIH</v>
      </c>
      <c r="F116" s="313"/>
      <c r="G116" s="313"/>
      <c r="H116" s="313"/>
      <c r="L116" s="33"/>
    </row>
    <row r="117" spans="2:63" ht="12" customHeight="1">
      <c r="B117" s="20"/>
      <c r="C117" s="27" t="s">
        <v>172</v>
      </c>
      <c r="L117" s="20"/>
    </row>
    <row r="118" spans="2:63" s="1" customFormat="1" ht="16.5" customHeight="1">
      <c r="B118" s="33"/>
      <c r="E118" s="312" t="s">
        <v>2218</v>
      </c>
      <c r="F118" s="311"/>
      <c r="G118" s="311"/>
      <c r="H118" s="311"/>
      <c r="L118" s="33"/>
    </row>
    <row r="119" spans="2:63" s="1" customFormat="1" ht="12" customHeight="1">
      <c r="B119" s="33"/>
      <c r="C119" s="27" t="s">
        <v>180</v>
      </c>
      <c r="L119" s="33"/>
    </row>
    <row r="120" spans="2:63" s="1" customFormat="1" ht="16.5" customHeight="1">
      <c r="B120" s="33"/>
      <c r="E120" s="273" t="str">
        <f>E11</f>
        <v>SO 06.1 - Zpevněné plochy</v>
      </c>
      <c r="F120" s="311"/>
      <c r="G120" s="311"/>
      <c r="H120" s="311"/>
      <c r="L120" s="33"/>
    </row>
    <row r="121" spans="2:63" s="1" customFormat="1" ht="6.95" customHeight="1">
      <c r="B121" s="33"/>
      <c r="L121" s="33"/>
    </row>
    <row r="122" spans="2:63" s="1" customFormat="1" ht="12" customHeight="1">
      <c r="B122" s="33"/>
      <c r="C122" s="27" t="s">
        <v>22</v>
      </c>
      <c r="F122" s="25" t="str">
        <f>F14</f>
        <v>Praha 8 -Karlín</v>
      </c>
      <c r="I122" s="27" t="s">
        <v>24</v>
      </c>
      <c r="J122" s="52" t="str">
        <f>IF(J14="","",J14)</f>
        <v>13. 8. 2025</v>
      </c>
      <c r="L122" s="33"/>
    </row>
    <row r="123" spans="2:63" s="1" customFormat="1" ht="6.95" customHeight="1">
      <c r="B123" s="33"/>
      <c r="L123" s="33"/>
    </row>
    <row r="124" spans="2:63" s="1" customFormat="1" ht="15.2" customHeight="1">
      <c r="B124" s="33"/>
      <c r="C124" s="27" t="s">
        <v>30</v>
      </c>
      <c r="F124" s="25" t="str">
        <f>E17</f>
        <v>Pražská vodohospodářská společnost a.s.</v>
      </c>
      <c r="I124" s="27" t="s">
        <v>38</v>
      </c>
      <c r="J124" s="31" t="str">
        <f>E23</f>
        <v>Sweco a.s.</v>
      </c>
      <c r="L124" s="33"/>
    </row>
    <row r="125" spans="2:63" s="1" customFormat="1" ht="15.2" customHeight="1">
      <c r="B125" s="33"/>
      <c r="C125" s="27" t="s">
        <v>36</v>
      </c>
      <c r="F125" s="25" t="str">
        <f>IF(E20="","",E20)</f>
        <v>Vyplň údaj</v>
      </c>
      <c r="I125" s="27" t="s">
        <v>43</v>
      </c>
      <c r="J125" s="31" t="str">
        <f>E26</f>
        <v>Sweco a.s.</v>
      </c>
      <c r="L125" s="33"/>
    </row>
    <row r="126" spans="2:63" s="1" customFormat="1" ht="10.35" customHeight="1">
      <c r="B126" s="33"/>
      <c r="L126" s="33"/>
    </row>
    <row r="127" spans="2:63" s="10" customFormat="1" ht="29.25" customHeight="1">
      <c r="B127" s="118"/>
      <c r="C127" s="119" t="s">
        <v>218</v>
      </c>
      <c r="D127" s="120" t="s">
        <v>71</v>
      </c>
      <c r="E127" s="120" t="s">
        <v>67</v>
      </c>
      <c r="F127" s="120" t="s">
        <v>68</v>
      </c>
      <c r="G127" s="120" t="s">
        <v>219</v>
      </c>
      <c r="H127" s="120" t="s">
        <v>220</v>
      </c>
      <c r="I127" s="120" t="s">
        <v>221</v>
      </c>
      <c r="J127" s="120" t="s">
        <v>197</v>
      </c>
      <c r="K127" s="121" t="s">
        <v>222</v>
      </c>
      <c r="L127" s="118"/>
      <c r="M127" s="58" t="s">
        <v>1</v>
      </c>
      <c r="N127" s="59" t="s">
        <v>50</v>
      </c>
      <c r="O127" s="59" t="s">
        <v>223</v>
      </c>
      <c r="P127" s="59" t="s">
        <v>224</v>
      </c>
      <c r="Q127" s="59" t="s">
        <v>225</v>
      </c>
      <c r="R127" s="59" t="s">
        <v>226</v>
      </c>
      <c r="S127" s="59" t="s">
        <v>227</v>
      </c>
      <c r="T127" s="60" t="s">
        <v>228</v>
      </c>
    </row>
    <row r="128" spans="2:63" s="1" customFormat="1" ht="22.9" customHeight="1">
      <c r="B128" s="33"/>
      <c r="C128" s="63" t="s">
        <v>229</v>
      </c>
      <c r="J128" s="122">
        <f>BK128</f>
        <v>0</v>
      </c>
      <c r="L128" s="33"/>
      <c r="M128" s="61"/>
      <c r="N128" s="53"/>
      <c r="O128" s="53"/>
      <c r="P128" s="123">
        <f>P129+P468</f>
        <v>0</v>
      </c>
      <c r="Q128" s="53"/>
      <c r="R128" s="123">
        <f>R129+R468</f>
        <v>1643.79171933</v>
      </c>
      <c r="S128" s="53"/>
      <c r="T128" s="124">
        <f>T129+T468</f>
        <v>1651.3464179999999</v>
      </c>
      <c r="AT128" s="17" t="s">
        <v>85</v>
      </c>
      <c r="AU128" s="17" t="s">
        <v>199</v>
      </c>
      <c r="BK128" s="125">
        <f>BK129+BK468</f>
        <v>0</v>
      </c>
    </row>
    <row r="129" spans="2:65" s="11" customFormat="1" ht="25.9" customHeight="1">
      <c r="B129" s="126"/>
      <c r="D129" s="127" t="s">
        <v>85</v>
      </c>
      <c r="E129" s="128" t="s">
        <v>230</v>
      </c>
      <c r="F129" s="128" t="s">
        <v>231</v>
      </c>
      <c r="I129" s="129"/>
      <c r="J129" s="130">
        <f>BK129</f>
        <v>0</v>
      </c>
      <c r="L129" s="126"/>
      <c r="M129" s="131"/>
      <c r="P129" s="132">
        <f>P130+P203+P214+P346+P407+P466</f>
        <v>0</v>
      </c>
      <c r="R129" s="132">
        <f>R130+R203+R214+R346+R407+R466</f>
        <v>1643.79171933</v>
      </c>
      <c r="T129" s="133">
        <f>T130+T203+T214+T346+T407+T466</f>
        <v>1651.3464179999999</v>
      </c>
      <c r="AR129" s="127" t="s">
        <v>93</v>
      </c>
      <c r="AT129" s="134" t="s">
        <v>85</v>
      </c>
      <c r="AU129" s="134" t="s">
        <v>86</v>
      </c>
      <c r="AY129" s="127" t="s">
        <v>232</v>
      </c>
      <c r="BK129" s="135">
        <f>BK130+BK203+BK214+BK346+BK407+BK466</f>
        <v>0</v>
      </c>
    </row>
    <row r="130" spans="2:65" s="11" customFormat="1" ht="22.9" customHeight="1">
      <c r="B130" s="126"/>
      <c r="D130" s="127" t="s">
        <v>85</v>
      </c>
      <c r="E130" s="136" t="s">
        <v>93</v>
      </c>
      <c r="F130" s="136" t="s">
        <v>233</v>
      </c>
      <c r="I130" s="129"/>
      <c r="J130" s="137">
        <f>BK130</f>
        <v>0</v>
      </c>
      <c r="L130" s="126"/>
      <c r="M130" s="131"/>
      <c r="P130" s="132">
        <f>SUM(P131:P202)</f>
        <v>0</v>
      </c>
      <c r="R130" s="132">
        <f>SUM(R131:R202)</f>
        <v>0</v>
      </c>
      <c r="T130" s="133">
        <f>SUM(T131:T202)</f>
        <v>1534.200118</v>
      </c>
      <c r="AR130" s="127" t="s">
        <v>93</v>
      </c>
      <c r="AT130" s="134" t="s">
        <v>85</v>
      </c>
      <c r="AU130" s="134" t="s">
        <v>93</v>
      </c>
      <c r="AY130" s="127" t="s">
        <v>232</v>
      </c>
      <c r="BK130" s="135">
        <f>SUM(BK131:BK202)</f>
        <v>0</v>
      </c>
    </row>
    <row r="131" spans="2:65" s="1" customFormat="1" ht="55.5" customHeight="1">
      <c r="B131" s="33"/>
      <c r="C131" s="138" t="s">
        <v>93</v>
      </c>
      <c r="D131" s="138" t="s">
        <v>234</v>
      </c>
      <c r="E131" s="139" t="s">
        <v>2241</v>
      </c>
      <c r="F131" s="140" t="s">
        <v>2242</v>
      </c>
      <c r="G131" s="141" t="s">
        <v>153</v>
      </c>
      <c r="H131" s="142">
        <v>229.06299999999999</v>
      </c>
      <c r="I131" s="143"/>
      <c r="J131" s="144">
        <f>ROUND(I131*H131,2)</f>
        <v>0</v>
      </c>
      <c r="K131" s="140" t="s">
        <v>238</v>
      </c>
      <c r="L131" s="33"/>
      <c r="M131" s="145" t="s">
        <v>1</v>
      </c>
      <c r="N131" s="146" t="s">
        <v>51</v>
      </c>
      <c r="P131" s="147">
        <f>O131*H131</f>
        <v>0</v>
      </c>
      <c r="Q131" s="147">
        <v>0</v>
      </c>
      <c r="R131" s="147">
        <f>Q131*H131</f>
        <v>0</v>
      </c>
      <c r="S131" s="147">
        <v>0.28100000000000003</v>
      </c>
      <c r="T131" s="148">
        <f>S131*H131</f>
        <v>64.366703000000001</v>
      </c>
      <c r="AR131" s="149" t="s">
        <v>239</v>
      </c>
      <c r="AT131" s="149" t="s">
        <v>234</v>
      </c>
      <c r="AU131" s="149" t="s">
        <v>95</v>
      </c>
      <c r="AY131" s="17" t="s">
        <v>232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93</v>
      </c>
      <c r="BK131" s="150">
        <f>ROUND(I131*H131,2)</f>
        <v>0</v>
      </c>
      <c r="BL131" s="17" t="s">
        <v>239</v>
      </c>
      <c r="BM131" s="149" t="s">
        <v>2243</v>
      </c>
    </row>
    <row r="132" spans="2:65" s="12" customFormat="1">
      <c r="B132" s="151"/>
      <c r="D132" s="152" t="s">
        <v>241</v>
      </c>
      <c r="E132" s="153" t="s">
        <v>1</v>
      </c>
      <c r="F132" s="154" t="s">
        <v>2244</v>
      </c>
      <c r="H132" s="155">
        <v>229.06299999999999</v>
      </c>
      <c r="I132" s="156"/>
      <c r="L132" s="151"/>
      <c r="M132" s="157"/>
      <c r="T132" s="158"/>
      <c r="AT132" s="153" t="s">
        <v>241</v>
      </c>
      <c r="AU132" s="153" t="s">
        <v>95</v>
      </c>
      <c r="AV132" s="12" t="s">
        <v>95</v>
      </c>
      <c r="AW132" s="12" t="s">
        <v>42</v>
      </c>
      <c r="AX132" s="12" t="s">
        <v>86</v>
      </c>
      <c r="AY132" s="153" t="s">
        <v>232</v>
      </c>
    </row>
    <row r="133" spans="2:65" s="13" customFormat="1">
      <c r="B133" s="159"/>
      <c r="D133" s="152" t="s">
        <v>241</v>
      </c>
      <c r="E133" s="160" t="s">
        <v>1</v>
      </c>
      <c r="F133" s="161" t="s">
        <v>243</v>
      </c>
      <c r="H133" s="162">
        <v>229.06299999999999</v>
      </c>
      <c r="I133" s="163"/>
      <c r="L133" s="159"/>
      <c r="M133" s="164"/>
      <c r="T133" s="165"/>
      <c r="AT133" s="160" t="s">
        <v>241</v>
      </c>
      <c r="AU133" s="160" t="s">
        <v>95</v>
      </c>
      <c r="AV133" s="13" t="s">
        <v>239</v>
      </c>
      <c r="AW133" s="13" t="s">
        <v>42</v>
      </c>
      <c r="AX133" s="13" t="s">
        <v>93</v>
      </c>
      <c r="AY133" s="160" t="s">
        <v>232</v>
      </c>
    </row>
    <row r="134" spans="2:65" s="1" customFormat="1" ht="66.75" customHeight="1">
      <c r="B134" s="33"/>
      <c r="C134" s="138" t="s">
        <v>95</v>
      </c>
      <c r="D134" s="138" t="s">
        <v>234</v>
      </c>
      <c r="E134" s="139" t="s">
        <v>2245</v>
      </c>
      <c r="F134" s="140" t="s">
        <v>2246</v>
      </c>
      <c r="G134" s="141" t="s">
        <v>153</v>
      </c>
      <c r="H134" s="142">
        <v>687.18899999999996</v>
      </c>
      <c r="I134" s="143"/>
      <c r="J134" s="144">
        <f>ROUND(I134*H134,2)</f>
        <v>0</v>
      </c>
      <c r="K134" s="140" t="s">
        <v>238</v>
      </c>
      <c r="L134" s="33"/>
      <c r="M134" s="145" t="s">
        <v>1</v>
      </c>
      <c r="N134" s="146" t="s">
        <v>51</v>
      </c>
      <c r="P134" s="147">
        <f>O134*H134</f>
        <v>0</v>
      </c>
      <c r="Q134" s="147">
        <v>0</v>
      </c>
      <c r="R134" s="147">
        <f>Q134*H134</f>
        <v>0</v>
      </c>
      <c r="S134" s="147">
        <v>0.28100000000000003</v>
      </c>
      <c r="T134" s="148">
        <f>S134*H134</f>
        <v>193.100109</v>
      </c>
      <c r="AR134" s="149" t="s">
        <v>239</v>
      </c>
      <c r="AT134" s="149" t="s">
        <v>234</v>
      </c>
      <c r="AU134" s="149" t="s">
        <v>95</v>
      </c>
      <c r="AY134" s="17" t="s">
        <v>232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93</v>
      </c>
      <c r="BK134" s="150">
        <f>ROUND(I134*H134,2)</f>
        <v>0</v>
      </c>
      <c r="BL134" s="17" t="s">
        <v>239</v>
      </c>
      <c r="BM134" s="149" t="s">
        <v>2247</v>
      </c>
    </row>
    <row r="135" spans="2:65" s="14" customFormat="1">
      <c r="B135" s="166"/>
      <c r="D135" s="152" t="s">
        <v>241</v>
      </c>
      <c r="E135" s="167" t="s">
        <v>1</v>
      </c>
      <c r="F135" s="168" t="s">
        <v>2248</v>
      </c>
      <c r="H135" s="167" t="s">
        <v>1</v>
      </c>
      <c r="I135" s="169"/>
      <c r="L135" s="166"/>
      <c r="M135" s="170"/>
      <c r="T135" s="171"/>
      <c r="AT135" s="167" t="s">
        <v>241</v>
      </c>
      <c r="AU135" s="167" t="s">
        <v>95</v>
      </c>
      <c r="AV135" s="14" t="s">
        <v>93</v>
      </c>
      <c r="AW135" s="14" t="s">
        <v>42</v>
      </c>
      <c r="AX135" s="14" t="s">
        <v>86</v>
      </c>
      <c r="AY135" s="167" t="s">
        <v>232</v>
      </c>
    </row>
    <row r="136" spans="2:65" s="12" customFormat="1">
      <c r="B136" s="151"/>
      <c r="D136" s="152" t="s">
        <v>241</v>
      </c>
      <c r="E136" s="153" t="s">
        <v>1</v>
      </c>
      <c r="F136" s="154" t="s">
        <v>2249</v>
      </c>
      <c r="H136" s="155">
        <v>687.18899999999996</v>
      </c>
      <c r="I136" s="156"/>
      <c r="L136" s="151"/>
      <c r="M136" s="157"/>
      <c r="T136" s="158"/>
      <c r="AT136" s="153" t="s">
        <v>241</v>
      </c>
      <c r="AU136" s="153" t="s">
        <v>95</v>
      </c>
      <c r="AV136" s="12" t="s">
        <v>95</v>
      </c>
      <c r="AW136" s="12" t="s">
        <v>42</v>
      </c>
      <c r="AX136" s="12" t="s">
        <v>86</v>
      </c>
      <c r="AY136" s="153" t="s">
        <v>232</v>
      </c>
    </row>
    <row r="137" spans="2:65" s="13" customFormat="1">
      <c r="B137" s="159"/>
      <c r="D137" s="152" t="s">
        <v>241</v>
      </c>
      <c r="E137" s="160" t="s">
        <v>1</v>
      </c>
      <c r="F137" s="161" t="s">
        <v>243</v>
      </c>
      <c r="H137" s="162">
        <v>687.18899999999996</v>
      </c>
      <c r="I137" s="163"/>
      <c r="L137" s="159"/>
      <c r="M137" s="164"/>
      <c r="T137" s="165"/>
      <c r="AT137" s="160" t="s">
        <v>241</v>
      </c>
      <c r="AU137" s="160" t="s">
        <v>95</v>
      </c>
      <c r="AV137" s="13" t="s">
        <v>239</v>
      </c>
      <c r="AW137" s="13" t="s">
        <v>42</v>
      </c>
      <c r="AX137" s="13" t="s">
        <v>93</v>
      </c>
      <c r="AY137" s="160" t="s">
        <v>232</v>
      </c>
    </row>
    <row r="138" spans="2:65" s="1" customFormat="1" ht="24.2" customHeight="1">
      <c r="B138" s="33"/>
      <c r="C138" s="138" t="s">
        <v>256</v>
      </c>
      <c r="D138" s="138" t="s">
        <v>234</v>
      </c>
      <c r="E138" s="139" t="s">
        <v>2250</v>
      </c>
      <c r="F138" s="140" t="s">
        <v>2251</v>
      </c>
      <c r="G138" s="141" t="s">
        <v>153</v>
      </c>
      <c r="H138" s="142">
        <v>97.314999999999998</v>
      </c>
      <c r="I138" s="143"/>
      <c r="J138" s="144">
        <f>ROUND(I138*H138,2)</f>
        <v>0</v>
      </c>
      <c r="K138" s="140" t="s">
        <v>376</v>
      </c>
      <c r="L138" s="33"/>
      <c r="M138" s="145" t="s">
        <v>1</v>
      </c>
      <c r="N138" s="146" t="s">
        <v>51</v>
      </c>
      <c r="P138" s="147">
        <f>O138*H138</f>
        <v>0</v>
      </c>
      <c r="Q138" s="147">
        <v>0</v>
      </c>
      <c r="R138" s="147">
        <f>Q138*H138</f>
        <v>0</v>
      </c>
      <c r="S138" s="147">
        <v>0.29499999999999998</v>
      </c>
      <c r="T138" s="148">
        <f>S138*H138</f>
        <v>28.707924999999999</v>
      </c>
      <c r="AR138" s="149" t="s">
        <v>239</v>
      </c>
      <c r="AT138" s="149" t="s">
        <v>234</v>
      </c>
      <c r="AU138" s="149" t="s">
        <v>95</v>
      </c>
      <c r="AY138" s="17" t="s">
        <v>232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93</v>
      </c>
      <c r="BK138" s="150">
        <f>ROUND(I138*H138,2)</f>
        <v>0</v>
      </c>
      <c r="BL138" s="17" t="s">
        <v>239</v>
      </c>
      <c r="BM138" s="149" t="s">
        <v>2252</v>
      </c>
    </row>
    <row r="139" spans="2:65" s="14" customFormat="1">
      <c r="B139" s="166"/>
      <c r="D139" s="152" t="s">
        <v>241</v>
      </c>
      <c r="E139" s="167" t="s">
        <v>1</v>
      </c>
      <c r="F139" s="168" t="s">
        <v>2253</v>
      </c>
      <c r="H139" s="167" t="s">
        <v>1</v>
      </c>
      <c r="I139" s="169"/>
      <c r="L139" s="166"/>
      <c r="M139" s="170"/>
      <c r="T139" s="171"/>
      <c r="AT139" s="167" t="s">
        <v>241</v>
      </c>
      <c r="AU139" s="167" t="s">
        <v>95</v>
      </c>
      <c r="AV139" s="14" t="s">
        <v>93</v>
      </c>
      <c r="AW139" s="14" t="s">
        <v>42</v>
      </c>
      <c r="AX139" s="14" t="s">
        <v>86</v>
      </c>
      <c r="AY139" s="167" t="s">
        <v>232</v>
      </c>
    </row>
    <row r="140" spans="2:65" s="12" customFormat="1">
      <c r="B140" s="151"/>
      <c r="D140" s="152" t="s">
        <v>241</v>
      </c>
      <c r="E140" s="153" t="s">
        <v>1</v>
      </c>
      <c r="F140" s="154" t="s">
        <v>2254</v>
      </c>
      <c r="H140" s="155">
        <v>97.314999999999998</v>
      </c>
      <c r="I140" s="156"/>
      <c r="L140" s="151"/>
      <c r="M140" s="157"/>
      <c r="T140" s="158"/>
      <c r="AT140" s="153" t="s">
        <v>241</v>
      </c>
      <c r="AU140" s="153" t="s">
        <v>95</v>
      </c>
      <c r="AV140" s="12" t="s">
        <v>95</v>
      </c>
      <c r="AW140" s="12" t="s">
        <v>42</v>
      </c>
      <c r="AX140" s="12" t="s">
        <v>86</v>
      </c>
      <c r="AY140" s="153" t="s">
        <v>232</v>
      </c>
    </row>
    <row r="141" spans="2:65" s="13" customFormat="1">
      <c r="B141" s="159"/>
      <c r="D141" s="152" t="s">
        <v>241</v>
      </c>
      <c r="E141" s="160" t="s">
        <v>1</v>
      </c>
      <c r="F141" s="161" t="s">
        <v>243</v>
      </c>
      <c r="H141" s="162">
        <v>97.314999999999998</v>
      </c>
      <c r="I141" s="163"/>
      <c r="L141" s="159"/>
      <c r="M141" s="164"/>
      <c r="T141" s="165"/>
      <c r="AT141" s="160" t="s">
        <v>241</v>
      </c>
      <c r="AU141" s="160" t="s">
        <v>95</v>
      </c>
      <c r="AV141" s="13" t="s">
        <v>239</v>
      </c>
      <c r="AW141" s="13" t="s">
        <v>42</v>
      </c>
      <c r="AX141" s="13" t="s">
        <v>93</v>
      </c>
      <c r="AY141" s="160" t="s">
        <v>232</v>
      </c>
    </row>
    <row r="142" spans="2:65" s="1" customFormat="1" ht="16.5" customHeight="1">
      <c r="B142" s="33"/>
      <c r="C142" s="138" t="s">
        <v>239</v>
      </c>
      <c r="D142" s="138" t="s">
        <v>234</v>
      </c>
      <c r="E142" s="139" t="s">
        <v>2255</v>
      </c>
      <c r="F142" s="140" t="s">
        <v>2256</v>
      </c>
      <c r="G142" s="141" t="s">
        <v>153</v>
      </c>
      <c r="H142" s="142">
        <v>97.314999999999998</v>
      </c>
      <c r="I142" s="143"/>
      <c r="J142" s="144">
        <f>ROUND(I142*H142,2)</f>
        <v>0</v>
      </c>
      <c r="K142" s="140" t="s">
        <v>1</v>
      </c>
      <c r="L142" s="33"/>
      <c r="M142" s="145" t="s">
        <v>1</v>
      </c>
      <c r="N142" s="146" t="s">
        <v>51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239</v>
      </c>
      <c r="AT142" s="149" t="s">
        <v>234</v>
      </c>
      <c r="AU142" s="149" t="s">
        <v>95</v>
      </c>
      <c r="AY142" s="17" t="s">
        <v>232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93</v>
      </c>
      <c r="BK142" s="150">
        <f>ROUND(I142*H142,2)</f>
        <v>0</v>
      </c>
      <c r="BL142" s="17" t="s">
        <v>239</v>
      </c>
      <c r="BM142" s="149" t="s">
        <v>2257</v>
      </c>
    </row>
    <row r="143" spans="2:65" s="14" customFormat="1">
      <c r="B143" s="166"/>
      <c r="D143" s="152" t="s">
        <v>241</v>
      </c>
      <c r="E143" s="167" t="s">
        <v>1</v>
      </c>
      <c r="F143" s="168" t="s">
        <v>2253</v>
      </c>
      <c r="H143" s="167" t="s">
        <v>1</v>
      </c>
      <c r="I143" s="169"/>
      <c r="L143" s="166"/>
      <c r="M143" s="170"/>
      <c r="T143" s="171"/>
      <c r="AT143" s="167" t="s">
        <v>241</v>
      </c>
      <c r="AU143" s="167" t="s">
        <v>95</v>
      </c>
      <c r="AV143" s="14" t="s">
        <v>93</v>
      </c>
      <c r="AW143" s="14" t="s">
        <v>42</v>
      </c>
      <c r="AX143" s="14" t="s">
        <v>86</v>
      </c>
      <c r="AY143" s="167" t="s">
        <v>232</v>
      </c>
    </row>
    <row r="144" spans="2:65" s="12" customFormat="1">
      <c r="B144" s="151"/>
      <c r="D144" s="152" t="s">
        <v>241</v>
      </c>
      <c r="E144" s="153" t="s">
        <v>1</v>
      </c>
      <c r="F144" s="154" t="s">
        <v>2254</v>
      </c>
      <c r="H144" s="155">
        <v>97.314999999999998</v>
      </c>
      <c r="I144" s="156"/>
      <c r="L144" s="151"/>
      <c r="M144" s="157"/>
      <c r="T144" s="158"/>
      <c r="AT144" s="153" t="s">
        <v>241</v>
      </c>
      <c r="AU144" s="153" t="s">
        <v>95</v>
      </c>
      <c r="AV144" s="12" t="s">
        <v>95</v>
      </c>
      <c r="AW144" s="12" t="s">
        <v>42</v>
      </c>
      <c r="AX144" s="12" t="s">
        <v>86</v>
      </c>
      <c r="AY144" s="153" t="s">
        <v>232</v>
      </c>
    </row>
    <row r="145" spans="2:65" s="13" customFormat="1">
      <c r="B145" s="159"/>
      <c r="D145" s="152" t="s">
        <v>241</v>
      </c>
      <c r="E145" s="160" t="s">
        <v>1</v>
      </c>
      <c r="F145" s="161" t="s">
        <v>243</v>
      </c>
      <c r="H145" s="162">
        <v>97.314999999999998</v>
      </c>
      <c r="I145" s="163"/>
      <c r="L145" s="159"/>
      <c r="M145" s="164"/>
      <c r="T145" s="165"/>
      <c r="AT145" s="160" t="s">
        <v>241</v>
      </c>
      <c r="AU145" s="160" t="s">
        <v>95</v>
      </c>
      <c r="AV145" s="13" t="s">
        <v>239</v>
      </c>
      <c r="AW145" s="13" t="s">
        <v>42</v>
      </c>
      <c r="AX145" s="13" t="s">
        <v>93</v>
      </c>
      <c r="AY145" s="160" t="s">
        <v>232</v>
      </c>
    </row>
    <row r="146" spans="2:65" s="1" customFormat="1" ht="55.5" customHeight="1">
      <c r="B146" s="33"/>
      <c r="C146" s="138" t="s">
        <v>266</v>
      </c>
      <c r="D146" s="138" t="s">
        <v>234</v>
      </c>
      <c r="E146" s="139" t="s">
        <v>2258</v>
      </c>
      <c r="F146" s="140" t="s">
        <v>2259</v>
      </c>
      <c r="G146" s="141" t="s">
        <v>153</v>
      </c>
      <c r="H146" s="142">
        <v>167.90299999999999</v>
      </c>
      <c r="I146" s="143"/>
      <c r="J146" s="144">
        <f>ROUND(I146*H146,2)</f>
        <v>0</v>
      </c>
      <c r="K146" s="140" t="s">
        <v>238</v>
      </c>
      <c r="L146" s="33"/>
      <c r="M146" s="145" t="s">
        <v>1</v>
      </c>
      <c r="N146" s="146" t="s">
        <v>51</v>
      </c>
      <c r="P146" s="147">
        <f>O146*H146</f>
        <v>0</v>
      </c>
      <c r="Q146" s="147">
        <v>0</v>
      </c>
      <c r="R146" s="147">
        <f>Q146*H146</f>
        <v>0</v>
      </c>
      <c r="S146" s="147">
        <v>0.41699999999999998</v>
      </c>
      <c r="T146" s="148">
        <f>S146*H146</f>
        <v>70.015550999999988</v>
      </c>
      <c r="AR146" s="149" t="s">
        <v>239</v>
      </c>
      <c r="AT146" s="149" t="s">
        <v>234</v>
      </c>
      <c r="AU146" s="149" t="s">
        <v>95</v>
      </c>
      <c r="AY146" s="17" t="s">
        <v>232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93</v>
      </c>
      <c r="BK146" s="150">
        <f>ROUND(I146*H146,2)</f>
        <v>0</v>
      </c>
      <c r="BL146" s="17" t="s">
        <v>239</v>
      </c>
      <c r="BM146" s="149" t="s">
        <v>2260</v>
      </c>
    </row>
    <row r="147" spans="2:65" s="14" customFormat="1" ht="22.5">
      <c r="B147" s="166"/>
      <c r="D147" s="152" t="s">
        <v>241</v>
      </c>
      <c r="E147" s="167" t="s">
        <v>1</v>
      </c>
      <c r="F147" s="168" t="s">
        <v>2261</v>
      </c>
      <c r="H147" s="167" t="s">
        <v>1</v>
      </c>
      <c r="I147" s="169"/>
      <c r="L147" s="166"/>
      <c r="M147" s="170"/>
      <c r="T147" s="171"/>
      <c r="AT147" s="167" t="s">
        <v>241</v>
      </c>
      <c r="AU147" s="167" t="s">
        <v>95</v>
      </c>
      <c r="AV147" s="14" t="s">
        <v>93</v>
      </c>
      <c r="AW147" s="14" t="s">
        <v>42</v>
      </c>
      <c r="AX147" s="14" t="s">
        <v>86</v>
      </c>
      <c r="AY147" s="167" t="s">
        <v>232</v>
      </c>
    </row>
    <row r="148" spans="2:65" s="14" customFormat="1">
      <c r="B148" s="166"/>
      <c r="D148" s="152" t="s">
        <v>241</v>
      </c>
      <c r="E148" s="167" t="s">
        <v>1</v>
      </c>
      <c r="F148" s="168" t="s">
        <v>2262</v>
      </c>
      <c r="H148" s="167" t="s">
        <v>1</v>
      </c>
      <c r="I148" s="169"/>
      <c r="L148" s="166"/>
      <c r="M148" s="170"/>
      <c r="T148" s="171"/>
      <c r="AT148" s="167" t="s">
        <v>241</v>
      </c>
      <c r="AU148" s="167" t="s">
        <v>95</v>
      </c>
      <c r="AV148" s="14" t="s">
        <v>93</v>
      </c>
      <c r="AW148" s="14" t="s">
        <v>42</v>
      </c>
      <c r="AX148" s="14" t="s">
        <v>86</v>
      </c>
      <c r="AY148" s="167" t="s">
        <v>232</v>
      </c>
    </row>
    <row r="149" spans="2:65" s="12" customFormat="1">
      <c r="B149" s="151"/>
      <c r="D149" s="152" t="s">
        <v>241</v>
      </c>
      <c r="E149" s="153" t="s">
        <v>1</v>
      </c>
      <c r="F149" s="154" t="s">
        <v>2263</v>
      </c>
      <c r="H149" s="155">
        <v>428.6</v>
      </c>
      <c r="I149" s="156"/>
      <c r="L149" s="151"/>
      <c r="M149" s="157"/>
      <c r="T149" s="158"/>
      <c r="AT149" s="153" t="s">
        <v>241</v>
      </c>
      <c r="AU149" s="153" t="s">
        <v>95</v>
      </c>
      <c r="AV149" s="12" t="s">
        <v>95</v>
      </c>
      <c r="AW149" s="12" t="s">
        <v>42</v>
      </c>
      <c r="AX149" s="12" t="s">
        <v>86</v>
      </c>
      <c r="AY149" s="153" t="s">
        <v>232</v>
      </c>
    </row>
    <row r="150" spans="2:65" s="12" customFormat="1" ht="22.5">
      <c r="B150" s="151"/>
      <c r="D150" s="152" t="s">
        <v>241</v>
      </c>
      <c r="E150" s="153" t="s">
        <v>1</v>
      </c>
      <c r="F150" s="154" t="s">
        <v>2264</v>
      </c>
      <c r="H150" s="155">
        <v>243.01300000000001</v>
      </c>
      <c r="I150" s="156"/>
      <c r="L150" s="151"/>
      <c r="M150" s="157"/>
      <c r="T150" s="158"/>
      <c r="AT150" s="153" t="s">
        <v>241</v>
      </c>
      <c r="AU150" s="153" t="s">
        <v>95</v>
      </c>
      <c r="AV150" s="12" t="s">
        <v>95</v>
      </c>
      <c r="AW150" s="12" t="s">
        <v>42</v>
      </c>
      <c r="AX150" s="12" t="s">
        <v>86</v>
      </c>
      <c r="AY150" s="153" t="s">
        <v>232</v>
      </c>
    </row>
    <row r="151" spans="2:65" s="13" customFormat="1">
      <c r="B151" s="159"/>
      <c r="D151" s="152" t="s">
        <v>241</v>
      </c>
      <c r="E151" s="160" t="s">
        <v>1</v>
      </c>
      <c r="F151" s="161" t="s">
        <v>243</v>
      </c>
      <c r="H151" s="162">
        <v>671.61300000000006</v>
      </c>
      <c r="I151" s="163"/>
      <c r="L151" s="159"/>
      <c r="M151" s="164"/>
      <c r="T151" s="165"/>
      <c r="AT151" s="160" t="s">
        <v>241</v>
      </c>
      <c r="AU151" s="160" t="s">
        <v>95</v>
      </c>
      <c r="AV151" s="13" t="s">
        <v>239</v>
      </c>
      <c r="AW151" s="13" t="s">
        <v>42</v>
      </c>
      <c r="AX151" s="13" t="s">
        <v>86</v>
      </c>
      <c r="AY151" s="160" t="s">
        <v>232</v>
      </c>
    </row>
    <row r="152" spans="2:65" s="12" customFormat="1">
      <c r="B152" s="151"/>
      <c r="D152" s="152" t="s">
        <v>241</v>
      </c>
      <c r="E152" s="153" t="s">
        <v>1</v>
      </c>
      <c r="F152" s="154" t="s">
        <v>2265</v>
      </c>
      <c r="H152" s="155">
        <v>167.90299999999999</v>
      </c>
      <c r="I152" s="156"/>
      <c r="L152" s="151"/>
      <c r="M152" s="157"/>
      <c r="T152" s="158"/>
      <c r="AT152" s="153" t="s">
        <v>241</v>
      </c>
      <c r="AU152" s="153" t="s">
        <v>95</v>
      </c>
      <c r="AV152" s="12" t="s">
        <v>95</v>
      </c>
      <c r="AW152" s="12" t="s">
        <v>42</v>
      </c>
      <c r="AX152" s="12" t="s">
        <v>86</v>
      </c>
      <c r="AY152" s="153" t="s">
        <v>232</v>
      </c>
    </row>
    <row r="153" spans="2:65" s="13" customFormat="1">
      <c r="B153" s="159"/>
      <c r="D153" s="152" t="s">
        <v>241</v>
      </c>
      <c r="E153" s="160" t="s">
        <v>1</v>
      </c>
      <c r="F153" s="161" t="s">
        <v>243</v>
      </c>
      <c r="H153" s="162">
        <v>167.90299999999999</v>
      </c>
      <c r="I153" s="163"/>
      <c r="L153" s="159"/>
      <c r="M153" s="164"/>
      <c r="T153" s="165"/>
      <c r="AT153" s="160" t="s">
        <v>241</v>
      </c>
      <c r="AU153" s="160" t="s">
        <v>95</v>
      </c>
      <c r="AV153" s="13" t="s">
        <v>239</v>
      </c>
      <c r="AW153" s="13" t="s">
        <v>42</v>
      </c>
      <c r="AX153" s="13" t="s">
        <v>93</v>
      </c>
      <c r="AY153" s="160" t="s">
        <v>232</v>
      </c>
    </row>
    <row r="154" spans="2:65" s="1" customFormat="1" ht="66.75" customHeight="1">
      <c r="B154" s="33"/>
      <c r="C154" s="138" t="s">
        <v>271</v>
      </c>
      <c r="D154" s="138" t="s">
        <v>234</v>
      </c>
      <c r="E154" s="139" t="s">
        <v>2266</v>
      </c>
      <c r="F154" s="140" t="s">
        <v>2267</v>
      </c>
      <c r="G154" s="141" t="s">
        <v>153</v>
      </c>
      <c r="H154" s="142">
        <v>503.71</v>
      </c>
      <c r="I154" s="143"/>
      <c r="J154" s="144">
        <f>ROUND(I154*H154,2)</f>
        <v>0</v>
      </c>
      <c r="K154" s="140" t="s">
        <v>238</v>
      </c>
      <c r="L154" s="33"/>
      <c r="M154" s="145" t="s">
        <v>1</v>
      </c>
      <c r="N154" s="146" t="s">
        <v>51</v>
      </c>
      <c r="P154" s="147">
        <f>O154*H154</f>
        <v>0</v>
      </c>
      <c r="Q154" s="147">
        <v>0</v>
      </c>
      <c r="R154" s="147">
        <f>Q154*H154</f>
        <v>0</v>
      </c>
      <c r="S154" s="147">
        <v>0.41699999999999998</v>
      </c>
      <c r="T154" s="148">
        <f>S154*H154</f>
        <v>210.04706999999999</v>
      </c>
      <c r="AR154" s="149" t="s">
        <v>239</v>
      </c>
      <c r="AT154" s="149" t="s">
        <v>234</v>
      </c>
      <c r="AU154" s="149" t="s">
        <v>95</v>
      </c>
      <c r="AY154" s="17" t="s">
        <v>232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93</v>
      </c>
      <c r="BK154" s="150">
        <f>ROUND(I154*H154,2)</f>
        <v>0</v>
      </c>
      <c r="BL154" s="17" t="s">
        <v>239</v>
      </c>
      <c r="BM154" s="149" t="s">
        <v>2268</v>
      </c>
    </row>
    <row r="155" spans="2:65" s="14" customFormat="1">
      <c r="B155" s="166"/>
      <c r="D155" s="152" t="s">
        <v>241</v>
      </c>
      <c r="E155" s="167" t="s">
        <v>1</v>
      </c>
      <c r="F155" s="168" t="s">
        <v>2269</v>
      </c>
      <c r="H155" s="167" t="s">
        <v>1</v>
      </c>
      <c r="I155" s="169"/>
      <c r="L155" s="166"/>
      <c r="M155" s="170"/>
      <c r="T155" s="171"/>
      <c r="AT155" s="167" t="s">
        <v>241</v>
      </c>
      <c r="AU155" s="167" t="s">
        <v>95</v>
      </c>
      <c r="AV155" s="14" t="s">
        <v>93</v>
      </c>
      <c r="AW155" s="14" t="s">
        <v>42</v>
      </c>
      <c r="AX155" s="14" t="s">
        <v>86</v>
      </c>
      <c r="AY155" s="167" t="s">
        <v>232</v>
      </c>
    </row>
    <row r="156" spans="2:65" s="14" customFormat="1">
      <c r="B156" s="166"/>
      <c r="D156" s="152" t="s">
        <v>241</v>
      </c>
      <c r="E156" s="167" t="s">
        <v>1</v>
      </c>
      <c r="F156" s="168" t="s">
        <v>2270</v>
      </c>
      <c r="H156" s="167" t="s">
        <v>1</v>
      </c>
      <c r="I156" s="169"/>
      <c r="L156" s="166"/>
      <c r="M156" s="170"/>
      <c r="T156" s="171"/>
      <c r="AT156" s="167" t="s">
        <v>241</v>
      </c>
      <c r="AU156" s="167" t="s">
        <v>95</v>
      </c>
      <c r="AV156" s="14" t="s">
        <v>93</v>
      </c>
      <c r="AW156" s="14" t="s">
        <v>42</v>
      </c>
      <c r="AX156" s="14" t="s">
        <v>86</v>
      </c>
      <c r="AY156" s="167" t="s">
        <v>232</v>
      </c>
    </row>
    <row r="157" spans="2:65" s="12" customFormat="1">
      <c r="B157" s="151"/>
      <c r="D157" s="152" t="s">
        <v>241</v>
      </c>
      <c r="E157" s="153" t="s">
        <v>1</v>
      </c>
      <c r="F157" s="154" t="s">
        <v>2263</v>
      </c>
      <c r="H157" s="155">
        <v>428.6</v>
      </c>
      <c r="I157" s="156"/>
      <c r="L157" s="151"/>
      <c r="M157" s="157"/>
      <c r="T157" s="158"/>
      <c r="AT157" s="153" t="s">
        <v>241</v>
      </c>
      <c r="AU157" s="153" t="s">
        <v>95</v>
      </c>
      <c r="AV157" s="12" t="s">
        <v>95</v>
      </c>
      <c r="AW157" s="12" t="s">
        <v>42</v>
      </c>
      <c r="AX157" s="12" t="s">
        <v>86</v>
      </c>
      <c r="AY157" s="153" t="s">
        <v>232</v>
      </c>
    </row>
    <row r="158" spans="2:65" s="12" customFormat="1" ht="22.5">
      <c r="B158" s="151"/>
      <c r="D158" s="152" t="s">
        <v>241</v>
      </c>
      <c r="E158" s="153" t="s">
        <v>1</v>
      </c>
      <c r="F158" s="154" t="s">
        <v>2264</v>
      </c>
      <c r="H158" s="155">
        <v>243.01300000000001</v>
      </c>
      <c r="I158" s="156"/>
      <c r="L158" s="151"/>
      <c r="M158" s="157"/>
      <c r="T158" s="158"/>
      <c r="AT158" s="153" t="s">
        <v>241</v>
      </c>
      <c r="AU158" s="153" t="s">
        <v>95</v>
      </c>
      <c r="AV158" s="12" t="s">
        <v>95</v>
      </c>
      <c r="AW158" s="12" t="s">
        <v>42</v>
      </c>
      <c r="AX158" s="12" t="s">
        <v>86</v>
      </c>
      <c r="AY158" s="153" t="s">
        <v>232</v>
      </c>
    </row>
    <row r="159" spans="2:65" s="13" customFormat="1">
      <c r="B159" s="159"/>
      <c r="D159" s="152" t="s">
        <v>241</v>
      </c>
      <c r="E159" s="160" t="s">
        <v>1</v>
      </c>
      <c r="F159" s="161" t="s">
        <v>243</v>
      </c>
      <c r="H159" s="162">
        <v>671.61300000000006</v>
      </c>
      <c r="I159" s="163"/>
      <c r="L159" s="159"/>
      <c r="M159" s="164"/>
      <c r="T159" s="165"/>
      <c r="AT159" s="160" t="s">
        <v>241</v>
      </c>
      <c r="AU159" s="160" t="s">
        <v>95</v>
      </c>
      <c r="AV159" s="13" t="s">
        <v>239</v>
      </c>
      <c r="AW159" s="13" t="s">
        <v>42</v>
      </c>
      <c r="AX159" s="13" t="s">
        <v>86</v>
      </c>
      <c r="AY159" s="160" t="s">
        <v>232</v>
      </c>
    </row>
    <row r="160" spans="2:65" s="12" customFormat="1">
      <c r="B160" s="151"/>
      <c r="D160" s="152" t="s">
        <v>241</v>
      </c>
      <c r="E160" s="153" t="s">
        <v>1</v>
      </c>
      <c r="F160" s="154" t="s">
        <v>2271</v>
      </c>
      <c r="H160" s="155">
        <v>503.71</v>
      </c>
      <c r="I160" s="156"/>
      <c r="L160" s="151"/>
      <c r="M160" s="157"/>
      <c r="T160" s="158"/>
      <c r="AT160" s="153" t="s">
        <v>241</v>
      </c>
      <c r="AU160" s="153" t="s">
        <v>95</v>
      </c>
      <c r="AV160" s="12" t="s">
        <v>95</v>
      </c>
      <c r="AW160" s="12" t="s">
        <v>42</v>
      </c>
      <c r="AX160" s="12" t="s">
        <v>86</v>
      </c>
      <c r="AY160" s="153" t="s">
        <v>232</v>
      </c>
    </row>
    <row r="161" spans="2:65" s="13" customFormat="1">
      <c r="B161" s="159"/>
      <c r="D161" s="152" t="s">
        <v>241</v>
      </c>
      <c r="E161" s="160" t="s">
        <v>1</v>
      </c>
      <c r="F161" s="161" t="s">
        <v>243</v>
      </c>
      <c r="H161" s="162">
        <v>503.71</v>
      </c>
      <c r="I161" s="163"/>
      <c r="L161" s="159"/>
      <c r="M161" s="164"/>
      <c r="T161" s="165"/>
      <c r="AT161" s="160" t="s">
        <v>241</v>
      </c>
      <c r="AU161" s="160" t="s">
        <v>95</v>
      </c>
      <c r="AV161" s="13" t="s">
        <v>239</v>
      </c>
      <c r="AW161" s="13" t="s">
        <v>42</v>
      </c>
      <c r="AX161" s="13" t="s">
        <v>93</v>
      </c>
      <c r="AY161" s="160" t="s">
        <v>232</v>
      </c>
    </row>
    <row r="162" spans="2:65" s="1" customFormat="1" ht="55.5" customHeight="1">
      <c r="B162" s="33"/>
      <c r="C162" s="138" t="s">
        <v>275</v>
      </c>
      <c r="D162" s="138" t="s">
        <v>234</v>
      </c>
      <c r="E162" s="139" t="s">
        <v>2272</v>
      </c>
      <c r="F162" s="140" t="s">
        <v>2273</v>
      </c>
      <c r="G162" s="141" t="s">
        <v>153</v>
      </c>
      <c r="H162" s="142">
        <v>18</v>
      </c>
      <c r="I162" s="143"/>
      <c r="J162" s="144">
        <f>ROUND(I162*H162,2)</f>
        <v>0</v>
      </c>
      <c r="K162" s="140" t="s">
        <v>238</v>
      </c>
      <c r="L162" s="33"/>
      <c r="M162" s="145" t="s">
        <v>1</v>
      </c>
      <c r="N162" s="146" t="s">
        <v>51</v>
      </c>
      <c r="P162" s="147">
        <f>O162*H162</f>
        <v>0</v>
      </c>
      <c r="Q162" s="147">
        <v>0</v>
      </c>
      <c r="R162" s="147">
        <f>Q162*H162</f>
        <v>0</v>
      </c>
      <c r="S162" s="147">
        <v>0.32</v>
      </c>
      <c r="T162" s="148">
        <f>S162*H162</f>
        <v>5.76</v>
      </c>
      <c r="AR162" s="149" t="s">
        <v>239</v>
      </c>
      <c r="AT162" s="149" t="s">
        <v>234</v>
      </c>
      <c r="AU162" s="149" t="s">
        <v>95</v>
      </c>
      <c r="AY162" s="17" t="s">
        <v>232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93</v>
      </c>
      <c r="BK162" s="150">
        <f>ROUND(I162*H162,2)</f>
        <v>0</v>
      </c>
      <c r="BL162" s="17" t="s">
        <v>239</v>
      </c>
      <c r="BM162" s="149" t="s">
        <v>2274</v>
      </c>
    </row>
    <row r="163" spans="2:65" s="12" customFormat="1">
      <c r="B163" s="151"/>
      <c r="D163" s="152" t="s">
        <v>241</v>
      </c>
      <c r="E163" s="153" t="s">
        <v>1</v>
      </c>
      <c r="F163" s="154" t="s">
        <v>2275</v>
      </c>
      <c r="H163" s="155">
        <v>18</v>
      </c>
      <c r="I163" s="156"/>
      <c r="L163" s="151"/>
      <c r="M163" s="157"/>
      <c r="T163" s="158"/>
      <c r="AT163" s="153" t="s">
        <v>241</v>
      </c>
      <c r="AU163" s="153" t="s">
        <v>95</v>
      </c>
      <c r="AV163" s="12" t="s">
        <v>95</v>
      </c>
      <c r="AW163" s="12" t="s">
        <v>42</v>
      </c>
      <c r="AX163" s="12" t="s">
        <v>86</v>
      </c>
      <c r="AY163" s="153" t="s">
        <v>232</v>
      </c>
    </row>
    <row r="164" spans="2:65" s="13" customFormat="1">
      <c r="B164" s="159"/>
      <c r="D164" s="152" t="s">
        <v>241</v>
      </c>
      <c r="E164" s="160" t="s">
        <v>1</v>
      </c>
      <c r="F164" s="161" t="s">
        <v>243</v>
      </c>
      <c r="H164" s="162">
        <v>18</v>
      </c>
      <c r="I164" s="163"/>
      <c r="L164" s="159"/>
      <c r="M164" s="164"/>
      <c r="T164" s="165"/>
      <c r="AT164" s="160" t="s">
        <v>241</v>
      </c>
      <c r="AU164" s="160" t="s">
        <v>95</v>
      </c>
      <c r="AV164" s="13" t="s">
        <v>239</v>
      </c>
      <c r="AW164" s="13" t="s">
        <v>42</v>
      </c>
      <c r="AX164" s="13" t="s">
        <v>93</v>
      </c>
      <c r="AY164" s="160" t="s">
        <v>232</v>
      </c>
    </row>
    <row r="165" spans="2:65" s="1" customFormat="1" ht="66.75" customHeight="1">
      <c r="B165" s="33"/>
      <c r="C165" s="138" t="s">
        <v>303</v>
      </c>
      <c r="D165" s="138" t="s">
        <v>234</v>
      </c>
      <c r="E165" s="139" t="s">
        <v>2276</v>
      </c>
      <c r="F165" s="140" t="s">
        <v>2277</v>
      </c>
      <c r="G165" s="141" t="s">
        <v>153</v>
      </c>
      <c r="H165" s="142">
        <v>127.39</v>
      </c>
      <c r="I165" s="143"/>
      <c r="J165" s="144">
        <f>ROUND(I165*H165,2)</f>
        <v>0</v>
      </c>
      <c r="K165" s="140" t="s">
        <v>238</v>
      </c>
      <c r="L165" s="33"/>
      <c r="M165" s="145" t="s">
        <v>1</v>
      </c>
      <c r="N165" s="146" t="s">
        <v>51</v>
      </c>
      <c r="P165" s="147">
        <f>O165*H165</f>
        <v>0</v>
      </c>
      <c r="Q165" s="147">
        <v>0</v>
      </c>
      <c r="R165" s="147">
        <f>Q165*H165</f>
        <v>0</v>
      </c>
      <c r="S165" s="147">
        <v>0.41699999999999998</v>
      </c>
      <c r="T165" s="148">
        <f>S165*H165</f>
        <v>53.121629999999996</v>
      </c>
      <c r="AR165" s="149" t="s">
        <v>239</v>
      </c>
      <c r="AT165" s="149" t="s">
        <v>234</v>
      </c>
      <c r="AU165" s="149" t="s">
        <v>95</v>
      </c>
      <c r="AY165" s="17" t="s">
        <v>232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93</v>
      </c>
      <c r="BK165" s="150">
        <f>ROUND(I165*H165,2)</f>
        <v>0</v>
      </c>
      <c r="BL165" s="17" t="s">
        <v>239</v>
      </c>
      <c r="BM165" s="149" t="s">
        <v>2278</v>
      </c>
    </row>
    <row r="166" spans="2:65" s="12" customFormat="1">
      <c r="B166" s="151"/>
      <c r="D166" s="152" t="s">
        <v>241</v>
      </c>
      <c r="E166" s="153" t="s">
        <v>1</v>
      </c>
      <c r="F166" s="154" t="s">
        <v>2279</v>
      </c>
      <c r="H166" s="155">
        <v>145.38999999999999</v>
      </c>
      <c r="I166" s="156"/>
      <c r="L166" s="151"/>
      <c r="M166" s="157"/>
      <c r="T166" s="158"/>
      <c r="AT166" s="153" t="s">
        <v>241</v>
      </c>
      <c r="AU166" s="153" t="s">
        <v>95</v>
      </c>
      <c r="AV166" s="12" t="s">
        <v>95</v>
      </c>
      <c r="AW166" s="12" t="s">
        <v>42</v>
      </c>
      <c r="AX166" s="12" t="s">
        <v>86</v>
      </c>
      <c r="AY166" s="153" t="s">
        <v>232</v>
      </c>
    </row>
    <row r="167" spans="2:65" s="12" customFormat="1">
      <c r="B167" s="151"/>
      <c r="D167" s="152" t="s">
        <v>241</v>
      </c>
      <c r="E167" s="153" t="s">
        <v>1</v>
      </c>
      <c r="F167" s="154" t="s">
        <v>2280</v>
      </c>
      <c r="H167" s="155">
        <v>-18</v>
      </c>
      <c r="I167" s="156"/>
      <c r="L167" s="151"/>
      <c r="M167" s="157"/>
      <c r="T167" s="158"/>
      <c r="AT167" s="153" t="s">
        <v>241</v>
      </c>
      <c r="AU167" s="153" t="s">
        <v>95</v>
      </c>
      <c r="AV167" s="12" t="s">
        <v>95</v>
      </c>
      <c r="AW167" s="12" t="s">
        <v>42</v>
      </c>
      <c r="AX167" s="12" t="s">
        <v>86</v>
      </c>
      <c r="AY167" s="153" t="s">
        <v>232</v>
      </c>
    </row>
    <row r="168" spans="2:65" s="13" customFormat="1">
      <c r="B168" s="159"/>
      <c r="D168" s="152" t="s">
        <v>241</v>
      </c>
      <c r="E168" s="160" t="s">
        <v>1</v>
      </c>
      <c r="F168" s="161" t="s">
        <v>243</v>
      </c>
      <c r="H168" s="162">
        <v>127.39</v>
      </c>
      <c r="I168" s="163"/>
      <c r="L168" s="159"/>
      <c r="M168" s="164"/>
      <c r="T168" s="165"/>
      <c r="AT168" s="160" t="s">
        <v>241</v>
      </c>
      <c r="AU168" s="160" t="s">
        <v>95</v>
      </c>
      <c r="AV168" s="13" t="s">
        <v>239</v>
      </c>
      <c r="AW168" s="13" t="s">
        <v>42</v>
      </c>
      <c r="AX168" s="13" t="s">
        <v>93</v>
      </c>
      <c r="AY168" s="160" t="s">
        <v>232</v>
      </c>
    </row>
    <row r="169" spans="2:65" s="1" customFormat="1" ht="66.75" customHeight="1">
      <c r="B169" s="33"/>
      <c r="C169" s="138" t="s">
        <v>312</v>
      </c>
      <c r="D169" s="138" t="s">
        <v>234</v>
      </c>
      <c r="E169" s="139" t="s">
        <v>2281</v>
      </c>
      <c r="F169" s="140" t="s">
        <v>2282</v>
      </c>
      <c r="G169" s="141" t="s">
        <v>153</v>
      </c>
      <c r="H169" s="142">
        <v>78</v>
      </c>
      <c r="I169" s="143"/>
      <c r="J169" s="144">
        <f>ROUND(I169*H169,2)</f>
        <v>0</v>
      </c>
      <c r="K169" s="140" t="s">
        <v>238</v>
      </c>
      <c r="L169" s="33"/>
      <c r="M169" s="145" t="s">
        <v>1</v>
      </c>
      <c r="N169" s="146" t="s">
        <v>51</v>
      </c>
      <c r="P169" s="147">
        <f>O169*H169</f>
        <v>0</v>
      </c>
      <c r="Q169" s="147">
        <v>0</v>
      </c>
      <c r="R169" s="147">
        <f>Q169*H169</f>
        <v>0</v>
      </c>
      <c r="S169" s="147">
        <v>0.28999999999999998</v>
      </c>
      <c r="T169" s="148">
        <f>S169*H169</f>
        <v>22.619999999999997</v>
      </c>
      <c r="AR169" s="149" t="s">
        <v>239</v>
      </c>
      <c r="AT169" s="149" t="s">
        <v>234</v>
      </c>
      <c r="AU169" s="149" t="s">
        <v>95</v>
      </c>
      <c r="AY169" s="17" t="s">
        <v>232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93</v>
      </c>
      <c r="BK169" s="150">
        <f>ROUND(I169*H169,2)</f>
        <v>0</v>
      </c>
      <c r="BL169" s="17" t="s">
        <v>239</v>
      </c>
      <c r="BM169" s="149" t="s">
        <v>2283</v>
      </c>
    </row>
    <row r="170" spans="2:65" s="14" customFormat="1">
      <c r="B170" s="166"/>
      <c r="D170" s="152" t="s">
        <v>241</v>
      </c>
      <c r="E170" s="167" t="s">
        <v>1</v>
      </c>
      <c r="F170" s="168" t="s">
        <v>2284</v>
      </c>
      <c r="H170" s="167" t="s">
        <v>1</v>
      </c>
      <c r="I170" s="169"/>
      <c r="L170" s="166"/>
      <c r="M170" s="170"/>
      <c r="T170" s="171"/>
      <c r="AT170" s="167" t="s">
        <v>241</v>
      </c>
      <c r="AU170" s="167" t="s">
        <v>95</v>
      </c>
      <c r="AV170" s="14" t="s">
        <v>93</v>
      </c>
      <c r="AW170" s="14" t="s">
        <v>42</v>
      </c>
      <c r="AX170" s="14" t="s">
        <v>86</v>
      </c>
      <c r="AY170" s="167" t="s">
        <v>232</v>
      </c>
    </row>
    <row r="171" spans="2:65" s="12" customFormat="1">
      <c r="B171" s="151"/>
      <c r="D171" s="152" t="s">
        <v>241</v>
      </c>
      <c r="E171" s="153" t="s">
        <v>1</v>
      </c>
      <c r="F171" s="154" t="s">
        <v>2285</v>
      </c>
      <c r="H171" s="155">
        <v>78</v>
      </c>
      <c r="I171" s="156"/>
      <c r="L171" s="151"/>
      <c r="M171" s="157"/>
      <c r="T171" s="158"/>
      <c r="AT171" s="153" t="s">
        <v>241</v>
      </c>
      <c r="AU171" s="153" t="s">
        <v>95</v>
      </c>
      <c r="AV171" s="12" t="s">
        <v>95</v>
      </c>
      <c r="AW171" s="12" t="s">
        <v>42</v>
      </c>
      <c r="AX171" s="12" t="s">
        <v>86</v>
      </c>
      <c r="AY171" s="153" t="s">
        <v>232</v>
      </c>
    </row>
    <row r="172" spans="2:65" s="13" customFormat="1">
      <c r="B172" s="159"/>
      <c r="D172" s="152" t="s">
        <v>241</v>
      </c>
      <c r="E172" s="160" t="s">
        <v>1</v>
      </c>
      <c r="F172" s="161" t="s">
        <v>243</v>
      </c>
      <c r="H172" s="162">
        <v>78</v>
      </c>
      <c r="I172" s="163"/>
      <c r="L172" s="159"/>
      <c r="M172" s="164"/>
      <c r="T172" s="165"/>
      <c r="AT172" s="160" t="s">
        <v>241</v>
      </c>
      <c r="AU172" s="160" t="s">
        <v>95</v>
      </c>
      <c r="AV172" s="13" t="s">
        <v>239</v>
      </c>
      <c r="AW172" s="13" t="s">
        <v>42</v>
      </c>
      <c r="AX172" s="13" t="s">
        <v>93</v>
      </c>
      <c r="AY172" s="160" t="s">
        <v>232</v>
      </c>
    </row>
    <row r="173" spans="2:65" s="1" customFormat="1" ht="66.75" customHeight="1">
      <c r="B173" s="33"/>
      <c r="C173" s="138" t="s">
        <v>320</v>
      </c>
      <c r="D173" s="138" t="s">
        <v>234</v>
      </c>
      <c r="E173" s="139" t="s">
        <v>2286</v>
      </c>
      <c r="F173" s="140" t="s">
        <v>2287</v>
      </c>
      <c r="G173" s="141" t="s">
        <v>153</v>
      </c>
      <c r="H173" s="142">
        <v>942.02200000000005</v>
      </c>
      <c r="I173" s="143"/>
      <c r="J173" s="144">
        <f>ROUND(I173*H173,2)</f>
        <v>0</v>
      </c>
      <c r="K173" s="140" t="s">
        <v>238</v>
      </c>
      <c r="L173" s="33"/>
      <c r="M173" s="145" t="s">
        <v>1</v>
      </c>
      <c r="N173" s="146" t="s">
        <v>51</v>
      </c>
      <c r="P173" s="147">
        <f>O173*H173</f>
        <v>0</v>
      </c>
      <c r="Q173" s="147">
        <v>0</v>
      </c>
      <c r="R173" s="147">
        <f>Q173*H173</f>
        <v>0</v>
      </c>
      <c r="S173" s="147">
        <v>0.28999999999999998</v>
      </c>
      <c r="T173" s="148">
        <f>S173*H173</f>
        <v>273.18637999999999</v>
      </c>
      <c r="AR173" s="149" t="s">
        <v>239</v>
      </c>
      <c r="AT173" s="149" t="s">
        <v>234</v>
      </c>
      <c r="AU173" s="149" t="s">
        <v>95</v>
      </c>
      <c r="AY173" s="17" t="s">
        <v>232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93</v>
      </c>
      <c r="BK173" s="150">
        <f>ROUND(I173*H173,2)</f>
        <v>0</v>
      </c>
      <c r="BL173" s="17" t="s">
        <v>239</v>
      </c>
      <c r="BM173" s="149" t="s">
        <v>2288</v>
      </c>
    </row>
    <row r="174" spans="2:65" s="14" customFormat="1">
      <c r="B174" s="166"/>
      <c r="D174" s="152" t="s">
        <v>241</v>
      </c>
      <c r="E174" s="167" t="s">
        <v>1</v>
      </c>
      <c r="F174" s="168" t="s">
        <v>2289</v>
      </c>
      <c r="H174" s="167" t="s">
        <v>1</v>
      </c>
      <c r="I174" s="169"/>
      <c r="L174" s="166"/>
      <c r="M174" s="170"/>
      <c r="T174" s="171"/>
      <c r="AT174" s="167" t="s">
        <v>241</v>
      </c>
      <c r="AU174" s="167" t="s">
        <v>95</v>
      </c>
      <c r="AV174" s="14" t="s">
        <v>93</v>
      </c>
      <c r="AW174" s="14" t="s">
        <v>42</v>
      </c>
      <c r="AX174" s="14" t="s">
        <v>86</v>
      </c>
      <c r="AY174" s="167" t="s">
        <v>232</v>
      </c>
    </row>
    <row r="175" spans="2:65" s="14" customFormat="1">
      <c r="B175" s="166"/>
      <c r="D175" s="152" t="s">
        <v>241</v>
      </c>
      <c r="E175" s="167" t="s">
        <v>1</v>
      </c>
      <c r="F175" s="168" t="s">
        <v>2290</v>
      </c>
      <c r="H175" s="167" t="s">
        <v>1</v>
      </c>
      <c r="I175" s="169"/>
      <c r="L175" s="166"/>
      <c r="M175" s="170"/>
      <c r="T175" s="171"/>
      <c r="AT175" s="167" t="s">
        <v>241</v>
      </c>
      <c r="AU175" s="167" t="s">
        <v>95</v>
      </c>
      <c r="AV175" s="14" t="s">
        <v>93</v>
      </c>
      <c r="AW175" s="14" t="s">
        <v>42</v>
      </c>
      <c r="AX175" s="14" t="s">
        <v>86</v>
      </c>
      <c r="AY175" s="167" t="s">
        <v>232</v>
      </c>
    </row>
    <row r="176" spans="2:65" s="12" customFormat="1">
      <c r="B176" s="151"/>
      <c r="D176" s="152" t="s">
        <v>241</v>
      </c>
      <c r="E176" s="153" t="s">
        <v>1</v>
      </c>
      <c r="F176" s="154" t="s">
        <v>2219</v>
      </c>
      <c r="H176" s="155">
        <v>942.02200000000005</v>
      </c>
      <c r="I176" s="156"/>
      <c r="L176" s="151"/>
      <c r="M176" s="157"/>
      <c r="T176" s="158"/>
      <c r="AT176" s="153" t="s">
        <v>241</v>
      </c>
      <c r="AU176" s="153" t="s">
        <v>95</v>
      </c>
      <c r="AV176" s="12" t="s">
        <v>95</v>
      </c>
      <c r="AW176" s="12" t="s">
        <v>42</v>
      </c>
      <c r="AX176" s="12" t="s">
        <v>86</v>
      </c>
      <c r="AY176" s="153" t="s">
        <v>232</v>
      </c>
    </row>
    <row r="177" spans="2:65" s="13" customFormat="1">
      <c r="B177" s="159"/>
      <c r="D177" s="152" t="s">
        <v>241</v>
      </c>
      <c r="E177" s="160" t="s">
        <v>1</v>
      </c>
      <c r="F177" s="161" t="s">
        <v>243</v>
      </c>
      <c r="H177" s="162">
        <v>942.02200000000005</v>
      </c>
      <c r="I177" s="163"/>
      <c r="L177" s="159"/>
      <c r="M177" s="164"/>
      <c r="T177" s="165"/>
      <c r="AT177" s="160" t="s">
        <v>241</v>
      </c>
      <c r="AU177" s="160" t="s">
        <v>95</v>
      </c>
      <c r="AV177" s="13" t="s">
        <v>239</v>
      </c>
      <c r="AW177" s="13" t="s">
        <v>42</v>
      </c>
      <c r="AX177" s="13" t="s">
        <v>93</v>
      </c>
      <c r="AY177" s="160" t="s">
        <v>232</v>
      </c>
    </row>
    <row r="178" spans="2:65" s="1" customFormat="1" ht="66.75" customHeight="1">
      <c r="B178" s="33"/>
      <c r="C178" s="138" t="s">
        <v>325</v>
      </c>
      <c r="D178" s="138" t="s">
        <v>234</v>
      </c>
      <c r="E178" s="139" t="s">
        <v>2291</v>
      </c>
      <c r="F178" s="140" t="s">
        <v>2292</v>
      </c>
      <c r="G178" s="141" t="s">
        <v>153</v>
      </c>
      <c r="H178" s="142">
        <v>151.25</v>
      </c>
      <c r="I178" s="143"/>
      <c r="J178" s="144">
        <f>ROUND(I178*H178,2)</f>
        <v>0</v>
      </c>
      <c r="K178" s="140" t="s">
        <v>238</v>
      </c>
      <c r="L178" s="33"/>
      <c r="M178" s="145" t="s">
        <v>1</v>
      </c>
      <c r="N178" s="146" t="s">
        <v>51</v>
      </c>
      <c r="P178" s="147">
        <f>O178*H178</f>
        <v>0</v>
      </c>
      <c r="Q178" s="147">
        <v>0</v>
      </c>
      <c r="R178" s="147">
        <f>Q178*H178</f>
        <v>0</v>
      </c>
      <c r="S178" s="147">
        <v>0.57999999999999996</v>
      </c>
      <c r="T178" s="148">
        <f>S178*H178</f>
        <v>87.724999999999994</v>
      </c>
      <c r="AR178" s="149" t="s">
        <v>239</v>
      </c>
      <c r="AT178" s="149" t="s">
        <v>234</v>
      </c>
      <c r="AU178" s="149" t="s">
        <v>95</v>
      </c>
      <c r="AY178" s="17" t="s">
        <v>232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93</v>
      </c>
      <c r="BK178" s="150">
        <f>ROUND(I178*H178,2)</f>
        <v>0</v>
      </c>
      <c r="BL178" s="17" t="s">
        <v>239</v>
      </c>
      <c r="BM178" s="149" t="s">
        <v>2293</v>
      </c>
    </row>
    <row r="179" spans="2:65" s="14" customFormat="1">
      <c r="B179" s="166"/>
      <c r="D179" s="152" t="s">
        <v>241</v>
      </c>
      <c r="E179" s="167" t="s">
        <v>1</v>
      </c>
      <c r="F179" s="168" t="s">
        <v>2294</v>
      </c>
      <c r="H179" s="167" t="s">
        <v>1</v>
      </c>
      <c r="I179" s="169"/>
      <c r="L179" s="166"/>
      <c r="M179" s="170"/>
      <c r="T179" s="171"/>
      <c r="AT179" s="167" t="s">
        <v>241</v>
      </c>
      <c r="AU179" s="167" t="s">
        <v>95</v>
      </c>
      <c r="AV179" s="14" t="s">
        <v>93</v>
      </c>
      <c r="AW179" s="14" t="s">
        <v>42</v>
      </c>
      <c r="AX179" s="14" t="s">
        <v>86</v>
      </c>
      <c r="AY179" s="167" t="s">
        <v>232</v>
      </c>
    </row>
    <row r="180" spans="2:65" s="12" customFormat="1">
      <c r="B180" s="151"/>
      <c r="D180" s="152" t="s">
        <v>241</v>
      </c>
      <c r="E180" s="153" t="s">
        <v>1</v>
      </c>
      <c r="F180" s="154" t="s">
        <v>2295</v>
      </c>
      <c r="H180" s="155">
        <v>43.8</v>
      </c>
      <c r="I180" s="156"/>
      <c r="L180" s="151"/>
      <c r="M180" s="157"/>
      <c r="T180" s="158"/>
      <c r="AT180" s="153" t="s">
        <v>241</v>
      </c>
      <c r="AU180" s="153" t="s">
        <v>95</v>
      </c>
      <c r="AV180" s="12" t="s">
        <v>95</v>
      </c>
      <c r="AW180" s="12" t="s">
        <v>42</v>
      </c>
      <c r="AX180" s="12" t="s">
        <v>86</v>
      </c>
      <c r="AY180" s="153" t="s">
        <v>232</v>
      </c>
    </row>
    <row r="181" spans="2:65" s="12" customFormat="1">
      <c r="B181" s="151"/>
      <c r="D181" s="152" t="s">
        <v>241</v>
      </c>
      <c r="E181" s="153" t="s">
        <v>1</v>
      </c>
      <c r="F181" s="154" t="s">
        <v>2296</v>
      </c>
      <c r="H181" s="155">
        <v>36</v>
      </c>
      <c r="I181" s="156"/>
      <c r="L181" s="151"/>
      <c r="M181" s="157"/>
      <c r="T181" s="158"/>
      <c r="AT181" s="153" t="s">
        <v>241</v>
      </c>
      <c r="AU181" s="153" t="s">
        <v>95</v>
      </c>
      <c r="AV181" s="12" t="s">
        <v>95</v>
      </c>
      <c r="AW181" s="12" t="s">
        <v>42</v>
      </c>
      <c r="AX181" s="12" t="s">
        <v>86</v>
      </c>
      <c r="AY181" s="153" t="s">
        <v>232</v>
      </c>
    </row>
    <row r="182" spans="2:65" s="12" customFormat="1">
      <c r="B182" s="151"/>
      <c r="D182" s="152" t="s">
        <v>241</v>
      </c>
      <c r="E182" s="153" t="s">
        <v>1</v>
      </c>
      <c r="F182" s="154" t="s">
        <v>2297</v>
      </c>
      <c r="H182" s="155">
        <v>71.45</v>
      </c>
      <c r="I182" s="156"/>
      <c r="L182" s="151"/>
      <c r="M182" s="157"/>
      <c r="T182" s="158"/>
      <c r="AT182" s="153" t="s">
        <v>241</v>
      </c>
      <c r="AU182" s="153" t="s">
        <v>95</v>
      </c>
      <c r="AV182" s="12" t="s">
        <v>95</v>
      </c>
      <c r="AW182" s="12" t="s">
        <v>42</v>
      </c>
      <c r="AX182" s="12" t="s">
        <v>86</v>
      </c>
      <c r="AY182" s="153" t="s">
        <v>232</v>
      </c>
    </row>
    <row r="183" spans="2:65" s="13" customFormat="1">
      <c r="B183" s="159"/>
      <c r="D183" s="152" t="s">
        <v>241</v>
      </c>
      <c r="E183" s="160" t="s">
        <v>1</v>
      </c>
      <c r="F183" s="161" t="s">
        <v>243</v>
      </c>
      <c r="H183" s="162">
        <v>151.25</v>
      </c>
      <c r="I183" s="163"/>
      <c r="L183" s="159"/>
      <c r="M183" s="164"/>
      <c r="T183" s="165"/>
      <c r="AT183" s="160" t="s">
        <v>241</v>
      </c>
      <c r="AU183" s="160" t="s">
        <v>95</v>
      </c>
      <c r="AV183" s="13" t="s">
        <v>239</v>
      </c>
      <c r="AW183" s="13" t="s">
        <v>42</v>
      </c>
      <c r="AX183" s="13" t="s">
        <v>93</v>
      </c>
      <c r="AY183" s="160" t="s">
        <v>232</v>
      </c>
    </row>
    <row r="184" spans="2:65" s="1" customFormat="1" ht="66.75" customHeight="1">
      <c r="B184" s="33"/>
      <c r="C184" s="138" t="s">
        <v>8</v>
      </c>
      <c r="D184" s="138" t="s">
        <v>234</v>
      </c>
      <c r="E184" s="139" t="s">
        <v>2298</v>
      </c>
      <c r="F184" s="140" t="s">
        <v>2299</v>
      </c>
      <c r="G184" s="141" t="s">
        <v>153</v>
      </c>
      <c r="H184" s="142">
        <v>671.61300000000006</v>
      </c>
      <c r="I184" s="143"/>
      <c r="J184" s="144">
        <f>ROUND(I184*H184,2)</f>
        <v>0</v>
      </c>
      <c r="K184" s="140" t="s">
        <v>238</v>
      </c>
      <c r="L184" s="33"/>
      <c r="M184" s="145" t="s">
        <v>1</v>
      </c>
      <c r="N184" s="146" t="s">
        <v>51</v>
      </c>
      <c r="P184" s="147">
        <f>O184*H184</f>
        <v>0</v>
      </c>
      <c r="Q184" s="147">
        <v>0</v>
      </c>
      <c r="R184" s="147">
        <f>Q184*H184</f>
        <v>0</v>
      </c>
      <c r="S184" s="147">
        <v>0.75</v>
      </c>
      <c r="T184" s="148">
        <f>S184*H184</f>
        <v>503.70975000000004</v>
      </c>
      <c r="AR184" s="149" t="s">
        <v>239</v>
      </c>
      <c r="AT184" s="149" t="s">
        <v>234</v>
      </c>
      <c r="AU184" s="149" t="s">
        <v>95</v>
      </c>
      <c r="AY184" s="17" t="s">
        <v>232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93</v>
      </c>
      <c r="BK184" s="150">
        <f>ROUND(I184*H184,2)</f>
        <v>0</v>
      </c>
      <c r="BL184" s="17" t="s">
        <v>239</v>
      </c>
      <c r="BM184" s="149" t="s">
        <v>2300</v>
      </c>
    </row>
    <row r="185" spans="2:65" s="14" customFormat="1">
      <c r="B185" s="166"/>
      <c r="D185" s="152" t="s">
        <v>241</v>
      </c>
      <c r="E185" s="167" t="s">
        <v>1</v>
      </c>
      <c r="F185" s="168" t="s">
        <v>2301</v>
      </c>
      <c r="H185" s="167" t="s">
        <v>1</v>
      </c>
      <c r="I185" s="169"/>
      <c r="L185" s="166"/>
      <c r="M185" s="170"/>
      <c r="T185" s="171"/>
      <c r="AT185" s="167" t="s">
        <v>241</v>
      </c>
      <c r="AU185" s="167" t="s">
        <v>95</v>
      </c>
      <c r="AV185" s="14" t="s">
        <v>93</v>
      </c>
      <c r="AW185" s="14" t="s">
        <v>42</v>
      </c>
      <c r="AX185" s="14" t="s">
        <v>86</v>
      </c>
      <c r="AY185" s="167" t="s">
        <v>232</v>
      </c>
    </row>
    <row r="186" spans="2:65" s="14" customFormat="1">
      <c r="B186" s="166"/>
      <c r="D186" s="152" t="s">
        <v>241</v>
      </c>
      <c r="E186" s="167" t="s">
        <v>1</v>
      </c>
      <c r="F186" s="168" t="s">
        <v>2302</v>
      </c>
      <c r="H186" s="167" t="s">
        <v>1</v>
      </c>
      <c r="I186" s="169"/>
      <c r="L186" s="166"/>
      <c r="M186" s="170"/>
      <c r="T186" s="171"/>
      <c r="AT186" s="167" t="s">
        <v>241</v>
      </c>
      <c r="AU186" s="167" t="s">
        <v>95</v>
      </c>
      <c r="AV186" s="14" t="s">
        <v>93</v>
      </c>
      <c r="AW186" s="14" t="s">
        <v>42</v>
      </c>
      <c r="AX186" s="14" t="s">
        <v>86</v>
      </c>
      <c r="AY186" s="167" t="s">
        <v>232</v>
      </c>
    </row>
    <row r="187" spans="2:65" s="12" customFormat="1">
      <c r="B187" s="151"/>
      <c r="D187" s="152" t="s">
        <v>241</v>
      </c>
      <c r="E187" s="153" t="s">
        <v>1</v>
      </c>
      <c r="F187" s="154" t="s">
        <v>2263</v>
      </c>
      <c r="H187" s="155">
        <v>428.6</v>
      </c>
      <c r="I187" s="156"/>
      <c r="L187" s="151"/>
      <c r="M187" s="157"/>
      <c r="T187" s="158"/>
      <c r="AT187" s="153" t="s">
        <v>241</v>
      </c>
      <c r="AU187" s="153" t="s">
        <v>95</v>
      </c>
      <c r="AV187" s="12" t="s">
        <v>95</v>
      </c>
      <c r="AW187" s="12" t="s">
        <v>42</v>
      </c>
      <c r="AX187" s="12" t="s">
        <v>86</v>
      </c>
      <c r="AY187" s="153" t="s">
        <v>232</v>
      </c>
    </row>
    <row r="188" spans="2:65" s="12" customFormat="1" ht="22.5">
      <c r="B188" s="151"/>
      <c r="D188" s="152" t="s">
        <v>241</v>
      </c>
      <c r="E188" s="153" t="s">
        <v>1</v>
      </c>
      <c r="F188" s="154" t="s">
        <v>2264</v>
      </c>
      <c r="H188" s="155">
        <v>243.01300000000001</v>
      </c>
      <c r="I188" s="156"/>
      <c r="L188" s="151"/>
      <c r="M188" s="157"/>
      <c r="T188" s="158"/>
      <c r="AT188" s="153" t="s">
        <v>241</v>
      </c>
      <c r="AU188" s="153" t="s">
        <v>95</v>
      </c>
      <c r="AV188" s="12" t="s">
        <v>95</v>
      </c>
      <c r="AW188" s="12" t="s">
        <v>42</v>
      </c>
      <c r="AX188" s="12" t="s">
        <v>86</v>
      </c>
      <c r="AY188" s="153" t="s">
        <v>232</v>
      </c>
    </row>
    <row r="189" spans="2:65" s="13" customFormat="1">
      <c r="B189" s="159"/>
      <c r="D189" s="152" t="s">
        <v>241</v>
      </c>
      <c r="E189" s="160" t="s">
        <v>1</v>
      </c>
      <c r="F189" s="161" t="s">
        <v>243</v>
      </c>
      <c r="H189" s="162">
        <v>671.61300000000006</v>
      </c>
      <c r="I189" s="163"/>
      <c r="L189" s="159"/>
      <c r="M189" s="164"/>
      <c r="T189" s="165"/>
      <c r="AT189" s="160" t="s">
        <v>241</v>
      </c>
      <c r="AU189" s="160" t="s">
        <v>95</v>
      </c>
      <c r="AV189" s="13" t="s">
        <v>239</v>
      </c>
      <c r="AW189" s="13" t="s">
        <v>42</v>
      </c>
      <c r="AX189" s="13" t="s">
        <v>93</v>
      </c>
      <c r="AY189" s="160" t="s">
        <v>232</v>
      </c>
    </row>
    <row r="190" spans="2:65" s="1" customFormat="1" ht="33" customHeight="1">
      <c r="B190" s="33"/>
      <c r="C190" s="138" t="s">
        <v>337</v>
      </c>
      <c r="D190" s="138" t="s">
        <v>234</v>
      </c>
      <c r="E190" s="139" t="s">
        <v>2303</v>
      </c>
      <c r="F190" s="140" t="s">
        <v>2304</v>
      </c>
      <c r="G190" s="141" t="s">
        <v>153</v>
      </c>
      <c r="H190" s="142">
        <v>78</v>
      </c>
      <c r="I190" s="143"/>
      <c r="J190" s="144">
        <f>ROUND(I190*H190,2)</f>
        <v>0</v>
      </c>
      <c r="K190" s="140" t="s">
        <v>1</v>
      </c>
      <c r="L190" s="33"/>
      <c r="M190" s="145" t="s">
        <v>1</v>
      </c>
      <c r="N190" s="146" t="s">
        <v>51</v>
      </c>
      <c r="P190" s="147">
        <f>O190*H190</f>
        <v>0</v>
      </c>
      <c r="Q190" s="147">
        <v>0</v>
      </c>
      <c r="R190" s="147">
        <f>Q190*H190</f>
        <v>0</v>
      </c>
      <c r="S190" s="147">
        <v>0.28000000000000003</v>
      </c>
      <c r="T190" s="148">
        <f>S190*H190</f>
        <v>21.840000000000003</v>
      </c>
      <c r="AR190" s="149" t="s">
        <v>239</v>
      </c>
      <c r="AT190" s="149" t="s">
        <v>234</v>
      </c>
      <c r="AU190" s="149" t="s">
        <v>95</v>
      </c>
      <c r="AY190" s="17" t="s">
        <v>232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93</v>
      </c>
      <c r="BK190" s="150">
        <f>ROUND(I190*H190,2)</f>
        <v>0</v>
      </c>
      <c r="BL190" s="17" t="s">
        <v>239</v>
      </c>
      <c r="BM190" s="149" t="s">
        <v>2305</v>
      </c>
    </row>
    <row r="191" spans="2:65" s="14" customFormat="1">
      <c r="B191" s="166"/>
      <c r="D191" s="152" t="s">
        <v>241</v>
      </c>
      <c r="E191" s="167" t="s">
        <v>1</v>
      </c>
      <c r="F191" s="168" t="s">
        <v>2306</v>
      </c>
      <c r="H191" s="167" t="s">
        <v>1</v>
      </c>
      <c r="I191" s="169"/>
      <c r="L191" s="166"/>
      <c r="M191" s="170"/>
      <c r="T191" s="171"/>
      <c r="AT191" s="167" t="s">
        <v>241</v>
      </c>
      <c r="AU191" s="167" t="s">
        <v>95</v>
      </c>
      <c r="AV191" s="14" t="s">
        <v>93</v>
      </c>
      <c r="AW191" s="14" t="s">
        <v>42</v>
      </c>
      <c r="AX191" s="14" t="s">
        <v>86</v>
      </c>
      <c r="AY191" s="167" t="s">
        <v>232</v>
      </c>
    </row>
    <row r="192" spans="2:65" s="12" customFormat="1">
      <c r="B192" s="151"/>
      <c r="D192" s="152" t="s">
        <v>241</v>
      </c>
      <c r="E192" s="153" t="s">
        <v>1</v>
      </c>
      <c r="F192" s="154" t="s">
        <v>2285</v>
      </c>
      <c r="H192" s="155">
        <v>78</v>
      </c>
      <c r="I192" s="156"/>
      <c r="L192" s="151"/>
      <c r="M192" s="157"/>
      <c r="T192" s="158"/>
      <c r="AT192" s="153" t="s">
        <v>241</v>
      </c>
      <c r="AU192" s="153" t="s">
        <v>95</v>
      </c>
      <c r="AV192" s="12" t="s">
        <v>95</v>
      </c>
      <c r="AW192" s="12" t="s">
        <v>42</v>
      </c>
      <c r="AX192" s="12" t="s">
        <v>86</v>
      </c>
      <c r="AY192" s="153" t="s">
        <v>232</v>
      </c>
    </row>
    <row r="193" spans="2:65" s="14" customFormat="1">
      <c r="B193" s="166"/>
      <c r="D193" s="152" t="s">
        <v>241</v>
      </c>
      <c r="E193" s="167" t="s">
        <v>1</v>
      </c>
      <c r="F193" s="168" t="s">
        <v>2307</v>
      </c>
      <c r="H193" s="167" t="s">
        <v>1</v>
      </c>
      <c r="I193" s="169"/>
      <c r="L193" s="166"/>
      <c r="M193" s="170"/>
      <c r="T193" s="171"/>
      <c r="AT193" s="167" t="s">
        <v>241</v>
      </c>
      <c r="AU193" s="167" t="s">
        <v>95</v>
      </c>
      <c r="AV193" s="14" t="s">
        <v>93</v>
      </c>
      <c r="AW193" s="14" t="s">
        <v>42</v>
      </c>
      <c r="AX193" s="14" t="s">
        <v>86</v>
      </c>
      <c r="AY193" s="167" t="s">
        <v>232</v>
      </c>
    </row>
    <row r="194" spans="2:65" s="13" customFormat="1">
      <c r="B194" s="159"/>
      <c r="D194" s="152" t="s">
        <v>241</v>
      </c>
      <c r="E194" s="160" t="s">
        <v>1</v>
      </c>
      <c r="F194" s="161" t="s">
        <v>243</v>
      </c>
      <c r="H194" s="162">
        <v>78</v>
      </c>
      <c r="I194" s="163"/>
      <c r="L194" s="159"/>
      <c r="M194" s="164"/>
      <c r="T194" s="165"/>
      <c r="AT194" s="160" t="s">
        <v>241</v>
      </c>
      <c r="AU194" s="160" t="s">
        <v>95</v>
      </c>
      <c r="AV194" s="13" t="s">
        <v>239</v>
      </c>
      <c r="AW194" s="13" t="s">
        <v>42</v>
      </c>
      <c r="AX194" s="13" t="s">
        <v>93</v>
      </c>
      <c r="AY194" s="160" t="s">
        <v>232</v>
      </c>
    </row>
    <row r="195" spans="2:65" s="1" customFormat="1" ht="24.2" customHeight="1">
      <c r="B195" s="33"/>
      <c r="C195" s="138" t="s">
        <v>344</v>
      </c>
      <c r="D195" s="138" t="s">
        <v>234</v>
      </c>
      <c r="E195" s="139" t="s">
        <v>2308</v>
      </c>
      <c r="F195" s="140" t="s">
        <v>2309</v>
      </c>
      <c r="G195" s="141" t="s">
        <v>153</v>
      </c>
      <c r="H195" s="142">
        <v>1994.6079999999999</v>
      </c>
      <c r="I195" s="143"/>
      <c r="J195" s="144">
        <f>ROUND(I195*H195,2)</f>
        <v>0</v>
      </c>
      <c r="K195" s="140" t="s">
        <v>238</v>
      </c>
      <c r="L195" s="33"/>
      <c r="M195" s="145" t="s">
        <v>1</v>
      </c>
      <c r="N195" s="146" t="s">
        <v>51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239</v>
      </c>
      <c r="AT195" s="149" t="s">
        <v>234</v>
      </c>
      <c r="AU195" s="149" t="s">
        <v>95</v>
      </c>
      <c r="AY195" s="17" t="s">
        <v>232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93</v>
      </c>
      <c r="BK195" s="150">
        <f>ROUND(I195*H195,2)</f>
        <v>0</v>
      </c>
      <c r="BL195" s="17" t="s">
        <v>239</v>
      </c>
      <c r="BM195" s="149" t="s">
        <v>2310</v>
      </c>
    </row>
    <row r="196" spans="2:65" s="12" customFormat="1">
      <c r="B196" s="151"/>
      <c r="D196" s="152" t="s">
        <v>241</v>
      </c>
      <c r="E196" s="153" t="s">
        <v>1</v>
      </c>
      <c r="F196" s="154" t="s">
        <v>2311</v>
      </c>
      <c r="H196" s="155">
        <v>671.91300000000001</v>
      </c>
      <c r="I196" s="156"/>
      <c r="L196" s="151"/>
      <c r="M196" s="157"/>
      <c r="T196" s="158"/>
      <c r="AT196" s="153" t="s">
        <v>241</v>
      </c>
      <c r="AU196" s="153" t="s">
        <v>95</v>
      </c>
      <c r="AV196" s="12" t="s">
        <v>95</v>
      </c>
      <c r="AW196" s="12" t="s">
        <v>42</v>
      </c>
      <c r="AX196" s="12" t="s">
        <v>86</v>
      </c>
      <c r="AY196" s="153" t="s">
        <v>232</v>
      </c>
    </row>
    <row r="197" spans="2:65" s="12" customFormat="1">
      <c r="B197" s="151"/>
      <c r="D197" s="152" t="s">
        <v>241</v>
      </c>
      <c r="E197" s="153" t="s">
        <v>1</v>
      </c>
      <c r="F197" s="154" t="s">
        <v>2203</v>
      </c>
      <c r="H197" s="155">
        <v>145.38999999999999</v>
      </c>
      <c r="I197" s="156"/>
      <c r="L197" s="151"/>
      <c r="M197" s="157"/>
      <c r="T197" s="158"/>
      <c r="AT197" s="153" t="s">
        <v>241</v>
      </c>
      <c r="AU197" s="153" t="s">
        <v>95</v>
      </c>
      <c r="AV197" s="12" t="s">
        <v>95</v>
      </c>
      <c r="AW197" s="12" t="s">
        <v>42</v>
      </c>
      <c r="AX197" s="12" t="s">
        <v>86</v>
      </c>
      <c r="AY197" s="153" t="s">
        <v>232</v>
      </c>
    </row>
    <row r="198" spans="2:65" s="12" customFormat="1">
      <c r="B198" s="151"/>
      <c r="D198" s="152" t="s">
        <v>241</v>
      </c>
      <c r="E198" s="153" t="s">
        <v>1</v>
      </c>
      <c r="F198" s="154" t="s">
        <v>2206</v>
      </c>
      <c r="H198" s="155">
        <v>916.25199999999995</v>
      </c>
      <c r="I198" s="156"/>
      <c r="L198" s="151"/>
      <c r="M198" s="157"/>
      <c r="T198" s="158"/>
      <c r="AT198" s="153" t="s">
        <v>241</v>
      </c>
      <c r="AU198" s="153" t="s">
        <v>95</v>
      </c>
      <c r="AV198" s="12" t="s">
        <v>95</v>
      </c>
      <c r="AW198" s="12" t="s">
        <v>42</v>
      </c>
      <c r="AX198" s="12" t="s">
        <v>86</v>
      </c>
      <c r="AY198" s="153" t="s">
        <v>232</v>
      </c>
    </row>
    <row r="199" spans="2:65" s="12" customFormat="1">
      <c r="B199" s="151"/>
      <c r="D199" s="152" t="s">
        <v>241</v>
      </c>
      <c r="E199" s="153" t="s">
        <v>1</v>
      </c>
      <c r="F199" s="154" t="s">
        <v>2254</v>
      </c>
      <c r="H199" s="155">
        <v>97.314999999999998</v>
      </c>
      <c r="I199" s="156"/>
      <c r="L199" s="151"/>
      <c r="M199" s="157"/>
      <c r="T199" s="158"/>
      <c r="AT199" s="153" t="s">
        <v>241</v>
      </c>
      <c r="AU199" s="153" t="s">
        <v>95</v>
      </c>
      <c r="AV199" s="12" t="s">
        <v>95</v>
      </c>
      <c r="AW199" s="12" t="s">
        <v>42</v>
      </c>
      <c r="AX199" s="12" t="s">
        <v>86</v>
      </c>
      <c r="AY199" s="153" t="s">
        <v>232</v>
      </c>
    </row>
    <row r="200" spans="2:65" s="12" customFormat="1">
      <c r="B200" s="151"/>
      <c r="D200" s="152" t="s">
        <v>241</v>
      </c>
      <c r="E200" s="153" t="s">
        <v>1</v>
      </c>
      <c r="F200" s="154" t="s">
        <v>2312</v>
      </c>
      <c r="H200" s="155">
        <v>126.208</v>
      </c>
      <c r="I200" s="156"/>
      <c r="L200" s="151"/>
      <c r="M200" s="157"/>
      <c r="T200" s="158"/>
      <c r="AT200" s="153" t="s">
        <v>241</v>
      </c>
      <c r="AU200" s="153" t="s">
        <v>95</v>
      </c>
      <c r="AV200" s="12" t="s">
        <v>95</v>
      </c>
      <c r="AW200" s="12" t="s">
        <v>42</v>
      </c>
      <c r="AX200" s="12" t="s">
        <v>86</v>
      </c>
      <c r="AY200" s="153" t="s">
        <v>232</v>
      </c>
    </row>
    <row r="201" spans="2:65" s="12" customFormat="1">
      <c r="B201" s="151"/>
      <c r="D201" s="152" t="s">
        <v>241</v>
      </c>
      <c r="E201" s="153" t="s">
        <v>1</v>
      </c>
      <c r="F201" s="154" t="s">
        <v>2313</v>
      </c>
      <c r="H201" s="155">
        <v>37.53</v>
      </c>
      <c r="I201" s="156"/>
      <c r="L201" s="151"/>
      <c r="M201" s="157"/>
      <c r="T201" s="158"/>
      <c r="AT201" s="153" t="s">
        <v>241</v>
      </c>
      <c r="AU201" s="153" t="s">
        <v>95</v>
      </c>
      <c r="AV201" s="12" t="s">
        <v>95</v>
      </c>
      <c r="AW201" s="12" t="s">
        <v>42</v>
      </c>
      <c r="AX201" s="12" t="s">
        <v>86</v>
      </c>
      <c r="AY201" s="153" t="s">
        <v>232</v>
      </c>
    </row>
    <row r="202" spans="2:65" s="13" customFormat="1">
      <c r="B202" s="159"/>
      <c r="D202" s="152" t="s">
        <v>241</v>
      </c>
      <c r="E202" s="160" t="s">
        <v>1</v>
      </c>
      <c r="F202" s="161" t="s">
        <v>243</v>
      </c>
      <c r="H202" s="162">
        <v>1994.6079999999999</v>
      </c>
      <c r="I202" s="163"/>
      <c r="L202" s="159"/>
      <c r="M202" s="164"/>
      <c r="T202" s="165"/>
      <c r="AT202" s="160" t="s">
        <v>241</v>
      </c>
      <c r="AU202" s="160" t="s">
        <v>95</v>
      </c>
      <c r="AV202" s="13" t="s">
        <v>239</v>
      </c>
      <c r="AW202" s="13" t="s">
        <v>42</v>
      </c>
      <c r="AX202" s="13" t="s">
        <v>93</v>
      </c>
      <c r="AY202" s="160" t="s">
        <v>232</v>
      </c>
    </row>
    <row r="203" spans="2:65" s="11" customFormat="1" ht="22.9" customHeight="1">
      <c r="B203" s="126"/>
      <c r="D203" s="127" t="s">
        <v>85</v>
      </c>
      <c r="E203" s="136" t="s">
        <v>95</v>
      </c>
      <c r="F203" s="136" t="s">
        <v>311</v>
      </c>
      <c r="I203" s="129"/>
      <c r="J203" s="137">
        <f>BK203</f>
        <v>0</v>
      </c>
      <c r="L203" s="126"/>
      <c r="M203" s="131"/>
      <c r="P203" s="132">
        <f>SUM(P204:P213)</f>
        <v>0</v>
      </c>
      <c r="R203" s="132">
        <f>SUM(R204:R213)</f>
        <v>39.6735477</v>
      </c>
      <c r="T203" s="133">
        <f>SUM(T204:T213)</f>
        <v>0</v>
      </c>
      <c r="AR203" s="127" t="s">
        <v>93</v>
      </c>
      <c r="AT203" s="134" t="s">
        <v>85</v>
      </c>
      <c r="AU203" s="134" t="s">
        <v>93</v>
      </c>
      <c r="AY203" s="127" t="s">
        <v>232</v>
      </c>
      <c r="BK203" s="135">
        <f>SUM(BK204:BK213)</f>
        <v>0</v>
      </c>
    </row>
    <row r="204" spans="2:65" s="1" customFormat="1" ht="37.9" customHeight="1">
      <c r="B204" s="33"/>
      <c r="C204" s="138" t="s">
        <v>349</v>
      </c>
      <c r="D204" s="138" t="s">
        <v>234</v>
      </c>
      <c r="E204" s="139" t="s">
        <v>2314</v>
      </c>
      <c r="F204" s="140" t="s">
        <v>2315</v>
      </c>
      <c r="G204" s="141" t="s">
        <v>153</v>
      </c>
      <c r="H204" s="142">
        <v>193.6</v>
      </c>
      <c r="I204" s="143"/>
      <c r="J204" s="144">
        <f>ROUND(I204*H204,2)</f>
        <v>0</v>
      </c>
      <c r="K204" s="140" t="s">
        <v>238</v>
      </c>
      <c r="L204" s="33"/>
      <c r="M204" s="145" t="s">
        <v>1</v>
      </c>
      <c r="N204" s="146" t="s">
        <v>51</v>
      </c>
      <c r="P204" s="147">
        <f>O204*H204</f>
        <v>0</v>
      </c>
      <c r="Q204" s="147">
        <v>1.7000000000000001E-4</v>
      </c>
      <c r="R204" s="147">
        <f>Q204*H204</f>
        <v>3.2912000000000004E-2</v>
      </c>
      <c r="S204" s="147">
        <v>0</v>
      </c>
      <c r="T204" s="148">
        <f>S204*H204</f>
        <v>0</v>
      </c>
      <c r="AR204" s="149" t="s">
        <v>239</v>
      </c>
      <c r="AT204" s="149" t="s">
        <v>234</v>
      </c>
      <c r="AU204" s="149" t="s">
        <v>95</v>
      </c>
      <c r="AY204" s="17" t="s">
        <v>232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93</v>
      </c>
      <c r="BK204" s="150">
        <f>ROUND(I204*H204,2)</f>
        <v>0</v>
      </c>
      <c r="BL204" s="17" t="s">
        <v>239</v>
      </c>
      <c r="BM204" s="149" t="s">
        <v>2316</v>
      </c>
    </row>
    <row r="205" spans="2:65" s="12" customFormat="1">
      <c r="B205" s="151"/>
      <c r="D205" s="152" t="s">
        <v>241</v>
      </c>
      <c r="E205" s="153" t="s">
        <v>1</v>
      </c>
      <c r="F205" s="154" t="s">
        <v>2317</v>
      </c>
      <c r="H205" s="155">
        <v>193.6</v>
      </c>
      <c r="I205" s="156"/>
      <c r="L205" s="151"/>
      <c r="M205" s="157"/>
      <c r="T205" s="158"/>
      <c r="AT205" s="153" t="s">
        <v>241</v>
      </c>
      <c r="AU205" s="153" t="s">
        <v>95</v>
      </c>
      <c r="AV205" s="12" t="s">
        <v>95</v>
      </c>
      <c r="AW205" s="12" t="s">
        <v>42</v>
      </c>
      <c r="AX205" s="12" t="s">
        <v>86</v>
      </c>
      <c r="AY205" s="153" t="s">
        <v>232</v>
      </c>
    </row>
    <row r="206" spans="2:65" s="13" customFormat="1">
      <c r="B206" s="159"/>
      <c r="D206" s="152" t="s">
        <v>241</v>
      </c>
      <c r="E206" s="160" t="s">
        <v>1</v>
      </c>
      <c r="F206" s="161" t="s">
        <v>243</v>
      </c>
      <c r="H206" s="162">
        <v>193.6</v>
      </c>
      <c r="I206" s="163"/>
      <c r="L206" s="159"/>
      <c r="M206" s="164"/>
      <c r="T206" s="165"/>
      <c r="AT206" s="160" t="s">
        <v>241</v>
      </c>
      <c r="AU206" s="160" t="s">
        <v>95</v>
      </c>
      <c r="AV206" s="13" t="s">
        <v>239</v>
      </c>
      <c r="AW206" s="13" t="s">
        <v>42</v>
      </c>
      <c r="AX206" s="13" t="s">
        <v>93</v>
      </c>
      <c r="AY206" s="160" t="s">
        <v>232</v>
      </c>
    </row>
    <row r="207" spans="2:65" s="1" customFormat="1" ht="24.2" customHeight="1">
      <c r="B207" s="33"/>
      <c r="C207" s="179" t="s">
        <v>358</v>
      </c>
      <c r="D207" s="179" t="s">
        <v>304</v>
      </c>
      <c r="E207" s="180" t="s">
        <v>2318</v>
      </c>
      <c r="F207" s="181" t="s">
        <v>2319</v>
      </c>
      <c r="G207" s="182" t="s">
        <v>153</v>
      </c>
      <c r="H207" s="183">
        <v>229.31899999999999</v>
      </c>
      <c r="I207" s="184"/>
      <c r="J207" s="185">
        <f>ROUND(I207*H207,2)</f>
        <v>0</v>
      </c>
      <c r="K207" s="181" t="s">
        <v>238</v>
      </c>
      <c r="L207" s="186"/>
      <c r="M207" s="187" t="s">
        <v>1</v>
      </c>
      <c r="N207" s="188" t="s">
        <v>51</v>
      </c>
      <c r="P207" s="147">
        <f>O207*H207</f>
        <v>0</v>
      </c>
      <c r="Q207" s="147">
        <v>2.9999999999999997E-4</v>
      </c>
      <c r="R207" s="147">
        <f>Q207*H207</f>
        <v>6.8795699999999987E-2</v>
      </c>
      <c r="S207" s="147">
        <v>0</v>
      </c>
      <c r="T207" s="148">
        <f>S207*H207</f>
        <v>0</v>
      </c>
      <c r="AR207" s="149" t="s">
        <v>303</v>
      </c>
      <c r="AT207" s="149" t="s">
        <v>304</v>
      </c>
      <c r="AU207" s="149" t="s">
        <v>95</v>
      </c>
      <c r="AY207" s="17" t="s">
        <v>232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93</v>
      </c>
      <c r="BK207" s="150">
        <f>ROUND(I207*H207,2)</f>
        <v>0</v>
      </c>
      <c r="BL207" s="17" t="s">
        <v>239</v>
      </c>
      <c r="BM207" s="149" t="s">
        <v>2320</v>
      </c>
    </row>
    <row r="208" spans="2:65" s="12" customFormat="1">
      <c r="B208" s="151"/>
      <c r="D208" s="152" t="s">
        <v>241</v>
      </c>
      <c r="F208" s="154" t="s">
        <v>2321</v>
      </c>
      <c r="H208" s="155">
        <v>229.31899999999999</v>
      </c>
      <c r="I208" s="156"/>
      <c r="L208" s="151"/>
      <c r="M208" s="157"/>
      <c r="T208" s="158"/>
      <c r="AT208" s="153" t="s">
        <v>241</v>
      </c>
      <c r="AU208" s="153" t="s">
        <v>95</v>
      </c>
      <c r="AV208" s="12" t="s">
        <v>95</v>
      </c>
      <c r="AW208" s="12" t="s">
        <v>4</v>
      </c>
      <c r="AX208" s="12" t="s">
        <v>93</v>
      </c>
      <c r="AY208" s="153" t="s">
        <v>232</v>
      </c>
    </row>
    <row r="209" spans="2:65" s="1" customFormat="1" ht="62.65" customHeight="1">
      <c r="B209" s="33"/>
      <c r="C209" s="138" t="s">
        <v>367</v>
      </c>
      <c r="D209" s="138" t="s">
        <v>234</v>
      </c>
      <c r="E209" s="139" t="s">
        <v>2322</v>
      </c>
      <c r="F209" s="140" t="s">
        <v>2323</v>
      </c>
      <c r="G209" s="141" t="s">
        <v>237</v>
      </c>
      <c r="H209" s="142">
        <v>193.6</v>
      </c>
      <c r="I209" s="143"/>
      <c r="J209" s="144">
        <f>ROUND(I209*H209,2)</f>
        <v>0</v>
      </c>
      <c r="K209" s="140" t="s">
        <v>238</v>
      </c>
      <c r="L209" s="33"/>
      <c r="M209" s="145" t="s">
        <v>1</v>
      </c>
      <c r="N209" s="146" t="s">
        <v>51</v>
      </c>
      <c r="P209" s="147">
        <f>O209*H209</f>
        <v>0</v>
      </c>
      <c r="Q209" s="147">
        <v>0.2044</v>
      </c>
      <c r="R209" s="147">
        <f>Q209*H209</f>
        <v>39.571840000000002</v>
      </c>
      <c r="S209" s="147">
        <v>0</v>
      </c>
      <c r="T209" s="148">
        <f>S209*H209</f>
        <v>0</v>
      </c>
      <c r="AR209" s="149" t="s">
        <v>239</v>
      </c>
      <c r="AT209" s="149" t="s">
        <v>234</v>
      </c>
      <c r="AU209" s="149" t="s">
        <v>95</v>
      </c>
      <c r="AY209" s="17" t="s">
        <v>232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93</v>
      </c>
      <c r="BK209" s="150">
        <f>ROUND(I209*H209,2)</f>
        <v>0</v>
      </c>
      <c r="BL209" s="17" t="s">
        <v>239</v>
      </c>
      <c r="BM209" s="149" t="s">
        <v>2324</v>
      </c>
    </row>
    <row r="210" spans="2:65" s="14" customFormat="1">
      <c r="B210" s="166"/>
      <c r="D210" s="152" t="s">
        <v>241</v>
      </c>
      <c r="E210" s="167" t="s">
        <v>1</v>
      </c>
      <c r="F210" s="168" t="s">
        <v>2325</v>
      </c>
      <c r="H210" s="167" t="s">
        <v>1</v>
      </c>
      <c r="I210" s="169"/>
      <c r="L210" s="166"/>
      <c r="M210" s="170"/>
      <c r="T210" s="171"/>
      <c r="AT210" s="167" t="s">
        <v>241</v>
      </c>
      <c r="AU210" s="167" t="s">
        <v>95</v>
      </c>
      <c r="AV210" s="14" t="s">
        <v>93</v>
      </c>
      <c r="AW210" s="14" t="s">
        <v>42</v>
      </c>
      <c r="AX210" s="14" t="s">
        <v>86</v>
      </c>
      <c r="AY210" s="167" t="s">
        <v>232</v>
      </c>
    </row>
    <row r="211" spans="2:65" s="12" customFormat="1">
      <c r="B211" s="151"/>
      <c r="D211" s="152" t="s">
        <v>241</v>
      </c>
      <c r="E211" s="153" t="s">
        <v>1</v>
      </c>
      <c r="F211" s="154" t="s">
        <v>2326</v>
      </c>
      <c r="H211" s="155">
        <v>111.6</v>
      </c>
      <c r="I211" s="156"/>
      <c r="L211" s="151"/>
      <c r="M211" s="157"/>
      <c r="T211" s="158"/>
      <c r="AT211" s="153" t="s">
        <v>241</v>
      </c>
      <c r="AU211" s="153" t="s">
        <v>95</v>
      </c>
      <c r="AV211" s="12" t="s">
        <v>95</v>
      </c>
      <c r="AW211" s="12" t="s">
        <v>42</v>
      </c>
      <c r="AX211" s="12" t="s">
        <v>86</v>
      </c>
      <c r="AY211" s="153" t="s">
        <v>232</v>
      </c>
    </row>
    <row r="212" spans="2:65" s="12" customFormat="1">
      <c r="B212" s="151"/>
      <c r="D212" s="152" t="s">
        <v>241</v>
      </c>
      <c r="E212" s="153" t="s">
        <v>1</v>
      </c>
      <c r="F212" s="154" t="s">
        <v>2327</v>
      </c>
      <c r="H212" s="155">
        <v>82</v>
      </c>
      <c r="I212" s="156"/>
      <c r="L212" s="151"/>
      <c r="M212" s="157"/>
      <c r="T212" s="158"/>
      <c r="AT212" s="153" t="s">
        <v>241</v>
      </c>
      <c r="AU212" s="153" t="s">
        <v>95</v>
      </c>
      <c r="AV212" s="12" t="s">
        <v>95</v>
      </c>
      <c r="AW212" s="12" t="s">
        <v>42</v>
      </c>
      <c r="AX212" s="12" t="s">
        <v>86</v>
      </c>
      <c r="AY212" s="153" t="s">
        <v>232</v>
      </c>
    </row>
    <row r="213" spans="2:65" s="13" customFormat="1">
      <c r="B213" s="159"/>
      <c r="D213" s="152" t="s">
        <v>241</v>
      </c>
      <c r="E213" s="160" t="s">
        <v>1</v>
      </c>
      <c r="F213" s="161" t="s">
        <v>243</v>
      </c>
      <c r="H213" s="162">
        <v>193.6</v>
      </c>
      <c r="I213" s="163"/>
      <c r="L213" s="159"/>
      <c r="M213" s="164"/>
      <c r="T213" s="165"/>
      <c r="AT213" s="160" t="s">
        <v>241</v>
      </c>
      <c r="AU213" s="160" t="s">
        <v>95</v>
      </c>
      <c r="AV213" s="13" t="s">
        <v>239</v>
      </c>
      <c r="AW213" s="13" t="s">
        <v>42</v>
      </c>
      <c r="AX213" s="13" t="s">
        <v>93</v>
      </c>
      <c r="AY213" s="160" t="s">
        <v>232</v>
      </c>
    </row>
    <row r="214" spans="2:65" s="11" customFormat="1" ht="22.9" customHeight="1">
      <c r="B214" s="126"/>
      <c r="D214" s="127" t="s">
        <v>85</v>
      </c>
      <c r="E214" s="136" t="s">
        <v>266</v>
      </c>
      <c r="F214" s="136" t="s">
        <v>2328</v>
      </c>
      <c r="I214" s="129"/>
      <c r="J214" s="137">
        <f>BK214</f>
        <v>0</v>
      </c>
      <c r="L214" s="126"/>
      <c r="M214" s="131"/>
      <c r="P214" s="132">
        <f>SUM(P215:P345)</f>
        <v>0</v>
      </c>
      <c r="R214" s="132">
        <f>SUM(R215:R345)</f>
        <v>1517.62649723</v>
      </c>
      <c r="T214" s="133">
        <f>SUM(T215:T345)</f>
        <v>0</v>
      </c>
      <c r="AR214" s="127" t="s">
        <v>93</v>
      </c>
      <c r="AT214" s="134" t="s">
        <v>85</v>
      </c>
      <c r="AU214" s="134" t="s">
        <v>93</v>
      </c>
      <c r="AY214" s="127" t="s">
        <v>232</v>
      </c>
      <c r="BK214" s="135">
        <f>SUM(BK215:BK345)</f>
        <v>0</v>
      </c>
    </row>
    <row r="215" spans="2:65" s="1" customFormat="1" ht="44.25" customHeight="1">
      <c r="B215" s="33"/>
      <c r="C215" s="138" t="s">
        <v>373</v>
      </c>
      <c r="D215" s="138" t="s">
        <v>234</v>
      </c>
      <c r="E215" s="139" t="s">
        <v>2329</v>
      </c>
      <c r="F215" s="140" t="s">
        <v>2330</v>
      </c>
      <c r="G215" s="141" t="s">
        <v>153</v>
      </c>
      <c r="H215" s="142">
        <v>151.25</v>
      </c>
      <c r="I215" s="143"/>
      <c r="J215" s="144">
        <f>ROUND(I215*H215,2)</f>
        <v>0</v>
      </c>
      <c r="K215" s="140" t="s">
        <v>238</v>
      </c>
      <c r="L215" s="33"/>
      <c r="M215" s="145" t="s">
        <v>1</v>
      </c>
      <c r="N215" s="146" t="s">
        <v>51</v>
      </c>
      <c r="P215" s="147">
        <f>O215*H215</f>
        <v>0</v>
      </c>
      <c r="Q215" s="147">
        <v>0.29699999999999999</v>
      </c>
      <c r="R215" s="147">
        <f>Q215*H215</f>
        <v>44.921250000000001</v>
      </c>
      <c r="S215" s="147">
        <v>0</v>
      </c>
      <c r="T215" s="148">
        <f>S215*H215</f>
        <v>0</v>
      </c>
      <c r="AR215" s="149" t="s">
        <v>239</v>
      </c>
      <c r="AT215" s="149" t="s">
        <v>234</v>
      </c>
      <c r="AU215" s="149" t="s">
        <v>95</v>
      </c>
      <c r="AY215" s="17" t="s">
        <v>232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93</v>
      </c>
      <c r="BK215" s="150">
        <f>ROUND(I215*H215,2)</f>
        <v>0</v>
      </c>
      <c r="BL215" s="17" t="s">
        <v>239</v>
      </c>
      <c r="BM215" s="149" t="s">
        <v>2331</v>
      </c>
    </row>
    <row r="216" spans="2:65" s="14" customFormat="1">
      <c r="B216" s="166"/>
      <c r="D216" s="152" t="s">
        <v>241</v>
      </c>
      <c r="E216" s="167" t="s">
        <v>1</v>
      </c>
      <c r="F216" s="168" t="s">
        <v>2332</v>
      </c>
      <c r="H216" s="167" t="s">
        <v>1</v>
      </c>
      <c r="I216" s="169"/>
      <c r="L216" s="166"/>
      <c r="M216" s="170"/>
      <c r="T216" s="171"/>
      <c r="AT216" s="167" t="s">
        <v>241</v>
      </c>
      <c r="AU216" s="167" t="s">
        <v>95</v>
      </c>
      <c r="AV216" s="14" t="s">
        <v>93</v>
      </c>
      <c r="AW216" s="14" t="s">
        <v>42</v>
      </c>
      <c r="AX216" s="14" t="s">
        <v>86</v>
      </c>
      <c r="AY216" s="167" t="s">
        <v>232</v>
      </c>
    </row>
    <row r="217" spans="2:65" s="14" customFormat="1">
      <c r="B217" s="166"/>
      <c r="D217" s="152" t="s">
        <v>241</v>
      </c>
      <c r="E217" s="167" t="s">
        <v>1</v>
      </c>
      <c r="F217" s="168" t="s">
        <v>2333</v>
      </c>
      <c r="H217" s="167" t="s">
        <v>1</v>
      </c>
      <c r="I217" s="169"/>
      <c r="L217" s="166"/>
      <c r="M217" s="170"/>
      <c r="T217" s="171"/>
      <c r="AT217" s="167" t="s">
        <v>241</v>
      </c>
      <c r="AU217" s="167" t="s">
        <v>95</v>
      </c>
      <c r="AV217" s="14" t="s">
        <v>93</v>
      </c>
      <c r="AW217" s="14" t="s">
        <v>42</v>
      </c>
      <c r="AX217" s="14" t="s">
        <v>86</v>
      </c>
      <c r="AY217" s="167" t="s">
        <v>232</v>
      </c>
    </row>
    <row r="218" spans="2:65" s="12" customFormat="1">
      <c r="B218" s="151"/>
      <c r="D218" s="152" t="s">
        <v>241</v>
      </c>
      <c r="E218" s="153" t="s">
        <v>1</v>
      </c>
      <c r="F218" s="154" t="s">
        <v>2295</v>
      </c>
      <c r="H218" s="155">
        <v>43.8</v>
      </c>
      <c r="I218" s="156"/>
      <c r="L218" s="151"/>
      <c r="M218" s="157"/>
      <c r="T218" s="158"/>
      <c r="AT218" s="153" t="s">
        <v>241</v>
      </c>
      <c r="AU218" s="153" t="s">
        <v>95</v>
      </c>
      <c r="AV218" s="12" t="s">
        <v>95</v>
      </c>
      <c r="AW218" s="12" t="s">
        <v>42</v>
      </c>
      <c r="AX218" s="12" t="s">
        <v>86</v>
      </c>
      <c r="AY218" s="153" t="s">
        <v>232</v>
      </c>
    </row>
    <row r="219" spans="2:65" s="12" customFormat="1">
      <c r="B219" s="151"/>
      <c r="D219" s="152" t="s">
        <v>241</v>
      </c>
      <c r="E219" s="153" t="s">
        <v>1</v>
      </c>
      <c r="F219" s="154" t="s">
        <v>2296</v>
      </c>
      <c r="H219" s="155">
        <v>36</v>
      </c>
      <c r="I219" s="156"/>
      <c r="L219" s="151"/>
      <c r="M219" s="157"/>
      <c r="T219" s="158"/>
      <c r="AT219" s="153" t="s">
        <v>241</v>
      </c>
      <c r="AU219" s="153" t="s">
        <v>95</v>
      </c>
      <c r="AV219" s="12" t="s">
        <v>95</v>
      </c>
      <c r="AW219" s="12" t="s">
        <v>42</v>
      </c>
      <c r="AX219" s="12" t="s">
        <v>86</v>
      </c>
      <c r="AY219" s="153" t="s">
        <v>232</v>
      </c>
    </row>
    <row r="220" spans="2:65" s="12" customFormat="1">
      <c r="B220" s="151"/>
      <c r="D220" s="152" t="s">
        <v>241</v>
      </c>
      <c r="E220" s="153" t="s">
        <v>1</v>
      </c>
      <c r="F220" s="154" t="s">
        <v>2297</v>
      </c>
      <c r="H220" s="155">
        <v>71.45</v>
      </c>
      <c r="I220" s="156"/>
      <c r="L220" s="151"/>
      <c r="M220" s="157"/>
      <c r="T220" s="158"/>
      <c r="AT220" s="153" t="s">
        <v>241</v>
      </c>
      <c r="AU220" s="153" t="s">
        <v>95</v>
      </c>
      <c r="AV220" s="12" t="s">
        <v>95</v>
      </c>
      <c r="AW220" s="12" t="s">
        <v>42</v>
      </c>
      <c r="AX220" s="12" t="s">
        <v>86</v>
      </c>
      <c r="AY220" s="153" t="s">
        <v>232</v>
      </c>
    </row>
    <row r="221" spans="2:65" s="13" customFormat="1">
      <c r="B221" s="159"/>
      <c r="D221" s="152" t="s">
        <v>241</v>
      </c>
      <c r="E221" s="160" t="s">
        <v>1</v>
      </c>
      <c r="F221" s="161" t="s">
        <v>243</v>
      </c>
      <c r="H221" s="162">
        <v>151.25</v>
      </c>
      <c r="I221" s="163"/>
      <c r="L221" s="159"/>
      <c r="M221" s="164"/>
      <c r="T221" s="165"/>
      <c r="AT221" s="160" t="s">
        <v>241</v>
      </c>
      <c r="AU221" s="160" t="s">
        <v>95</v>
      </c>
      <c r="AV221" s="13" t="s">
        <v>239</v>
      </c>
      <c r="AW221" s="13" t="s">
        <v>42</v>
      </c>
      <c r="AX221" s="13" t="s">
        <v>93</v>
      </c>
      <c r="AY221" s="160" t="s">
        <v>232</v>
      </c>
    </row>
    <row r="222" spans="2:65" s="1" customFormat="1" ht="33" customHeight="1">
      <c r="B222" s="33"/>
      <c r="C222" s="138" t="s">
        <v>379</v>
      </c>
      <c r="D222" s="138" t="s">
        <v>234</v>
      </c>
      <c r="E222" s="139" t="s">
        <v>2334</v>
      </c>
      <c r="F222" s="140" t="s">
        <v>2335</v>
      </c>
      <c r="G222" s="141" t="s">
        <v>153</v>
      </c>
      <c r="H222" s="142">
        <v>151.25</v>
      </c>
      <c r="I222" s="143"/>
      <c r="J222" s="144">
        <f>ROUND(I222*H222,2)</f>
        <v>0</v>
      </c>
      <c r="K222" s="140" t="s">
        <v>238</v>
      </c>
      <c r="L222" s="33"/>
      <c r="M222" s="145" t="s">
        <v>1</v>
      </c>
      <c r="N222" s="146" t="s">
        <v>51</v>
      </c>
      <c r="P222" s="147">
        <f>O222*H222</f>
        <v>0</v>
      </c>
      <c r="Q222" s="147">
        <v>0.34499999999999997</v>
      </c>
      <c r="R222" s="147">
        <f>Q222*H222</f>
        <v>52.181249999999999</v>
      </c>
      <c r="S222" s="147">
        <v>0</v>
      </c>
      <c r="T222" s="148">
        <f>S222*H222</f>
        <v>0</v>
      </c>
      <c r="AR222" s="149" t="s">
        <v>239</v>
      </c>
      <c r="AT222" s="149" t="s">
        <v>234</v>
      </c>
      <c r="AU222" s="149" t="s">
        <v>95</v>
      </c>
      <c r="AY222" s="17" t="s">
        <v>232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93</v>
      </c>
      <c r="BK222" s="150">
        <f>ROUND(I222*H222,2)</f>
        <v>0</v>
      </c>
      <c r="BL222" s="17" t="s">
        <v>239</v>
      </c>
      <c r="BM222" s="149" t="s">
        <v>2336</v>
      </c>
    </row>
    <row r="223" spans="2:65" s="14" customFormat="1">
      <c r="B223" s="166"/>
      <c r="D223" s="152" t="s">
        <v>241</v>
      </c>
      <c r="E223" s="167" t="s">
        <v>1</v>
      </c>
      <c r="F223" s="168" t="s">
        <v>2332</v>
      </c>
      <c r="H223" s="167" t="s">
        <v>1</v>
      </c>
      <c r="I223" s="169"/>
      <c r="L223" s="166"/>
      <c r="M223" s="170"/>
      <c r="T223" s="171"/>
      <c r="AT223" s="167" t="s">
        <v>241</v>
      </c>
      <c r="AU223" s="167" t="s">
        <v>95</v>
      </c>
      <c r="AV223" s="14" t="s">
        <v>93</v>
      </c>
      <c r="AW223" s="14" t="s">
        <v>42</v>
      </c>
      <c r="AX223" s="14" t="s">
        <v>86</v>
      </c>
      <c r="AY223" s="167" t="s">
        <v>232</v>
      </c>
    </row>
    <row r="224" spans="2:65" s="14" customFormat="1">
      <c r="B224" s="166"/>
      <c r="D224" s="152" t="s">
        <v>241</v>
      </c>
      <c r="E224" s="167" t="s">
        <v>1</v>
      </c>
      <c r="F224" s="168" t="s">
        <v>2337</v>
      </c>
      <c r="H224" s="167" t="s">
        <v>1</v>
      </c>
      <c r="I224" s="169"/>
      <c r="L224" s="166"/>
      <c r="M224" s="170"/>
      <c r="T224" s="171"/>
      <c r="AT224" s="167" t="s">
        <v>241</v>
      </c>
      <c r="AU224" s="167" t="s">
        <v>95</v>
      </c>
      <c r="AV224" s="14" t="s">
        <v>93</v>
      </c>
      <c r="AW224" s="14" t="s">
        <v>42</v>
      </c>
      <c r="AX224" s="14" t="s">
        <v>86</v>
      </c>
      <c r="AY224" s="167" t="s">
        <v>232</v>
      </c>
    </row>
    <row r="225" spans="2:65" s="12" customFormat="1">
      <c r="B225" s="151"/>
      <c r="D225" s="152" t="s">
        <v>241</v>
      </c>
      <c r="E225" s="153" t="s">
        <v>1</v>
      </c>
      <c r="F225" s="154" t="s">
        <v>2295</v>
      </c>
      <c r="H225" s="155">
        <v>43.8</v>
      </c>
      <c r="I225" s="156"/>
      <c r="L225" s="151"/>
      <c r="M225" s="157"/>
      <c r="T225" s="158"/>
      <c r="AT225" s="153" t="s">
        <v>241</v>
      </c>
      <c r="AU225" s="153" t="s">
        <v>95</v>
      </c>
      <c r="AV225" s="12" t="s">
        <v>95</v>
      </c>
      <c r="AW225" s="12" t="s">
        <v>42</v>
      </c>
      <c r="AX225" s="12" t="s">
        <v>86</v>
      </c>
      <c r="AY225" s="153" t="s">
        <v>232</v>
      </c>
    </row>
    <row r="226" spans="2:65" s="12" customFormat="1">
      <c r="B226" s="151"/>
      <c r="D226" s="152" t="s">
        <v>241</v>
      </c>
      <c r="E226" s="153" t="s">
        <v>1</v>
      </c>
      <c r="F226" s="154" t="s">
        <v>2296</v>
      </c>
      <c r="H226" s="155">
        <v>36</v>
      </c>
      <c r="I226" s="156"/>
      <c r="L226" s="151"/>
      <c r="M226" s="157"/>
      <c r="T226" s="158"/>
      <c r="AT226" s="153" t="s">
        <v>241</v>
      </c>
      <c r="AU226" s="153" t="s">
        <v>95</v>
      </c>
      <c r="AV226" s="12" t="s">
        <v>95</v>
      </c>
      <c r="AW226" s="12" t="s">
        <v>42</v>
      </c>
      <c r="AX226" s="12" t="s">
        <v>86</v>
      </c>
      <c r="AY226" s="153" t="s">
        <v>232</v>
      </c>
    </row>
    <row r="227" spans="2:65" s="12" customFormat="1">
      <c r="B227" s="151"/>
      <c r="D227" s="152" t="s">
        <v>241</v>
      </c>
      <c r="E227" s="153" t="s">
        <v>1</v>
      </c>
      <c r="F227" s="154" t="s">
        <v>2297</v>
      </c>
      <c r="H227" s="155">
        <v>71.45</v>
      </c>
      <c r="I227" s="156"/>
      <c r="L227" s="151"/>
      <c r="M227" s="157"/>
      <c r="T227" s="158"/>
      <c r="AT227" s="153" t="s">
        <v>241</v>
      </c>
      <c r="AU227" s="153" t="s">
        <v>95</v>
      </c>
      <c r="AV227" s="12" t="s">
        <v>95</v>
      </c>
      <c r="AW227" s="12" t="s">
        <v>42</v>
      </c>
      <c r="AX227" s="12" t="s">
        <v>86</v>
      </c>
      <c r="AY227" s="153" t="s">
        <v>232</v>
      </c>
    </row>
    <row r="228" spans="2:65" s="13" customFormat="1">
      <c r="B228" s="159"/>
      <c r="D228" s="152" t="s">
        <v>241</v>
      </c>
      <c r="E228" s="160" t="s">
        <v>1</v>
      </c>
      <c r="F228" s="161" t="s">
        <v>243</v>
      </c>
      <c r="H228" s="162">
        <v>151.25</v>
      </c>
      <c r="I228" s="163"/>
      <c r="L228" s="159"/>
      <c r="M228" s="164"/>
      <c r="T228" s="165"/>
      <c r="AT228" s="160" t="s">
        <v>241</v>
      </c>
      <c r="AU228" s="160" t="s">
        <v>95</v>
      </c>
      <c r="AV228" s="13" t="s">
        <v>239</v>
      </c>
      <c r="AW228" s="13" t="s">
        <v>42</v>
      </c>
      <c r="AX228" s="13" t="s">
        <v>93</v>
      </c>
      <c r="AY228" s="160" t="s">
        <v>232</v>
      </c>
    </row>
    <row r="229" spans="2:65" s="1" customFormat="1" ht="33" customHeight="1">
      <c r="B229" s="33"/>
      <c r="C229" s="138" t="s">
        <v>384</v>
      </c>
      <c r="D229" s="138" t="s">
        <v>234</v>
      </c>
      <c r="E229" s="139" t="s">
        <v>2338</v>
      </c>
      <c r="F229" s="140" t="s">
        <v>2339</v>
      </c>
      <c r="G229" s="141" t="s">
        <v>153</v>
      </c>
      <c r="H229" s="142">
        <v>949.06200000000001</v>
      </c>
      <c r="I229" s="143"/>
      <c r="J229" s="144">
        <f>ROUND(I229*H229,2)</f>
        <v>0</v>
      </c>
      <c r="K229" s="140" t="s">
        <v>238</v>
      </c>
      <c r="L229" s="33"/>
      <c r="M229" s="145" t="s">
        <v>1</v>
      </c>
      <c r="N229" s="146" t="s">
        <v>51</v>
      </c>
      <c r="P229" s="147">
        <f>O229*H229</f>
        <v>0</v>
      </c>
      <c r="Q229" s="147">
        <v>0.34499999999999997</v>
      </c>
      <c r="R229" s="147">
        <f>Q229*H229</f>
        <v>327.42638999999997</v>
      </c>
      <c r="S229" s="147">
        <v>0</v>
      </c>
      <c r="T229" s="148">
        <f>S229*H229</f>
        <v>0</v>
      </c>
      <c r="AR229" s="149" t="s">
        <v>239</v>
      </c>
      <c r="AT229" s="149" t="s">
        <v>234</v>
      </c>
      <c r="AU229" s="149" t="s">
        <v>95</v>
      </c>
      <c r="AY229" s="17" t="s">
        <v>232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93</v>
      </c>
      <c r="BK229" s="150">
        <f>ROUND(I229*H229,2)</f>
        <v>0</v>
      </c>
      <c r="BL229" s="17" t="s">
        <v>239</v>
      </c>
      <c r="BM229" s="149" t="s">
        <v>2340</v>
      </c>
    </row>
    <row r="230" spans="2:65" s="14" customFormat="1">
      <c r="B230" s="166"/>
      <c r="D230" s="152" t="s">
        <v>241</v>
      </c>
      <c r="E230" s="167" t="s">
        <v>1</v>
      </c>
      <c r="F230" s="168" t="s">
        <v>2341</v>
      </c>
      <c r="H230" s="167" t="s">
        <v>1</v>
      </c>
      <c r="I230" s="169"/>
      <c r="L230" s="166"/>
      <c r="M230" s="170"/>
      <c r="T230" s="171"/>
      <c r="AT230" s="167" t="s">
        <v>241</v>
      </c>
      <c r="AU230" s="167" t="s">
        <v>95</v>
      </c>
      <c r="AV230" s="14" t="s">
        <v>93</v>
      </c>
      <c r="AW230" s="14" t="s">
        <v>42</v>
      </c>
      <c r="AX230" s="14" t="s">
        <v>86</v>
      </c>
      <c r="AY230" s="167" t="s">
        <v>232</v>
      </c>
    </row>
    <row r="231" spans="2:65" s="12" customFormat="1">
      <c r="B231" s="151"/>
      <c r="D231" s="152" t="s">
        <v>241</v>
      </c>
      <c r="E231" s="153" t="s">
        <v>1</v>
      </c>
      <c r="F231" s="154" t="s">
        <v>2342</v>
      </c>
      <c r="H231" s="155">
        <v>942.02200000000005</v>
      </c>
      <c r="I231" s="156"/>
      <c r="L231" s="151"/>
      <c r="M231" s="157"/>
      <c r="T231" s="158"/>
      <c r="AT231" s="153" t="s">
        <v>241</v>
      </c>
      <c r="AU231" s="153" t="s">
        <v>95</v>
      </c>
      <c r="AV231" s="12" t="s">
        <v>95</v>
      </c>
      <c r="AW231" s="12" t="s">
        <v>42</v>
      </c>
      <c r="AX231" s="12" t="s">
        <v>86</v>
      </c>
      <c r="AY231" s="153" t="s">
        <v>232</v>
      </c>
    </row>
    <row r="232" spans="2:65" s="12" customFormat="1">
      <c r="B232" s="151"/>
      <c r="D232" s="152" t="s">
        <v>241</v>
      </c>
      <c r="E232" s="153" t="s">
        <v>1</v>
      </c>
      <c r="F232" s="154" t="s">
        <v>2343</v>
      </c>
      <c r="H232" s="155">
        <v>7.04</v>
      </c>
      <c r="I232" s="156"/>
      <c r="L232" s="151"/>
      <c r="M232" s="157"/>
      <c r="T232" s="158"/>
      <c r="AT232" s="153" t="s">
        <v>241</v>
      </c>
      <c r="AU232" s="153" t="s">
        <v>95</v>
      </c>
      <c r="AV232" s="12" t="s">
        <v>95</v>
      </c>
      <c r="AW232" s="12" t="s">
        <v>42</v>
      </c>
      <c r="AX232" s="12" t="s">
        <v>86</v>
      </c>
      <c r="AY232" s="153" t="s">
        <v>232</v>
      </c>
    </row>
    <row r="233" spans="2:65" s="13" customFormat="1">
      <c r="B233" s="159"/>
      <c r="D233" s="152" t="s">
        <v>241</v>
      </c>
      <c r="E233" s="160" t="s">
        <v>1</v>
      </c>
      <c r="F233" s="161" t="s">
        <v>243</v>
      </c>
      <c r="H233" s="162">
        <v>949.06200000000001</v>
      </c>
      <c r="I233" s="163"/>
      <c r="L233" s="159"/>
      <c r="M233" s="164"/>
      <c r="T233" s="165"/>
      <c r="AT233" s="160" t="s">
        <v>241</v>
      </c>
      <c r="AU233" s="160" t="s">
        <v>95</v>
      </c>
      <c r="AV233" s="13" t="s">
        <v>239</v>
      </c>
      <c r="AW233" s="13" t="s">
        <v>42</v>
      </c>
      <c r="AX233" s="13" t="s">
        <v>93</v>
      </c>
      <c r="AY233" s="160" t="s">
        <v>232</v>
      </c>
    </row>
    <row r="234" spans="2:65" s="1" customFormat="1" ht="33" customHeight="1">
      <c r="B234" s="33"/>
      <c r="C234" s="138" t="s">
        <v>7</v>
      </c>
      <c r="D234" s="138" t="s">
        <v>234</v>
      </c>
      <c r="E234" s="139" t="s">
        <v>2344</v>
      </c>
      <c r="F234" s="140" t="s">
        <v>2345</v>
      </c>
      <c r="G234" s="141" t="s">
        <v>153</v>
      </c>
      <c r="H234" s="142">
        <v>671.61300000000006</v>
      </c>
      <c r="I234" s="143"/>
      <c r="J234" s="144">
        <f>ROUND(I234*H234,2)</f>
        <v>0</v>
      </c>
      <c r="K234" s="140" t="s">
        <v>238</v>
      </c>
      <c r="L234" s="33"/>
      <c r="M234" s="145" t="s">
        <v>1</v>
      </c>
      <c r="N234" s="146" t="s">
        <v>51</v>
      </c>
      <c r="P234" s="147">
        <f>O234*H234</f>
        <v>0</v>
      </c>
      <c r="Q234" s="147">
        <v>0.46</v>
      </c>
      <c r="R234" s="147">
        <f>Q234*H234</f>
        <v>308.94198000000006</v>
      </c>
      <c r="S234" s="147">
        <v>0</v>
      </c>
      <c r="T234" s="148">
        <f>S234*H234</f>
        <v>0</v>
      </c>
      <c r="AR234" s="149" t="s">
        <v>239</v>
      </c>
      <c r="AT234" s="149" t="s">
        <v>234</v>
      </c>
      <c r="AU234" s="149" t="s">
        <v>95</v>
      </c>
      <c r="AY234" s="17" t="s">
        <v>232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93</v>
      </c>
      <c r="BK234" s="150">
        <f>ROUND(I234*H234,2)</f>
        <v>0</v>
      </c>
      <c r="BL234" s="17" t="s">
        <v>239</v>
      </c>
      <c r="BM234" s="149" t="s">
        <v>2346</v>
      </c>
    </row>
    <row r="235" spans="2:65" s="14" customFormat="1">
      <c r="B235" s="166"/>
      <c r="D235" s="152" t="s">
        <v>241</v>
      </c>
      <c r="E235" s="167" t="s">
        <v>1</v>
      </c>
      <c r="F235" s="168" t="s">
        <v>2301</v>
      </c>
      <c r="H235" s="167" t="s">
        <v>1</v>
      </c>
      <c r="I235" s="169"/>
      <c r="L235" s="166"/>
      <c r="M235" s="170"/>
      <c r="T235" s="171"/>
      <c r="AT235" s="167" t="s">
        <v>241</v>
      </c>
      <c r="AU235" s="167" t="s">
        <v>95</v>
      </c>
      <c r="AV235" s="14" t="s">
        <v>93</v>
      </c>
      <c r="AW235" s="14" t="s">
        <v>42</v>
      </c>
      <c r="AX235" s="14" t="s">
        <v>86</v>
      </c>
      <c r="AY235" s="167" t="s">
        <v>232</v>
      </c>
    </row>
    <row r="236" spans="2:65" s="12" customFormat="1">
      <c r="B236" s="151"/>
      <c r="D236" s="152" t="s">
        <v>241</v>
      </c>
      <c r="E236" s="153" t="s">
        <v>1</v>
      </c>
      <c r="F236" s="154" t="s">
        <v>2263</v>
      </c>
      <c r="H236" s="155">
        <v>428.6</v>
      </c>
      <c r="I236" s="156"/>
      <c r="L236" s="151"/>
      <c r="M236" s="157"/>
      <c r="T236" s="158"/>
      <c r="AT236" s="153" t="s">
        <v>241</v>
      </c>
      <c r="AU236" s="153" t="s">
        <v>95</v>
      </c>
      <c r="AV236" s="12" t="s">
        <v>95</v>
      </c>
      <c r="AW236" s="12" t="s">
        <v>42</v>
      </c>
      <c r="AX236" s="12" t="s">
        <v>86</v>
      </c>
      <c r="AY236" s="153" t="s">
        <v>232</v>
      </c>
    </row>
    <row r="237" spans="2:65" s="12" customFormat="1" ht="22.5">
      <c r="B237" s="151"/>
      <c r="D237" s="152" t="s">
        <v>241</v>
      </c>
      <c r="E237" s="153" t="s">
        <v>1</v>
      </c>
      <c r="F237" s="154" t="s">
        <v>2264</v>
      </c>
      <c r="H237" s="155">
        <v>243.01300000000001</v>
      </c>
      <c r="I237" s="156"/>
      <c r="L237" s="151"/>
      <c r="M237" s="157"/>
      <c r="T237" s="158"/>
      <c r="AT237" s="153" t="s">
        <v>241</v>
      </c>
      <c r="AU237" s="153" t="s">
        <v>95</v>
      </c>
      <c r="AV237" s="12" t="s">
        <v>95</v>
      </c>
      <c r="AW237" s="12" t="s">
        <v>42</v>
      </c>
      <c r="AX237" s="12" t="s">
        <v>86</v>
      </c>
      <c r="AY237" s="153" t="s">
        <v>232</v>
      </c>
    </row>
    <row r="238" spans="2:65" s="13" customFormat="1">
      <c r="B238" s="159"/>
      <c r="D238" s="152" t="s">
        <v>241</v>
      </c>
      <c r="E238" s="160" t="s">
        <v>1</v>
      </c>
      <c r="F238" s="161" t="s">
        <v>243</v>
      </c>
      <c r="H238" s="162">
        <v>671.61300000000006</v>
      </c>
      <c r="I238" s="163"/>
      <c r="L238" s="159"/>
      <c r="M238" s="164"/>
      <c r="T238" s="165"/>
      <c r="AT238" s="160" t="s">
        <v>241</v>
      </c>
      <c r="AU238" s="160" t="s">
        <v>95</v>
      </c>
      <c r="AV238" s="13" t="s">
        <v>239</v>
      </c>
      <c r="AW238" s="13" t="s">
        <v>42</v>
      </c>
      <c r="AX238" s="13" t="s">
        <v>93</v>
      </c>
      <c r="AY238" s="160" t="s">
        <v>232</v>
      </c>
    </row>
    <row r="239" spans="2:65" s="1" customFormat="1" ht="37.9" customHeight="1">
      <c r="B239" s="33"/>
      <c r="C239" s="138" t="s">
        <v>393</v>
      </c>
      <c r="D239" s="138" t="s">
        <v>234</v>
      </c>
      <c r="E239" s="139" t="s">
        <v>2347</v>
      </c>
      <c r="F239" s="140" t="s">
        <v>2348</v>
      </c>
      <c r="G239" s="141" t="s">
        <v>153</v>
      </c>
      <c r="H239" s="142">
        <v>671.61300000000006</v>
      </c>
      <c r="I239" s="143"/>
      <c r="J239" s="144">
        <f>ROUND(I239*H239,2)</f>
        <v>0</v>
      </c>
      <c r="K239" s="140" t="s">
        <v>238</v>
      </c>
      <c r="L239" s="33"/>
      <c r="M239" s="145" t="s">
        <v>1</v>
      </c>
      <c r="N239" s="146" t="s">
        <v>51</v>
      </c>
      <c r="P239" s="147">
        <f>O239*H239</f>
        <v>0</v>
      </c>
      <c r="Q239" s="147">
        <v>0.52066999999999997</v>
      </c>
      <c r="R239" s="147">
        <f>Q239*H239</f>
        <v>349.68874070999999</v>
      </c>
      <c r="S239" s="147">
        <v>0</v>
      </c>
      <c r="T239" s="148">
        <f>S239*H239</f>
        <v>0</v>
      </c>
      <c r="AR239" s="149" t="s">
        <v>239</v>
      </c>
      <c r="AT239" s="149" t="s">
        <v>234</v>
      </c>
      <c r="AU239" s="149" t="s">
        <v>95</v>
      </c>
      <c r="AY239" s="17" t="s">
        <v>232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93</v>
      </c>
      <c r="BK239" s="150">
        <f>ROUND(I239*H239,2)</f>
        <v>0</v>
      </c>
      <c r="BL239" s="17" t="s">
        <v>239</v>
      </c>
      <c r="BM239" s="149" t="s">
        <v>2349</v>
      </c>
    </row>
    <row r="240" spans="2:65" s="14" customFormat="1">
      <c r="B240" s="166"/>
      <c r="D240" s="152" t="s">
        <v>241</v>
      </c>
      <c r="E240" s="167" t="s">
        <v>1</v>
      </c>
      <c r="F240" s="168" t="s">
        <v>2301</v>
      </c>
      <c r="H240" s="167" t="s">
        <v>1</v>
      </c>
      <c r="I240" s="169"/>
      <c r="L240" s="166"/>
      <c r="M240" s="170"/>
      <c r="T240" s="171"/>
      <c r="AT240" s="167" t="s">
        <v>241</v>
      </c>
      <c r="AU240" s="167" t="s">
        <v>95</v>
      </c>
      <c r="AV240" s="14" t="s">
        <v>93</v>
      </c>
      <c r="AW240" s="14" t="s">
        <v>42</v>
      </c>
      <c r="AX240" s="14" t="s">
        <v>86</v>
      </c>
      <c r="AY240" s="167" t="s">
        <v>232</v>
      </c>
    </row>
    <row r="241" spans="2:65" s="14" customFormat="1">
      <c r="B241" s="166"/>
      <c r="D241" s="152" t="s">
        <v>241</v>
      </c>
      <c r="E241" s="167" t="s">
        <v>1</v>
      </c>
      <c r="F241" s="168" t="s">
        <v>2350</v>
      </c>
      <c r="H241" s="167" t="s">
        <v>1</v>
      </c>
      <c r="I241" s="169"/>
      <c r="L241" s="166"/>
      <c r="M241" s="170"/>
      <c r="T241" s="171"/>
      <c r="AT241" s="167" t="s">
        <v>241</v>
      </c>
      <c r="AU241" s="167" t="s">
        <v>95</v>
      </c>
      <c r="AV241" s="14" t="s">
        <v>93</v>
      </c>
      <c r="AW241" s="14" t="s">
        <v>42</v>
      </c>
      <c r="AX241" s="14" t="s">
        <v>86</v>
      </c>
      <c r="AY241" s="167" t="s">
        <v>232</v>
      </c>
    </row>
    <row r="242" spans="2:65" s="12" customFormat="1">
      <c r="B242" s="151"/>
      <c r="D242" s="152" t="s">
        <v>241</v>
      </c>
      <c r="E242" s="153" t="s">
        <v>1</v>
      </c>
      <c r="F242" s="154" t="s">
        <v>2263</v>
      </c>
      <c r="H242" s="155">
        <v>428.6</v>
      </c>
      <c r="I242" s="156"/>
      <c r="L242" s="151"/>
      <c r="M242" s="157"/>
      <c r="T242" s="158"/>
      <c r="AT242" s="153" t="s">
        <v>241</v>
      </c>
      <c r="AU242" s="153" t="s">
        <v>95</v>
      </c>
      <c r="AV242" s="12" t="s">
        <v>95</v>
      </c>
      <c r="AW242" s="12" t="s">
        <v>42</v>
      </c>
      <c r="AX242" s="12" t="s">
        <v>86</v>
      </c>
      <c r="AY242" s="153" t="s">
        <v>232</v>
      </c>
    </row>
    <row r="243" spans="2:65" s="12" customFormat="1" ht="22.5">
      <c r="B243" s="151"/>
      <c r="D243" s="152" t="s">
        <v>241</v>
      </c>
      <c r="E243" s="153" t="s">
        <v>1</v>
      </c>
      <c r="F243" s="154" t="s">
        <v>2264</v>
      </c>
      <c r="H243" s="155">
        <v>243.01300000000001</v>
      </c>
      <c r="I243" s="156"/>
      <c r="L243" s="151"/>
      <c r="M243" s="157"/>
      <c r="T243" s="158"/>
      <c r="AT243" s="153" t="s">
        <v>241</v>
      </c>
      <c r="AU243" s="153" t="s">
        <v>95</v>
      </c>
      <c r="AV243" s="12" t="s">
        <v>95</v>
      </c>
      <c r="AW243" s="12" t="s">
        <v>42</v>
      </c>
      <c r="AX243" s="12" t="s">
        <v>86</v>
      </c>
      <c r="AY243" s="153" t="s">
        <v>232</v>
      </c>
    </row>
    <row r="244" spans="2:65" s="13" customFormat="1">
      <c r="B244" s="159"/>
      <c r="D244" s="152" t="s">
        <v>241</v>
      </c>
      <c r="E244" s="160" t="s">
        <v>2226</v>
      </c>
      <c r="F244" s="161" t="s">
        <v>243</v>
      </c>
      <c r="H244" s="162">
        <v>671.61300000000006</v>
      </c>
      <c r="I244" s="163"/>
      <c r="L244" s="159"/>
      <c r="M244" s="164"/>
      <c r="T244" s="165"/>
      <c r="AT244" s="160" t="s">
        <v>241</v>
      </c>
      <c r="AU244" s="160" t="s">
        <v>95</v>
      </c>
      <c r="AV244" s="13" t="s">
        <v>239</v>
      </c>
      <c r="AW244" s="13" t="s">
        <v>42</v>
      </c>
      <c r="AX244" s="13" t="s">
        <v>93</v>
      </c>
      <c r="AY244" s="160" t="s">
        <v>232</v>
      </c>
    </row>
    <row r="245" spans="2:65" s="1" customFormat="1" ht="33" customHeight="1">
      <c r="B245" s="33"/>
      <c r="C245" s="138" t="s">
        <v>404</v>
      </c>
      <c r="D245" s="138" t="s">
        <v>234</v>
      </c>
      <c r="E245" s="139" t="s">
        <v>2351</v>
      </c>
      <c r="F245" s="140" t="s">
        <v>2352</v>
      </c>
      <c r="G245" s="141" t="s">
        <v>153</v>
      </c>
      <c r="H245" s="142">
        <v>78</v>
      </c>
      <c r="I245" s="143"/>
      <c r="J245" s="144">
        <f>ROUND(I245*H245,2)</f>
        <v>0</v>
      </c>
      <c r="K245" s="140" t="s">
        <v>238</v>
      </c>
      <c r="L245" s="33"/>
      <c r="M245" s="145" t="s">
        <v>1</v>
      </c>
      <c r="N245" s="146" t="s">
        <v>51</v>
      </c>
      <c r="P245" s="147">
        <f>O245*H245</f>
        <v>0</v>
      </c>
      <c r="Q245" s="147">
        <v>0.46</v>
      </c>
      <c r="R245" s="147">
        <f>Q245*H245</f>
        <v>35.880000000000003</v>
      </c>
      <c r="S245" s="147">
        <v>0</v>
      </c>
      <c r="T245" s="148">
        <f>S245*H245</f>
        <v>0</v>
      </c>
      <c r="AR245" s="149" t="s">
        <v>239</v>
      </c>
      <c r="AT245" s="149" t="s">
        <v>234</v>
      </c>
      <c r="AU245" s="149" t="s">
        <v>95</v>
      </c>
      <c r="AY245" s="17" t="s">
        <v>232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93</v>
      </c>
      <c r="BK245" s="150">
        <f>ROUND(I245*H245,2)</f>
        <v>0</v>
      </c>
      <c r="BL245" s="17" t="s">
        <v>239</v>
      </c>
      <c r="BM245" s="149" t="s">
        <v>2353</v>
      </c>
    </row>
    <row r="246" spans="2:65" s="14" customFormat="1">
      <c r="B246" s="166"/>
      <c r="D246" s="152" t="s">
        <v>241</v>
      </c>
      <c r="E246" s="167" t="s">
        <v>1</v>
      </c>
      <c r="F246" s="168" t="s">
        <v>2354</v>
      </c>
      <c r="H246" s="167" t="s">
        <v>1</v>
      </c>
      <c r="I246" s="169"/>
      <c r="L246" s="166"/>
      <c r="M246" s="170"/>
      <c r="T246" s="171"/>
      <c r="AT246" s="167" t="s">
        <v>241</v>
      </c>
      <c r="AU246" s="167" t="s">
        <v>95</v>
      </c>
      <c r="AV246" s="14" t="s">
        <v>93</v>
      </c>
      <c r="AW246" s="14" t="s">
        <v>42</v>
      </c>
      <c r="AX246" s="14" t="s">
        <v>86</v>
      </c>
      <c r="AY246" s="167" t="s">
        <v>232</v>
      </c>
    </row>
    <row r="247" spans="2:65" s="12" customFormat="1">
      <c r="B247" s="151"/>
      <c r="D247" s="152" t="s">
        <v>241</v>
      </c>
      <c r="E247" s="153" t="s">
        <v>1</v>
      </c>
      <c r="F247" s="154" t="s">
        <v>2285</v>
      </c>
      <c r="H247" s="155">
        <v>78</v>
      </c>
      <c r="I247" s="156"/>
      <c r="L247" s="151"/>
      <c r="M247" s="157"/>
      <c r="T247" s="158"/>
      <c r="AT247" s="153" t="s">
        <v>241</v>
      </c>
      <c r="AU247" s="153" t="s">
        <v>95</v>
      </c>
      <c r="AV247" s="12" t="s">
        <v>95</v>
      </c>
      <c r="AW247" s="12" t="s">
        <v>42</v>
      </c>
      <c r="AX247" s="12" t="s">
        <v>86</v>
      </c>
      <c r="AY247" s="153" t="s">
        <v>232</v>
      </c>
    </row>
    <row r="248" spans="2:65" s="13" customFormat="1">
      <c r="B248" s="159"/>
      <c r="D248" s="152" t="s">
        <v>241</v>
      </c>
      <c r="E248" s="160" t="s">
        <v>1</v>
      </c>
      <c r="F248" s="161" t="s">
        <v>243</v>
      </c>
      <c r="H248" s="162">
        <v>78</v>
      </c>
      <c r="I248" s="163"/>
      <c r="L248" s="159"/>
      <c r="M248" s="164"/>
      <c r="T248" s="165"/>
      <c r="AT248" s="160" t="s">
        <v>241</v>
      </c>
      <c r="AU248" s="160" t="s">
        <v>95</v>
      </c>
      <c r="AV248" s="13" t="s">
        <v>239</v>
      </c>
      <c r="AW248" s="13" t="s">
        <v>42</v>
      </c>
      <c r="AX248" s="13" t="s">
        <v>93</v>
      </c>
      <c r="AY248" s="160" t="s">
        <v>232</v>
      </c>
    </row>
    <row r="249" spans="2:65" s="1" customFormat="1" ht="24.2" customHeight="1">
      <c r="B249" s="33"/>
      <c r="C249" s="138" t="s">
        <v>412</v>
      </c>
      <c r="D249" s="138" t="s">
        <v>234</v>
      </c>
      <c r="E249" s="139" t="s">
        <v>2355</v>
      </c>
      <c r="F249" s="140" t="s">
        <v>2356</v>
      </c>
      <c r="G249" s="141" t="s">
        <v>153</v>
      </c>
      <c r="H249" s="142">
        <v>78</v>
      </c>
      <c r="I249" s="143"/>
      <c r="J249" s="144">
        <f>ROUND(I249*H249,2)</f>
        <v>0</v>
      </c>
      <c r="K249" s="140" t="s">
        <v>238</v>
      </c>
      <c r="L249" s="33"/>
      <c r="M249" s="145" t="s">
        <v>1</v>
      </c>
      <c r="N249" s="146" t="s">
        <v>51</v>
      </c>
      <c r="P249" s="147">
        <f>O249*H249</f>
        <v>0</v>
      </c>
      <c r="Q249" s="147">
        <v>0.29902000000000001</v>
      </c>
      <c r="R249" s="147">
        <f>Q249*H249</f>
        <v>23.323560000000001</v>
      </c>
      <c r="S249" s="147">
        <v>0</v>
      </c>
      <c r="T249" s="148">
        <f>S249*H249</f>
        <v>0</v>
      </c>
      <c r="AR249" s="149" t="s">
        <v>239</v>
      </c>
      <c r="AT249" s="149" t="s">
        <v>234</v>
      </c>
      <c r="AU249" s="149" t="s">
        <v>95</v>
      </c>
      <c r="AY249" s="17" t="s">
        <v>232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93</v>
      </c>
      <c r="BK249" s="150">
        <f>ROUND(I249*H249,2)</f>
        <v>0</v>
      </c>
      <c r="BL249" s="17" t="s">
        <v>239</v>
      </c>
      <c r="BM249" s="149" t="s">
        <v>2357</v>
      </c>
    </row>
    <row r="250" spans="2:65" s="14" customFormat="1">
      <c r="B250" s="166"/>
      <c r="D250" s="152" t="s">
        <v>241</v>
      </c>
      <c r="E250" s="167" t="s">
        <v>1</v>
      </c>
      <c r="F250" s="168" t="s">
        <v>2354</v>
      </c>
      <c r="H250" s="167" t="s">
        <v>1</v>
      </c>
      <c r="I250" s="169"/>
      <c r="L250" s="166"/>
      <c r="M250" s="170"/>
      <c r="T250" s="171"/>
      <c r="AT250" s="167" t="s">
        <v>241</v>
      </c>
      <c r="AU250" s="167" t="s">
        <v>95</v>
      </c>
      <c r="AV250" s="14" t="s">
        <v>93</v>
      </c>
      <c r="AW250" s="14" t="s">
        <v>42</v>
      </c>
      <c r="AX250" s="14" t="s">
        <v>86</v>
      </c>
      <c r="AY250" s="167" t="s">
        <v>232</v>
      </c>
    </row>
    <row r="251" spans="2:65" s="12" customFormat="1">
      <c r="B251" s="151"/>
      <c r="D251" s="152" t="s">
        <v>241</v>
      </c>
      <c r="E251" s="153" t="s">
        <v>1</v>
      </c>
      <c r="F251" s="154" t="s">
        <v>2285</v>
      </c>
      <c r="H251" s="155">
        <v>78</v>
      </c>
      <c r="I251" s="156"/>
      <c r="L251" s="151"/>
      <c r="M251" s="157"/>
      <c r="T251" s="158"/>
      <c r="AT251" s="153" t="s">
        <v>241</v>
      </c>
      <c r="AU251" s="153" t="s">
        <v>95</v>
      </c>
      <c r="AV251" s="12" t="s">
        <v>95</v>
      </c>
      <c r="AW251" s="12" t="s">
        <v>42</v>
      </c>
      <c r="AX251" s="12" t="s">
        <v>86</v>
      </c>
      <c r="AY251" s="153" t="s">
        <v>232</v>
      </c>
    </row>
    <row r="252" spans="2:65" s="13" customFormat="1">
      <c r="B252" s="159"/>
      <c r="D252" s="152" t="s">
        <v>241</v>
      </c>
      <c r="E252" s="160" t="s">
        <v>2358</v>
      </c>
      <c r="F252" s="161" t="s">
        <v>243</v>
      </c>
      <c r="H252" s="162">
        <v>78</v>
      </c>
      <c r="I252" s="163"/>
      <c r="L252" s="159"/>
      <c r="M252" s="164"/>
      <c r="T252" s="165"/>
      <c r="AT252" s="160" t="s">
        <v>241</v>
      </c>
      <c r="AU252" s="160" t="s">
        <v>95</v>
      </c>
      <c r="AV252" s="13" t="s">
        <v>239</v>
      </c>
      <c r="AW252" s="13" t="s">
        <v>42</v>
      </c>
      <c r="AX252" s="13" t="s">
        <v>93</v>
      </c>
      <c r="AY252" s="160" t="s">
        <v>232</v>
      </c>
    </row>
    <row r="253" spans="2:65" s="1" customFormat="1" ht="24.2" customHeight="1">
      <c r="B253" s="33"/>
      <c r="C253" s="138" t="s">
        <v>420</v>
      </c>
      <c r="D253" s="138" t="s">
        <v>234</v>
      </c>
      <c r="E253" s="139" t="s">
        <v>2359</v>
      </c>
      <c r="F253" s="140" t="s">
        <v>2360</v>
      </c>
      <c r="G253" s="141" t="s">
        <v>183</v>
      </c>
      <c r="H253" s="142">
        <v>0.71799999999999997</v>
      </c>
      <c r="I253" s="143"/>
      <c r="J253" s="144">
        <f>ROUND(I253*H253,2)</f>
        <v>0</v>
      </c>
      <c r="K253" s="140" t="s">
        <v>238</v>
      </c>
      <c r="L253" s="33"/>
      <c r="M253" s="145" t="s">
        <v>1</v>
      </c>
      <c r="N253" s="146" t="s">
        <v>51</v>
      </c>
      <c r="P253" s="147">
        <f>O253*H253</f>
        <v>0</v>
      </c>
      <c r="Q253" s="147">
        <v>1.06277</v>
      </c>
      <c r="R253" s="147">
        <f>Q253*H253</f>
        <v>0.76306885999999996</v>
      </c>
      <c r="S253" s="147">
        <v>0</v>
      </c>
      <c r="T253" s="148">
        <f>S253*H253</f>
        <v>0</v>
      </c>
      <c r="AR253" s="149" t="s">
        <v>239</v>
      </c>
      <c r="AT253" s="149" t="s">
        <v>234</v>
      </c>
      <c r="AU253" s="149" t="s">
        <v>95</v>
      </c>
      <c r="AY253" s="17" t="s">
        <v>232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93</v>
      </c>
      <c r="BK253" s="150">
        <f>ROUND(I253*H253,2)</f>
        <v>0</v>
      </c>
      <c r="BL253" s="17" t="s">
        <v>239</v>
      </c>
      <c r="BM253" s="149" t="s">
        <v>2361</v>
      </c>
    </row>
    <row r="254" spans="2:65" s="14" customFormat="1">
      <c r="B254" s="166"/>
      <c r="D254" s="152" t="s">
        <v>241</v>
      </c>
      <c r="E254" s="167" t="s">
        <v>1</v>
      </c>
      <c r="F254" s="168" t="s">
        <v>2362</v>
      </c>
      <c r="H254" s="167" t="s">
        <v>1</v>
      </c>
      <c r="I254" s="169"/>
      <c r="L254" s="166"/>
      <c r="M254" s="170"/>
      <c r="T254" s="171"/>
      <c r="AT254" s="167" t="s">
        <v>241</v>
      </c>
      <c r="AU254" s="167" t="s">
        <v>95</v>
      </c>
      <c r="AV254" s="14" t="s">
        <v>93</v>
      </c>
      <c r="AW254" s="14" t="s">
        <v>42</v>
      </c>
      <c r="AX254" s="14" t="s">
        <v>86</v>
      </c>
      <c r="AY254" s="167" t="s">
        <v>232</v>
      </c>
    </row>
    <row r="255" spans="2:65" s="12" customFormat="1">
      <c r="B255" s="151"/>
      <c r="D255" s="152" t="s">
        <v>241</v>
      </c>
      <c r="E255" s="153" t="s">
        <v>1</v>
      </c>
      <c r="F255" s="154" t="s">
        <v>2363</v>
      </c>
      <c r="H255" s="155">
        <v>0.71799999999999997</v>
      </c>
      <c r="I255" s="156"/>
      <c r="L255" s="151"/>
      <c r="M255" s="157"/>
      <c r="T255" s="158"/>
      <c r="AT255" s="153" t="s">
        <v>241</v>
      </c>
      <c r="AU255" s="153" t="s">
        <v>95</v>
      </c>
      <c r="AV255" s="12" t="s">
        <v>95</v>
      </c>
      <c r="AW255" s="12" t="s">
        <v>42</v>
      </c>
      <c r="AX255" s="12" t="s">
        <v>86</v>
      </c>
      <c r="AY255" s="153" t="s">
        <v>232</v>
      </c>
    </row>
    <row r="256" spans="2:65" s="13" customFormat="1">
      <c r="B256" s="159"/>
      <c r="D256" s="152" t="s">
        <v>241</v>
      </c>
      <c r="E256" s="160" t="s">
        <v>1</v>
      </c>
      <c r="F256" s="161" t="s">
        <v>243</v>
      </c>
      <c r="H256" s="162">
        <v>0.71799999999999997</v>
      </c>
      <c r="I256" s="163"/>
      <c r="L256" s="159"/>
      <c r="M256" s="164"/>
      <c r="T256" s="165"/>
      <c r="AT256" s="160" t="s">
        <v>241</v>
      </c>
      <c r="AU256" s="160" t="s">
        <v>95</v>
      </c>
      <c r="AV256" s="13" t="s">
        <v>239</v>
      </c>
      <c r="AW256" s="13" t="s">
        <v>42</v>
      </c>
      <c r="AX256" s="13" t="s">
        <v>93</v>
      </c>
      <c r="AY256" s="160" t="s">
        <v>232</v>
      </c>
    </row>
    <row r="257" spans="2:65" s="1" customFormat="1" ht="55.5" customHeight="1">
      <c r="B257" s="33"/>
      <c r="C257" s="138" t="s">
        <v>426</v>
      </c>
      <c r="D257" s="138" t="s">
        <v>234</v>
      </c>
      <c r="E257" s="139" t="s">
        <v>2364</v>
      </c>
      <c r="F257" s="140" t="s">
        <v>2365</v>
      </c>
      <c r="G257" s="141" t="s">
        <v>153</v>
      </c>
      <c r="H257" s="142">
        <v>671.91300000000001</v>
      </c>
      <c r="I257" s="143"/>
      <c r="J257" s="144">
        <f>ROUND(I257*H257,2)</f>
        <v>0</v>
      </c>
      <c r="K257" s="140" t="s">
        <v>238</v>
      </c>
      <c r="L257" s="33"/>
      <c r="M257" s="145" t="s">
        <v>1</v>
      </c>
      <c r="N257" s="146" t="s">
        <v>51</v>
      </c>
      <c r="P257" s="147">
        <f>O257*H257</f>
        <v>0</v>
      </c>
      <c r="Q257" s="147">
        <v>0.1837</v>
      </c>
      <c r="R257" s="147">
        <f>Q257*H257</f>
        <v>123.4304181</v>
      </c>
      <c r="S257" s="147">
        <v>0</v>
      </c>
      <c r="T257" s="148">
        <f>S257*H257</f>
        <v>0</v>
      </c>
      <c r="AR257" s="149" t="s">
        <v>239</v>
      </c>
      <c r="AT257" s="149" t="s">
        <v>234</v>
      </c>
      <c r="AU257" s="149" t="s">
        <v>95</v>
      </c>
      <c r="AY257" s="17" t="s">
        <v>232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93</v>
      </c>
      <c r="BK257" s="150">
        <f>ROUND(I257*H257,2)</f>
        <v>0</v>
      </c>
      <c r="BL257" s="17" t="s">
        <v>239</v>
      </c>
      <c r="BM257" s="149" t="s">
        <v>2366</v>
      </c>
    </row>
    <row r="258" spans="2:65" s="14" customFormat="1">
      <c r="B258" s="166"/>
      <c r="D258" s="152" t="s">
        <v>241</v>
      </c>
      <c r="E258" s="167" t="s">
        <v>1</v>
      </c>
      <c r="F258" s="168" t="s">
        <v>2367</v>
      </c>
      <c r="H258" s="167" t="s">
        <v>1</v>
      </c>
      <c r="I258" s="169"/>
      <c r="L258" s="166"/>
      <c r="M258" s="170"/>
      <c r="T258" s="171"/>
      <c r="AT258" s="167" t="s">
        <v>241</v>
      </c>
      <c r="AU258" s="167" t="s">
        <v>95</v>
      </c>
      <c r="AV258" s="14" t="s">
        <v>93</v>
      </c>
      <c r="AW258" s="14" t="s">
        <v>42</v>
      </c>
      <c r="AX258" s="14" t="s">
        <v>86</v>
      </c>
      <c r="AY258" s="167" t="s">
        <v>232</v>
      </c>
    </row>
    <row r="259" spans="2:65" s="14" customFormat="1">
      <c r="B259" s="166"/>
      <c r="D259" s="152" t="s">
        <v>241</v>
      </c>
      <c r="E259" s="167" t="s">
        <v>1</v>
      </c>
      <c r="F259" s="168" t="s">
        <v>2368</v>
      </c>
      <c r="H259" s="167" t="s">
        <v>1</v>
      </c>
      <c r="I259" s="169"/>
      <c r="L259" s="166"/>
      <c r="M259" s="170"/>
      <c r="T259" s="171"/>
      <c r="AT259" s="167" t="s">
        <v>241</v>
      </c>
      <c r="AU259" s="167" t="s">
        <v>95</v>
      </c>
      <c r="AV259" s="14" t="s">
        <v>93</v>
      </c>
      <c r="AW259" s="14" t="s">
        <v>42</v>
      </c>
      <c r="AX259" s="14" t="s">
        <v>86</v>
      </c>
      <c r="AY259" s="167" t="s">
        <v>232</v>
      </c>
    </row>
    <row r="260" spans="2:65" s="12" customFormat="1">
      <c r="B260" s="151"/>
      <c r="D260" s="152" t="s">
        <v>241</v>
      </c>
      <c r="E260" s="153" t="s">
        <v>1</v>
      </c>
      <c r="F260" s="154" t="s">
        <v>2369</v>
      </c>
      <c r="H260" s="155">
        <v>428.9</v>
      </c>
      <c r="I260" s="156"/>
      <c r="L260" s="151"/>
      <c r="M260" s="157"/>
      <c r="T260" s="158"/>
      <c r="AT260" s="153" t="s">
        <v>241</v>
      </c>
      <c r="AU260" s="153" t="s">
        <v>95</v>
      </c>
      <c r="AV260" s="12" t="s">
        <v>95</v>
      </c>
      <c r="AW260" s="12" t="s">
        <v>42</v>
      </c>
      <c r="AX260" s="12" t="s">
        <v>86</v>
      </c>
      <c r="AY260" s="153" t="s">
        <v>232</v>
      </c>
    </row>
    <row r="261" spans="2:65" s="15" customFormat="1">
      <c r="B261" s="172"/>
      <c r="D261" s="152" t="s">
        <v>241</v>
      </c>
      <c r="E261" s="173" t="s">
        <v>2212</v>
      </c>
      <c r="F261" s="174" t="s">
        <v>283</v>
      </c>
      <c r="H261" s="175">
        <v>428.9</v>
      </c>
      <c r="I261" s="176"/>
      <c r="L261" s="172"/>
      <c r="M261" s="177"/>
      <c r="T261" s="178"/>
      <c r="AT261" s="173" t="s">
        <v>241</v>
      </c>
      <c r="AU261" s="173" t="s">
        <v>95</v>
      </c>
      <c r="AV261" s="15" t="s">
        <v>256</v>
      </c>
      <c r="AW261" s="15" t="s">
        <v>42</v>
      </c>
      <c r="AX261" s="15" t="s">
        <v>86</v>
      </c>
      <c r="AY261" s="173" t="s">
        <v>232</v>
      </c>
    </row>
    <row r="262" spans="2:65" s="12" customFormat="1" ht="22.5">
      <c r="B262" s="151"/>
      <c r="D262" s="152" t="s">
        <v>241</v>
      </c>
      <c r="E262" s="153" t="s">
        <v>1</v>
      </c>
      <c r="F262" s="154" t="s">
        <v>2264</v>
      </c>
      <c r="H262" s="155">
        <v>243.01300000000001</v>
      </c>
      <c r="I262" s="156"/>
      <c r="L262" s="151"/>
      <c r="M262" s="157"/>
      <c r="T262" s="158"/>
      <c r="AT262" s="153" t="s">
        <v>241</v>
      </c>
      <c r="AU262" s="153" t="s">
        <v>95</v>
      </c>
      <c r="AV262" s="12" t="s">
        <v>95</v>
      </c>
      <c r="AW262" s="12" t="s">
        <v>42</v>
      </c>
      <c r="AX262" s="12" t="s">
        <v>86</v>
      </c>
      <c r="AY262" s="153" t="s">
        <v>232</v>
      </c>
    </row>
    <row r="263" spans="2:65" s="15" customFormat="1">
      <c r="B263" s="172"/>
      <c r="D263" s="152" t="s">
        <v>241</v>
      </c>
      <c r="E263" s="173" t="s">
        <v>2209</v>
      </c>
      <c r="F263" s="174" t="s">
        <v>283</v>
      </c>
      <c r="H263" s="175">
        <v>243.01300000000001</v>
      </c>
      <c r="I263" s="176"/>
      <c r="L263" s="172"/>
      <c r="M263" s="177"/>
      <c r="T263" s="178"/>
      <c r="AT263" s="173" t="s">
        <v>241</v>
      </c>
      <c r="AU263" s="173" t="s">
        <v>95</v>
      </c>
      <c r="AV263" s="15" t="s">
        <v>256</v>
      </c>
      <c r="AW263" s="15" t="s">
        <v>42</v>
      </c>
      <c r="AX263" s="15" t="s">
        <v>86</v>
      </c>
      <c r="AY263" s="173" t="s">
        <v>232</v>
      </c>
    </row>
    <row r="264" spans="2:65" s="14" customFormat="1">
      <c r="B264" s="166"/>
      <c r="D264" s="152" t="s">
        <v>241</v>
      </c>
      <c r="E264" s="167" t="s">
        <v>1</v>
      </c>
      <c r="F264" s="168" t="s">
        <v>2370</v>
      </c>
      <c r="H264" s="167" t="s">
        <v>1</v>
      </c>
      <c r="I264" s="169"/>
      <c r="L264" s="166"/>
      <c r="M264" s="170"/>
      <c r="T264" s="171"/>
      <c r="AT264" s="167" t="s">
        <v>241</v>
      </c>
      <c r="AU264" s="167" t="s">
        <v>95</v>
      </c>
      <c r="AV264" s="14" t="s">
        <v>93</v>
      </c>
      <c r="AW264" s="14" t="s">
        <v>42</v>
      </c>
      <c r="AX264" s="14" t="s">
        <v>86</v>
      </c>
      <c r="AY264" s="167" t="s">
        <v>232</v>
      </c>
    </row>
    <row r="265" spans="2:65" s="14" customFormat="1">
      <c r="B265" s="166"/>
      <c r="D265" s="152" t="s">
        <v>241</v>
      </c>
      <c r="E265" s="167" t="s">
        <v>1</v>
      </c>
      <c r="F265" s="168" t="s">
        <v>2370</v>
      </c>
      <c r="H265" s="167" t="s">
        <v>1</v>
      </c>
      <c r="I265" s="169"/>
      <c r="L265" s="166"/>
      <c r="M265" s="170"/>
      <c r="T265" s="171"/>
      <c r="AT265" s="167" t="s">
        <v>241</v>
      </c>
      <c r="AU265" s="167" t="s">
        <v>95</v>
      </c>
      <c r="AV265" s="14" t="s">
        <v>93</v>
      </c>
      <c r="AW265" s="14" t="s">
        <v>42</v>
      </c>
      <c r="AX265" s="14" t="s">
        <v>86</v>
      </c>
      <c r="AY265" s="167" t="s">
        <v>232</v>
      </c>
    </row>
    <row r="266" spans="2:65" s="14" customFormat="1">
      <c r="B266" s="166"/>
      <c r="D266" s="152" t="s">
        <v>241</v>
      </c>
      <c r="E266" s="167" t="s">
        <v>1</v>
      </c>
      <c r="F266" s="168" t="s">
        <v>2371</v>
      </c>
      <c r="H266" s="167" t="s">
        <v>1</v>
      </c>
      <c r="I266" s="169"/>
      <c r="L266" s="166"/>
      <c r="M266" s="170"/>
      <c r="T266" s="171"/>
      <c r="AT266" s="167" t="s">
        <v>241</v>
      </c>
      <c r="AU266" s="167" t="s">
        <v>95</v>
      </c>
      <c r="AV266" s="14" t="s">
        <v>93</v>
      </c>
      <c r="AW266" s="14" t="s">
        <v>42</v>
      </c>
      <c r="AX266" s="14" t="s">
        <v>86</v>
      </c>
      <c r="AY266" s="167" t="s">
        <v>232</v>
      </c>
    </row>
    <row r="267" spans="2:65" s="13" customFormat="1">
      <c r="B267" s="159"/>
      <c r="D267" s="152" t="s">
        <v>241</v>
      </c>
      <c r="E267" s="160" t="s">
        <v>2222</v>
      </c>
      <c r="F267" s="161" t="s">
        <v>243</v>
      </c>
      <c r="H267" s="162">
        <v>671.91300000000001</v>
      </c>
      <c r="I267" s="163"/>
      <c r="L267" s="159"/>
      <c r="M267" s="164"/>
      <c r="T267" s="165"/>
      <c r="AT267" s="160" t="s">
        <v>241</v>
      </c>
      <c r="AU267" s="160" t="s">
        <v>95</v>
      </c>
      <c r="AV267" s="13" t="s">
        <v>239</v>
      </c>
      <c r="AW267" s="13" t="s">
        <v>42</v>
      </c>
      <c r="AX267" s="13" t="s">
        <v>93</v>
      </c>
      <c r="AY267" s="160" t="s">
        <v>232</v>
      </c>
    </row>
    <row r="268" spans="2:65" s="1" customFormat="1" ht="16.5" customHeight="1">
      <c r="B268" s="33"/>
      <c r="C268" s="179" t="s">
        <v>466</v>
      </c>
      <c r="D268" s="179" t="s">
        <v>304</v>
      </c>
      <c r="E268" s="180" t="s">
        <v>2372</v>
      </c>
      <c r="F268" s="181" t="s">
        <v>2373</v>
      </c>
      <c r="G268" s="182" t="s">
        <v>153</v>
      </c>
      <c r="H268" s="183">
        <v>134.4</v>
      </c>
      <c r="I268" s="184"/>
      <c r="J268" s="185">
        <f>ROUND(I268*H268,2)</f>
        <v>0</v>
      </c>
      <c r="K268" s="181" t="s">
        <v>376</v>
      </c>
      <c r="L268" s="186"/>
      <c r="M268" s="187" t="s">
        <v>1</v>
      </c>
      <c r="N268" s="188" t="s">
        <v>51</v>
      </c>
      <c r="P268" s="147">
        <f>O268*H268</f>
        <v>0</v>
      </c>
      <c r="Q268" s="147">
        <v>0.22800000000000001</v>
      </c>
      <c r="R268" s="147">
        <f>Q268*H268</f>
        <v>30.643200000000004</v>
      </c>
      <c r="S268" s="147">
        <v>0</v>
      </c>
      <c r="T268" s="148">
        <f>S268*H268</f>
        <v>0</v>
      </c>
      <c r="AR268" s="149" t="s">
        <v>303</v>
      </c>
      <c r="AT268" s="149" t="s">
        <v>304</v>
      </c>
      <c r="AU268" s="149" t="s">
        <v>95</v>
      </c>
      <c r="AY268" s="17" t="s">
        <v>232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7" t="s">
        <v>93</v>
      </c>
      <c r="BK268" s="150">
        <f>ROUND(I268*H268,2)</f>
        <v>0</v>
      </c>
      <c r="BL268" s="17" t="s">
        <v>239</v>
      </c>
      <c r="BM268" s="149" t="s">
        <v>2374</v>
      </c>
    </row>
    <row r="269" spans="2:65" s="14" customFormat="1">
      <c r="B269" s="166"/>
      <c r="D269" s="152" t="s">
        <v>241</v>
      </c>
      <c r="E269" s="167" t="s">
        <v>1</v>
      </c>
      <c r="F269" s="168" t="s">
        <v>2367</v>
      </c>
      <c r="H269" s="167" t="s">
        <v>1</v>
      </c>
      <c r="I269" s="169"/>
      <c r="L269" s="166"/>
      <c r="M269" s="170"/>
      <c r="T269" s="171"/>
      <c r="AT269" s="167" t="s">
        <v>241</v>
      </c>
      <c r="AU269" s="167" t="s">
        <v>95</v>
      </c>
      <c r="AV269" s="14" t="s">
        <v>93</v>
      </c>
      <c r="AW269" s="14" t="s">
        <v>42</v>
      </c>
      <c r="AX269" s="14" t="s">
        <v>86</v>
      </c>
      <c r="AY269" s="167" t="s">
        <v>232</v>
      </c>
    </row>
    <row r="270" spans="2:65" s="14" customFormat="1">
      <c r="B270" s="166"/>
      <c r="D270" s="152" t="s">
        <v>241</v>
      </c>
      <c r="E270" s="167" t="s">
        <v>1</v>
      </c>
      <c r="F270" s="168" t="s">
        <v>2375</v>
      </c>
      <c r="H270" s="167" t="s">
        <v>1</v>
      </c>
      <c r="I270" s="169"/>
      <c r="L270" s="166"/>
      <c r="M270" s="170"/>
      <c r="T270" s="171"/>
      <c r="AT270" s="167" t="s">
        <v>241</v>
      </c>
      <c r="AU270" s="167" t="s">
        <v>95</v>
      </c>
      <c r="AV270" s="14" t="s">
        <v>93</v>
      </c>
      <c r="AW270" s="14" t="s">
        <v>42</v>
      </c>
      <c r="AX270" s="14" t="s">
        <v>86</v>
      </c>
      <c r="AY270" s="167" t="s">
        <v>232</v>
      </c>
    </row>
    <row r="271" spans="2:65" s="14" customFormat="1">
      <c r="B271" s="166"/>
      <c r="D271" s="152" t="s">
        <v>241</v>
      </c>
      <c r="E271" s="167" t="s">
        <v>1</v>
      </c>
      <c r="F271" s="168" t="s">
        <v>2376</v>
      </c>
      <c r="H271" s="167" t="s">
        <v>1</v>
      </c>
      <c r="I271" s="169"/>
      <c r="L271" s="166"/>
      <c r="M271" s="170"/>
      <c r="T271" s="171"/>
      <c r="AT271" s="167" t="s">
        <v>241</v>
      </c>
      <c r="AU271" s="167" t="s">
        <v>95</v>
      </c>
      <c r="AV271" s="14" t="s">
        <v>93</v>
      </c>
      <c r="AW271" s="14" t="s">
        <v>42</v>
      </c>
      <c r="AX271" s="14" t="s">
        <v>86</v>
      </c>
      <c r="AY271" s="167" t="s">
        <v>232</v>
      </c>
    </row>
    <row r="272" spans="2:65" s="12" customFormat="1">
      <c r="B272" s="151"/>
      <c r="D272" s="152" t="s">
        <v>241</v>
      </c>
      <c r="E272" s="153" t="s">
        <v>1</v>
      </c>
      <c r="F272" s="154" t="s">
        <v>2377</v>
      </c>
      <c r="H272" s="155">
        <v>134.4</v>
      </c>
      <c r="I272" s="156"/>
      <c r="L272" s="151"/>
      <c r="M272" s="157"/>
      <c r="T272" s="158"/>
      <c r="AT272" s="153" t="s">
        <v>241</v>
      </c>
      <c r="AU272" s="153" t="s">
        <v>95</v>
      </c>
      <c r="AV272" s="12" t="s">
        <v>95</v>
      </c>
      <c r="AW272" s="12" t="s">
        <v>42</v>
      </c>
      <c r="AX272" s="12" t="s">
        <v>86</v>
      </c>
      <c r="AY272" s="153" t="s">
        <v>232</v>
      </c>
    </row>
    <row r="273" spans="2:65" s="13" customFormat="1">
      <c r="B273" s="159"/>
      <c r="D273" s="152" t="s">
        <v>241</v>
      </c>
      <c r="E273" s="160" t="s">
        <v>1</v>
      </c>
      <c r="F273" s="161" t="s">
        <v>243</v>
      </c>
      <c r="H273" s="162">
        <v>134.4</v>
      </c>
      <c r="I273" s="163"/>
      <c r="L273" s="159"/>
      <c r="M273" s="164"/>
      <c r="T273" s="165"/>
      <c r="AT273" s="160" t="s">
        <v>241</v>
      </c>
      <c r="AU273" s="160" t="s">
        <v>95</v>
      </c>
      <c r="AV273" s="13" t="s">
        <v>239</v>
      </c>
      <c r="AW273" s="13" t="s">
        <v>42</v>
      </c>
      <c r="AX273" s="13" t="s">
        <v>93</v>
      </c>
      <c r="AY273" s="160" t="s">
        <v>232</v>
      </c>
    </row>
    <row r="274" spans="2:65" s="1" customFormat="1" ht="55.5" customHeight="1">
      <c r="B274" s="33"/>
      <c r="C274" s="138" t="s">
        <v>509</v>
      </c>
      <c r="D274" s="138" t="s">
        <v>234</v>
      </c>
      <c r="E274" s="139" t="s">
        <v>2378</v>
      </c>
      <c r="F274" s="140" t="s">
        <v>2379</v>
      </c>
      <c r="G274" s="141" t="s">
        <v>153</v>
      </c>
      <c r="H274" s="142">
        <v>145.38999999999999</v>
      </c>
      <c r="I274" s="143"/>
      <c r="J274" s="144">
        <f>ROUND(I274*H274,2)</f>
        <v>0</v>
      </c>
      <c r="K274" s="140" t="s">
        <v>238</v>
      </c>
      <c r="L274" s="33"/>
      <c r="M274" s="145" t="s">
        <v>1</v>
      </c>
      <c r="N274" s="146" t="s">
        <v>51</v>
      </c>
      <c r="P274" s="147">
        <f>O274*H274</f>
        <v>0</v>
      </c>
      <c r="Q274" s="147">
        <v>0.1837</v>
      </c>
      <c r="R274" s="147">
        <f>Q274*H274</f>
        <v>26.708142999999996</v>
      </c>
      <c r="S274" s="147">
        <v>0</v>
      </c>
      <c r="T274" s="148">
        <f>S274*H274</f>
        <v>0</v>
      </c>
      <c r="AR274" s="149" t="s">
        <v>239</v>
      </c>
      <c r="AT274" s="149" t="s">
        <v>234</v>
      </c>
      <c r="AU274" s="149" t="s">
        <v>95</v>
      </c>
      <c r="AY274" s="17" t="s">
        <v>232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93</v>
      </c>
      <c r="BK274" s="150">
        <f>ROUND(I274*H274,2)</f>
        <v>0</v>
      </c>
      <c r="BL274" s="17" t="s">
        <v>239</v>
      </c>
      <c r="BM274" s="149" t="s">
        <v>2380</v>
      </c>
    </row>
    <row r="275" spans="2:65" s="14" customFormat="1">
      <c r="B275" s="166"/>
      <c r="D275" s="152" t="s">
        <v>241</v>
      </c>
      <c r="E275" s="167" t="s">
        <v>1</v>
      </c>
      <c r="F275" s="168" t="s">
        <v>2381</v>
      </c>
      <c r="H275" s="167" t="s">
        <v>1</v>
      </c>
      <c r="I275" s="169"/>
      <c r="L275" s="166"/>
      <c r="M275" s="170"/>
      <c r="T275" s="171"/>
      <c r="AT275" s="167" t="s">
        <v>241</v>
      </c>
      <c r="AU275" s="167" t="s">
        <v>95</v>
      </c>
      <c r="AV275" s="14" t="s">
        <v>93</v>
      </c>
      <c r="AW275" s="14" t="s">
        <v>42</v>
      </c>
      <c r="AX275" s="14" t="s">
        <v>86</v>
      </c>
      <c r="AY275" s="167" t="s">
        <v>232</v>
      </c>
    </row>
    <row r="276" spans="2:65" s="12" customFormat="1">
      <c r="B276" s="151"/>
      <c r="D276" s="152" t="s">
        <v>241</v>
      </c>
      <c r="E276" s="153" t="s">
        <v>1</v>
      </c>
      <c r="F276" s="154" t="s">
        <v>2295</v>
      </c>
      <c r="H276" s="155">
        <v>43.8</v>
      </c>
      <c r="I276" s="156"/>
      <c r="L276" s="151"/>
      <c r="M276" s="157"/>
      <c r="T276" s="158"/>
      <c r="AT276" s="153" t="s">
        <v>241</v>
      </c>
      <c r="AU276" s="153" t="s">
        <v>95</v>
      </c>
      <c r="AV276" s="12" t="s">
        <v>95</v>
      </c>
      <c r="AW276" s="12" t="s">
        <v>42</v>
      </c>
      <c r="AX276" s="12" t="s">
        <v>86</v>
      </c>
      <c r="AY276" s="153" t="s">
        <v>232</v>
      </c>
    </row>
    <row r="277" spans="2:65" s="12" customFormat="1">
      <c r="B277" s="151"/>
      <c r="D277" s="152" t="s">
        <v>241</v>
      </c>
      <c r="E277" s="153" t="s">
        <v>1</v>
      </c>
      <c r="F277" s="154" t="s">
        <v>2382</v>
      </c>
      <c r="H277" s="155">
        <v>-3.44</v>
      </c>
      <c r="I277" s="156"/>
      <c r="L277" s="151"/>
      <c r="M277" s="157"/>
      <c r="T277" s="158"/>
      <c r="AT277" s="153" t="s">
        <v>241</v>
      </c>
      <c r="AU277" s="153" t="s">
        <v>95</v>
      </c>
      <c r="AV277" s="12" t="s">
        <v>95</v>
      </c>
      <c r="AW277" s="12" t="s">
        <v>42</v>
      </c>
      <c r="AX277" s="12" t="s">
        <v>86</v>
      </c>
      <c r="AY277" s="153" t="s">
        <v>232</v>
      </c>
    </row>
    <row r="278" spans="2:65" s="12" customFormat="1">
      <c r="B278" s="151"/>
      <c r="D278" s="152" t="s">
        <v>241</v>
      </c>
      <c r="E278" s="153" t="s">
        <v>1</v>
      </c>
      <c r="F278" s="154" t="s">
        <v>2296</v>
      </c>
      <c r="H278" s="155">
        <v>36</v>
      </c>
      <c r="I278" s="156"/>
      <c r="L278" s="151"/>
      <c r="M278" s="157"/>
      <c r="T278" s="158"/>
      <c r="AT278" s="153" t="s">
        <v>241</v>
      </c>
      <c r="AU278" s="153" t="s">
        <v>95</v>
      </c>
      <c r="AV278" s="12" t="s">
        <v>95</v>
      </c>
      <c r="AW278" s="12" t="s">
        <v>42</v>
      </c>
      <c r="AX278" s="12" t="s">
        <v>86</v>
      </c>
      <c r="AY278" s="153" t="s">
        <v>232</v>
      </c>
    </row>
    <row r="279" spans="2:65" s="12" customFormat="1">
      <c r="B279" s="151"/>
      <c r="D279" s="152" t="s">
        <v>241</v>
      </c>
      <c r="E279" s="153" t="s">
        <v>1</v>
      </c>
      <c r="F279" s="154" t="s">
        <v>2383</v>
      </c>
      <c r="H279" s="155">
        <v>-2.42</v>
      </c>
      <c r="I279" s="156"/>
      <c r="L279" s="151"/>
      <c r="M279" s="157"/>
      <c r="T279" s="158"/>
      <c r="AT279" s="153" t="s">
        <v>241</v>
      </c>
      <c r="AU279" s="153" t="s">
        <v>95</v>
      </c>
      <c r="AV279" s="12" t="s">
        <v>95</v>
      </c>
      <c r="AW279" s="12" t="s">
        <v>42</v>
      </c>
      <c r="AX279" s="12" t="s">
        <v>86</v>
      </c>
      <c r="AY279" s="153" t="s">
        <v>232</v>
      </c>
    </row>
    <row r="280" spans="2:65" s="12" customFormat="1">
      <c r="B280" s="151"/>
      <c r="D280" s="152" t="s">
        <v>241</v>
      </c>
      <c r="E280" s="153" t="s">
        <v>1</v>
      </c>
      <c r="F280" s="154" t="s">
        <v>2297</v>
      </c>
      <c r="H280" s="155">
        <v>71.45</v>
      </c>
      <c r="I280" s="156"/>
      <c r="L280" s="151"/>
      <c r="M280" s="157"/>
      <c r="T280" s="158"/>
      <c r="AT280" s="153" t="s">
        <v>241</v>
      </c>
      <c r="AU280" s="153" t="s">
        <v>95</v>
      </c>
      <c r="AV280" s="12" t="s">
        <v>95</v>
      </c>
      <c r="AW280" s="12" t="s">
        <v>42</v>
      </c>
      <c r="AX280" s="12" t="s">
        <v>86</v>
      </c>
      <c r="AY280" s="153" t="s">
        <v>232</v>
      </c>
    </row>
    <row r="281" spans="2:65" s="13" customFormat="1">
      <c r="B281" s="159"/>
      <c r="D281" s="152" t="s">
        <v>241</v>
      </c>
      <c r="E281" s="160" t="s">
        <v>2203</v>
      </c>
      <c r="F281" s="161" t="s">
        <v>243</v>
      </c>
      <c r="H281" s="162">
        <v>145.38999999999999</v>
      </c>
      <c r="I281" s="163"/>
      <c r="L281" s="159"/>
      <c r="M281" s="164"/>
      <c r="T281" s="165"/>
      <c r="AT281" s="160" t="s">
        <v>241</v>
      </c>
      <c r="AU281" s="160" t="s">
        <v>95</v>
      </c>
      <c r="AV281" s="13" t="s">
        <v>239</v>
      </c>
      <c r="AW281" s="13" t="s">
        <v>42</v>
      </c>
      <c r="AX281" s="13" t="s">
        <v>93</v>
      </c>
      <c r="AY281" s="160" t="s">
        <v>232</v>
      </c>
    </row>
    <row r="282" spans="2:65" s="1" customFormat="1" ht="16.5" customHeight="1">
      <c r="B282" s="33"/>
      <c r="C282" s="179" t="s">
        <v>513</v>
      </c>
      <c r="D282" s="179" t="s">
        <v>304</v>
      </c>
      <c r="E282" s="180" t="s">
        <v>2384</v>
      </c>
      <c r="F282" s="181" t="s">
        <v>2385</v>
      </c>
      <c r="G282" s="182" t="s">
        <v>153</v>
      </c>
      <c r="H282" s="183">
        <v>29.08</v>
      </c>
      <c r="I282" s="184"/>
      <c r="J282" s="185">
        <f>ROUND(I282*H282,2)</f>
        <v>0</v>
      </c>
      <c r="K282" s="181" t="s">
        <v>238</v>
      </c>
      <c r="L282" s="186"/>
      <c r="M282" s="187" t="s">
        <v>1</v>
      </c>
      <c r="N282" s="188" t="s">
        <v>51</v>
      </c>
      <c r="P282" s="147">
        <f>O282*H282</f>
        <v>0</v>
      </c>
      <c r="Q282" s="147">
        <v>0.222</v>
      </c>
      <c r="R282" s="147">
        <f>Q282*H282</f>
        <v>6.4557599999999997</v>
      </c>
      <c r="S282" s="147">
        <v>0</v>
      </c>
      <c r="T282" s="148">
        <f>S282*H282</f>
        <v>0</v>
      </c>
      <c r="AR282" s="149" t="s">
        <v>303</v>
      </c>
      <c r="AT282" s="149" t="s">
        <v>304</v>
      </c>
      <c r="AU282" s="149" t="s">
        <v>95</v>
      </c>
      <c r="AY282" s="17" t="s">
        <v>232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7" t="s">
        <v>93</v>
      </c>
      <c r="BK282" s="150">
        <f>ROUND(I282*H282,2)</f>
        <v>0</v>
      </c>
      <c r="BL282" s="17" t="s">
        <v>239</v>
      </c>
      <c r="BM282" s="149" t="s">
        <v>2386</v>
      </c>
    </row>
    <row r="283" spans="2:65" s="14" customFormat="1">
      <c r="B283" s="166"/>
      <c r="D283" s="152" t="s">
        <v>241</v>
      </c>
      <c r="E283" s="167" t="s">
        <v>1</v>
      </c>
      <c r="F283" s="168" t="s">
        <v>2387</v>
      </c>
      <c r="H283" s="167" t="s">
        <v>1</v>
      </c>
      <c r="I283" s="169"/>
      <c r="L283" s="166"/>
      <c r="M283" s="170"/>
      <c r="T283" s="171"/>
      <c r="AT283" s="167" t="s">
        <v>241</v>
      </c>
      <c r="AU283" s="167" t="s">
        <v>95</v>
      </c>
      <c r="AV283" s="14" t="s">
        <v>93</v>
      </c>
      <c r="AW283" s="14" t="s">
        <v>42</v>
      </c>
      <c r="AX283" s="14" t="s">
        <v>86</v>
      </c>
      <c r="AY283" s="167" t="s">
        <v>232</v>
      </c>
    </row>
    <row r="284" spans="2:65" s="14" customFormat="1">
      <c r="B284" s="166"/>
      <c r="D284" s="152" t="s">
        <v>241</v>
      </c>
      <c r="E284" s="167" t="s">
        <v>1</v>
      </c>
      <c r="F284" s="168" t="s">
        <v>2388</v>
      </c>
      <c r="H284" s="167" t="s">
        <v>1</v>
      </c>
      <c r="I284" s="169"/>
      <c r="L284" s="166"/>
      <c r="M284" s="170"/>
      <c r="T284" s="171"/>
      <c r="AT284" s="167" t="s">
        <v>241</v>
      </c>
      <c r="AU284" s="167" t="s">
        <v>95</v>
      </c>
      <c r="AV284" s="14" t="s">
        <v>93</v>
      </c>
      <c r="AW284" s="14" t="s">
        <v>42</v>
      </c>
      <c r="AX284" s="14" t="s">
        <v>86</v>
      </c>
      <c r="AY284" s="167" t="s">
        <v>232</v>
      </c>
    </row>
    <row r="285" spans="2:65" s="12" customFormat="1">
      <c r="B285" s="151"/>
      <c r="D285" s="152" t="s">
        <v>241</v>
      </c>
      <c r="E285" s="153" t="s">
        <v>1</v>
      </c>
      <c r="F285" s="154" t="s">
        <v>2389</v>
      </c>
      <c r="H285" s="155">
        <v>29.08</v>
      </c>
      <c r="I285" s="156"/>
      <c r="L285" s="151"/>
      <c r="M285" s="157"/>
      <c r="T285" s="158"/>
      <c r="AT285" s="153" t="s">
        <v>241</v>
      </c>
      <c r="AU285" s="153" t="s">
        <v>95</v>
      </c>
      <c r="AV285" s="12" t="s">
        <v>95</v>
      </c>
      <c r="AW285" s="12" t="s">
        <v>42</v>
      </c>
      <c r="AX285" s="12" t="s">
        <v>86</v>
      </c>
      <c r="AY285" s="153" t="s">
        <v>232</v>
      </c>
    </row>
    <row r="286" spans="2:65" s="13" customFormat="1">
      <c r="B286" s="159"/>
      <c r="D286" s="152" t="s">
        <v>241</v>
      </c>
      <c r="E286" s="160" t="s">
        <v>1</v>
      </c>
      <c r="F286" s="161" t="s">
        <v>243</v>
      </c>
      <c r="H286" s="162">
        <v>29.08</v>
      </c>
      <c r="I286" s="163"/>
      <c r="L286" s="159"/>
      <c r="M286" s="164"/>
      <c r="T286" s="165"/>
      <c r="AT286" s="160" t="s">
        <v>241</v>
      </c>
      <c r="AU286" s="160" t="s">
        <v>95</v>
      </c>
      <c r="AV286" s="13" t="s">
        <v>239</v>
      </c>
      <c r="AW286" s="13" t="s">
        <v>42</v>
      </c>
      <c r="AX286" s="13" t="s">
        <v>93</v>
      </c>
      <c r="AY286" s="160" t="s">
        <v>232</v>
      </c>
    </row>
    <row r="287" spans="2:65" s="1" customFormat="1" ht="62.65" customHeight="1">
      <c r="B287" s="33"/>
      <c r="C287" s="138" t="s">
        <v>518</v>
      </c>
      <c r="D287" s="138" t="s">
        <v>234</v>
      </c>
      <c r="E287" s="139" t="s">
        <v>2390</v>
      </c>
      <c r="F287" s="140" t="s">
        <v>2391</v>
      </c>
      <c r="G287" s="141" t="s">
        <v>153</v>
      </c>
      <c r="H287" s="142">
        <v>916.25199999999995</v>
      </c>
      <c r="I287" s="143"/>
      <c r="J287" s="144">
        <f>ROUND(I287*H287,2)</f>
        <v>0</v>
      </c>
      <c r="K287" s="140" t="s">
        <v>238</v>
      </c>
      <c r="L287" s="33"/>
      <c r="M287" s="145" t="s">
        <v>1</v>
      </c>
      <c r="N287" s="146" t="s">
        <v>51</v>
      </c>
      <c r="P287" s="147">
        <f>O287*H287</f>
        <v>0</v>
      </c>
      <c r="Q287" s="147">
        <v>0.16703000000000001</v>
      </c>
      <c r="R287" s="147">
        <f>Q287*H287</f>
        <v>153.04157155999999</v>
      </c>
      <c r="S287" s="147">
        <v>0</v>
      </c>
      <c r="T287" s="148">
        <f>S287*H287</f>
        <v>0</v>
      </c>
      <c r="AR287" s="149" t="s">
        <v>239</v>
      </c>
      <c r="AT287" s="149" t="s">
        <v>234</v>
      </c>
      <c r="AU287" s="149" t="s">
        <v>95</v>
      </c>
      <c r="AY287" s="17" t="s">
        <v>232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7" t="s">
        <v>93</v>
      </c>
      <c r="BK287" s="150">
        <f>ROUND(I287*H287,2)</f>
        <v>0</v>
      </c>
      <c r="BL287" s="17" t="s">
        <v>239</v>
      </c>
      <c r="BM287" s="149" t="s">
        <v>2392</v>
      </c>
    </row>
    <row r="288" spans="2:65" s="14" customFormat="1">
      <c r="B288" s="166"/>
      <c r="D288" s="152" t="s">
        <v>241</v>
      </c>
      <c r="E288" s="167" t="s">
        <v>1</v>
      </c>
      <c r="F288" s="168" t="s">
        <v>2393</v>
      </c>
      <c r="H288" s="167" t="s">
        <v>1</v>
      </c>
      <c r="I288" s="169"/>
      <c r="L288" s="166"/>
      <c r="M288" s="170"/>
      <c r="T288" s="171"/>
      <c r="AT288" s="167" t="s">
        <v>241</v>
      </c>
      <c r="AU288" s="167" t="s">
        <v>95</v>
      </c>
      <c r="AV288" s="14" t="s">
        <v>93</v>
      </c>
      <c r="AW288" s="14" t="s">
        <v>42</v>
      </c>
      <c r="AX288" s="14" t="s">
        <v>86</v>
      </c>
      <c r="AY288" s="167" t="s">
        <v>232</v>
      </c>
    </row>
    <row r="289" spans="2:65" s="14" customFormat="1">
      <c r="B289" s="166"/>
      <c r="D289" s="152" t="s">
        <v>241</v>
      </c>
      <c r="E289" s="167" t="s">
        <v>1</v>
      </c>
      <c r="F289" s="168" t="s">
        <v>2394</v>
      </c>
      <c r="H289" s="167" t="s">
        <v>1</v>
      </c>
      <c r="I289" s="169"/>
      <c r="L289" s="166"/>
      <c r="M289" s="170"/>
      <c r="T289" s="171"/>
      <c r="AT289" s="167" t="s">
        <v>241</v>
      </c>
      <c r="AU289" s="167" t="s">
        <v>95</v>
      </c>
      <c r="AV289" s="14" t="s">
        <v>93</v>
      </c>
      <c r="AW289" s="14" t="s">
        <v>42</v>
      </c>
      <c r="AX289" s="14" t="s">
        <v>86</v>
      </c>
      <c r="AY289" s="167" t="s">
        <v>232</v>
      </c>
    </row>
    <row r="290" spans="2:65" s="14" customFormat="1" ht="22.5">
      <c r="B290" s="166"/>
      <c r="D290" s="152" t="s">
        <v>241</v>
      </c>
      <c r="E290" s="167" t="s">
        <v>1</v>
      </c>
      <c r="F290" s="168" t="s">
        <v>2395</v>
      </c>
      <c r="H290" s="167" t="s">
        <v>1</v>
      </c>
      <c r="I290" s="169"/>
      <c r="L290" s="166"/>
      <c r="M290" s="170"/>
      <c r="T290" s="171"/>
      <c r="AT290" s="167" t="s">
        <v>241</v>
      </c>
      <c r="AU290" s="167" t="s">
        <v>95</v>
      </c>
      <c r="AV290" s="14" t="s">
        <v>93</v>
      </c>
      <c r="AW290" s="14" t="s">
        <v>42</v>
      </c>
      <c r="AX290" s="14" t="s">
        <v>86</v>
      </c>
      <c r="AY290" s="167" t="s">
        <v>232</v>
      </c>
    </row>
    <row r="291" spans="2:65" s="12" customFormat="1">
      <c r="B291" s="151"/>
      <c r="D291" s="152" t="s">
        <v>241</v>
      </c>
      <c r="E291" s="153" t="s">
        <v>1</v>
      </c>
      <c r="F291" s="154" t="s">
        <v>2396</v>
      </c>
      <c r="H291" s="155">
        <v>162.364</v>
      </c>
      <c r="I291" s="156"/>
      <c r="L291" s="151"/>
      <c r="M291" s="157"/>
      <c r="T291" s="158"/>
      <c r="AT291" s="153" t="s">
        <v>241</v>
      </c>
      <c r="AU291" s="153" t="s">
        <v>95</v>
      </c>
      <c r="AV291" s="12" t="s">
        <v>95</v>
      </c>
      <c r="AW291" s="12" t="s">
        <v>42</v>
      </c>
      <c r="AX291" s="12" t="s">
        <v>86</v>
      </c>
      <c r="AY291" s="153" t="s">
        <v>232</v>
      </c>
    </row>
    <row r="292" spans="2:65" s="12" customFormat="1" ht="22.5">
      <c r="B292" s="151"/>
      <c r="D292" s="152" t="s">
        <v>241</v>
      </c>
      <c r="E292" s="153" t="s">
        <v>1</v>
      </c>
      <c r="F292" s="154" t="s">
        <v>2397</v>
      </c>
      <c r="H292" s="155">
        <v>110.62</v>
      </c>
      <c r="I292" s="156"/>
      <c r="L292" s="151"/>
      <c r="M292" s="157"/>
      <c r="T292" s="158"/>
      <c r="AT292" s="153" t="s">
        <v>241</v>
      </c>
      <c r="AU292" s="153" t="s">
        <v>95</v>
      </c>
      <c r="AV292" s="12" t="s">
        <v>95</v>
      </c>
      <c r="AW292" s="12" t="s">
        <v>42</v>
      </c>
      <c r="AX292" s="12" t="s">
        <v>86</v>
      </c>
      <c r="AY292" s="153" t="s">
        <v>232</v>
      </c>
    </row>
    <row r="293" spans="2:65" s="12" customFormat="1" ht="22.5">
      <c r="B293" s="151"/>
      <c r="D293" s="152" t="s">
        <v>241</v>
      </c>
      <c r="E293" s="153" t="s">
        <v>1</v>
      </c>
      <c r="F293" s="154" t="s">
        <v>2398</v>
      </c>
      <c r="H293" s="155">
        <v>136.47</v>
      </c>
      <c r="I293" s="156"/>
      <c r="L293" s="151"/>
      <c r="M293" s="157"/>
      <c r="T293" s="158"/>
      <c r="AT293" s="153" t="s">
        <v>241</v>
      </c>
      <c r="AU293" s="153" t="s">
        <v>95</v>
      </c>
      <c r="AV293" s="12" t="s">
        <v>95</v>
      </c>
      <c r="AW293" s="12" t="s">
        <v>42</v>
      </c>
      <c r="AX293" s="12" t="s">
        <v>86</v>
      </c>
      <c r="AY293" s="153" t="s">
        <v>232</v>
      </c>
    </row>
    <row r="294" spans="2:65" s="12" customFormat="1">
      <c r="B294" s="151"/>
      <c r="D294" s="152" t="s">
        <v>241</v>
      </c>
      <c r="E294" s="153" t="s">
        <v>1</v>
      </c>
      <c r="F294" s="154" t="s">
        <v>2399</v>
      </c>
      <c r="H294" s="155">
        <v>296</v>
      </c>
      <c r="I294" s="156"/>
      <c r="L294" s="151"/>
      <c r="M294" s="157"/>
      <c r="T294" s="158"/>
      <c r="AT294" s="153" t="s">
        <v>241</v>
      </c>
      <c r="AU294" s="153" t="s">
        <v>95</v>
      </c>
      <c r="AV294" s="12" t="s">
        <v>95</v>
      </c>
      <c r="AW294" s="12" t="s">
        <v>42</v>
      </c>
      <c r="AX294" s="12" t="s">
        <v>86</v>
      </c>
      <c r="AY294" s="153" t="s">
        <v>232</v>
      </c>
    </row>
    <row r="295" spans="2:65" s="12" customFormat="1">
      <c r="B295" s="151"/>
      <c r="D295" s="152" t="s">
        <v>241</v>
      </c>
      <c r="E295" s="153" t="s">
        <v>1</v>
      </c>
      <c r="F295" s="154" t="s">
        <v>2400</v>
      </c>
      <c r="H295" s="155">
        <v>223.38</v>
      </c>
      <c r="I295" s="156"/>
      <c r="L295" s="151"/>
      <c r="M295" s="157"/>
      <c r="T295" s="158"/>
      <c r="AT295" s="153" t="s">
        <v>241</v>
      </c>
      <c r="AU295" s="153" t="s">
        <v>95</v>
      </c>
      <c r="AV295" s="12" t="s">
        <v>95</v>
      </c>
      <c r="AW295" s="12" t="s">
        <v>42</v>
      </c>
      <c r="AX295" s="12" t="s">
        <v>86</v>
      </c>
      <c r="AY295" s="153" t="s">
        <v>232</v>
      </c>
    </row>
    <row r="296" spans="2:65" s="12" customFormat="1">
      <c r="B296" s="151"/>
      <c r="D296" s="152" t="s">
        <v>241</v>
      </c>
      <c r="E296" s="153" t="s">
        <v>1</v>
      </c>
      <c r="F296" s="154" t="s">
        <v>2401</v>
      </c>
      <c r="H296" s="155">
        <v>13.188000000000001</v>
      </c>
      <c r="I296" s="156"/>
      <c r="L296" s="151"/>
      <c r="M296" s="157"/>
      <c r="T296" s="158"/>
      <c r="AT296" s="153" t="s">
        <v>241</v>
      </c>
      <c r="AU296" s="153" t="s">
        <v>95</v>
      </c>
      <c r="AV296" s="12" t="s">
        <v>95</v>
      </c>
      <c r="AW296" s="12" t="s">
        <v>42</v>
      </c>
      <c r="AX296" s="12" t="s">
        <v>86</v>
      </c>
      <c r="AY296" s="153" t="s">
        <v>232</v>
      </c>
    </row>
    <row r="297" spans="2:65" s="15" customFormat="1">
      <c r="B297" s="172"/>
      <c r="D297" s="152" t="s">
        <v>241</v>
      </c>
      <c r="E297" s="173" t="s">
        <v>2219</v>
      </c>
      <c r="F297" s="174" t="s">
        <v>283</v>
      </c>
      <c r="H297" s="175">
        <v>942.02200000000005</v>
      </c>
      <c r="I297" s="176"/>
      <c r="L297" s="172"/>
      <c r="M297" s="177"/>
      <c r="T297" s="178"/>
      <c r="AT297" s="173" t="s">
        <v>241</v>
      </c>
      <c r="AU297" s="173" t="s">
        <v>95</v>
      </c>
      <c r="AV297" s="15" t="s">
        <v>256</v>
      </c>
      <c r="AW297" s="15" t="s">
        <v>42</v>
      </c>
      <c r="AX297" s="15" t="s">
        <v>86</v>
      </c>
      <c r="AY297" s="173" t="s">
        <v>232</v>
      </c>
    </row>
    <row r="298" spans="2:65" s="14" customFormat="1">
      <c r="B298" s="166"/>
      <c r="D298" s="152" t="s">
        <v>241</v>
      </c>
      <c r="E298" s="167" t="s">
        <v>1</v>
      </c>
      <c r="F298" s="168" t="s">
        <v>2402</v>
      </c>
      <c r="H298" s="167" t="s">
        <v>1</v>
      </c>
      <c r="I298" s="169"/>
      <c r="L298" s="166"/>
      <c r="M298" s="170"/>
      <c r="T298" s="171"/>
      <c r="AT298" s="167" t="s">
        <v>241</v>
      </c>
      <c r="AU298" s="167" t="s">
        <v>95</v>
      </c>
      <c r="AV298" s="14" t="s">
        <v>93</v>
      </c>
      <c r="AW298" s="14" t="s">
        <v>42</v>
      </c>
      <c r="AX298" s="14" t="s">
        <v>86</v>
      </c>
      <c r="AY298" s="167" t="s">
        <v>232</v>
      </c>
    </row>
    <row r="299" spans="2:65" s="12" customFormat="1" ht="22.5">
      <c r="B299" s="151"/>
      <c r="D299" s="152" t="s">
        <v>241</v>
      </c>
      <c r="E299" s="153" t="s">
        <v>1</v>
      </c>
      <c r="F299" s="154" t="s">
        <v>2403</v>
      </c>
      <c r="H299" s="155">
        <v>6.85</v>
      </c>
      <c r="I299" s="156"/>
      <c r="L299" s="151"/>
      <c r="M299" s="157"/>
      <c r="T299" s="158"/>
      <c r="AT299" s="153" t="s">
        <v>241</v>
      </c>
      <c r="AU299" s="153" t="s">
        <v>95</v>
      </c>
      <c r="AV299" s="12" t="s">
        <v>95</v>
      </c>
      <c r="AW299" s="12" t="s">
        <v>42</v>
      </c>
      <c r="AX299" s="12" t="s">
        <v>86</v>
      </c>
      <c r="AY299" s="153" t="s">
        <v>232</v>
      </c>
    </row>
    <row r="300" spans="2:65" s="12" customFormat="1" ht="22.5">
      <c r="B300" s="151"/>
      <c r="D300" s="152" t="s">
        <v>241</v>
      </c>
      <c r="E300" s="153" t="s">
        <v>1</v>
      </c>
      <c r="F300" s="154" t="s">
        <v>2404</v>
      </c>
      <c r="H300" s="155">
        <v>-27.52</v>
      </c>
      <c r="I300" s="156"/>
      <c r="L300" s="151"/>
      <c r="M300" s="157"/>
      <c r="T300" s="158"/>
      <c r="AT300" s="153" t="s">
        <v>241</v>
      </c>
      <c r="AU300" s="153" t="s">
        <v>95</v>
      </c>
      <c r="AV300" s="12" t="s">
        <v>95</v>
      </c>
      <c r="AW300" s="12" t="s">
        <v>42</v>
      </c>
      <c r="AX300" s="12" t="s">
        <v>86</v>
      </c>
      <c r="AY300" s="153" t="s">
        <v>232</v>
      </c>
    </row>
    <row r="301" spans="2:65" s="12" customFormat="1">
      <c r="B301" s="151"/>
      <c r="D301" s="152" t="s">
        <v>241</v>
      </c>
      <c r="E301" s="153" t="s">
        <v>1</v>
      </c>
      <c r="F301" s="154" t="s">
        <v>2405</v>
      </c>
      <c r="H301" s="155">
        <v>-5.0999999999999996</v>
      </c>
      <c r="I301" s="156"/>
      <c r="L301" s="151"/>
      <c r="M301" s="157"/>
      <c r="T301" s="158"/>
      <c r="AT301" s="153" t="s">
        <v>241</v>
      </c>
      <c r="AU301" s="153" t="s">
        <v>95</v>
      </c>
      <c r="AV301" s="12" t="s">
        <v>95</v>
      </c>
      <c r="AW301" s="12" t="s">
        <v>42</v>
      </c>
      <c r="AX301" s="12" t="s">
        <v>86</v>
      </c>
      <c r="AY301" s="153" t="s">
        <v>232</v>
      </c>
    </row>
    <row r="302" spans="2:65" s="15" customFormat="1">
      <c r="B302" s="172"/>
      <c r="D302" s="152" t="s">
        <v>241</v>
      </c>
      <c r="E302" s="173" t="s">
        <v>1</v>
      </c>
      <c r="F302" s="174" t="s">
        <v>283</v>
      </c>
      <c r="H302" s="175">
        <v>-25.77</v>
      </c>
      <c r="I302" s="176"/>
      <c r="L302" s="172"/>
      <c r="M302" s="177"/>
      <c r="T302" s="178"/>
      <c r="AT302" s="173" t="s">
        <v>241</v>
      </c>
      <c r="AU302" s="173" t="s">
        <v>95</v>
      </c>
      <c r="AV302" s="15" t="s">
        <v>256</v>
      </c>
      <c r="AW302" s="15" t="s">
        <v>42</v>
      </c>
      <c r="AX302" s="15" t="s">
        <v>86</v>
      </c>
      <c r="AY302" s="173" t="s">
        <v>232</v>
      </c>
    </row>
    <row r="303" spans="2:65" s="13" customFormat="1">
      <c r="B303" s="159"/>
      <c r="D303" s="152" t="s">
        <v>241</v>
      </c>
      <c r="E303" s="160" t="s">
        <v>2206</v>
      </c>
      <c r="F303" s="161" t="s">
        <v>243</v>
      </c>
      <c r="H303" s="162">
        <v>916.25199999999995</v>
      </c>
      <c r="I303" s="163"/>
      <c r="L303" s="159"/>
      <c r="M303" s="164"/>
      <c r="T303" s="165"/>
      <c r="AT303" s="160" t="s">
        <v>241</v>
      </c>
      <c r="AU303" s="160" t="s">
        <v>95</v>
      </c>
      <c r="AV303" s="13" t="s">
        <v>239</v>
      </c>
      <c r="AW303" s="13" t="s">
        <v>42</v>
      </c>
      <c r="AX303" s="13" t="s">
        <v>93</v>
      </c>
      <c r="AY303" s="160" t="s">
        <v>232</v>
      </c>
    </row>
    <row r="304" spans="2:65" s="1" customFormat="1" ht="16.5" customHeight="1">
      <c r="B304" s="33"/>
      <c r="C304" s="179" t="s">
        <v>522</v>
      </c>
      <c r="D304" s="179" t="s">
        <v>304</v>
      </c>
      <c r="E304" s="180" t="s">
        <v>2406</v>
      </c>
      <c r="F304" s="181" t="s">
        <v>2407</v>
      </c>
      <c r="G304" s="182" t="s">
        <v>153</v>
      </c>
      <c r="H304" s="183">
        <v>171.971</v>
      </c>
      <c r="I304" s="184"/>
      <c r="J304" s="185">
        <f>ROUND(I304*H304,2)</f>
        <v>0</v>
      </c>
      <c r="K304" s="181" t="s">
        <v>238</v>
      </c>
      <c r="L304" s="186"/>
      <c r="M304" s="187" t="s">
        <v>1</v>
      </c>
      <c r="N304" s="188" t="s">
        <v>51</v>
      </c>
      <c r="P304" s="147">
        <f>O304*H304</f>
        <v>0</v>
      </c>
      <c r="Q304" s="147">
        <v>0.11799999999999999</v>
      </c>
      <c r="R304" s="147">
        <f>Q304*H304</f>
        <v>20.292577999999999</v>
      </c>
      <c r="S304" s="147">
        <v>0</v>
      </c>
      <c r="T304" s="148">
        <f>S304*H304</f>
        <v>0</v>
      </c>
      <c r="AR304" s="149" t="s">
        <v>303</v>
      </c>
      <c r="AT304" s="149" t="s">
        <v>304</v>
      </c>
      <c r="AU304" s="149" t="s">
        <v>95</v>
      </c>
      <c r="AY304" s="17" t="s">
        <v>232</v>
      </c>
      <c r="BE304" s="150">
        <f>IF(N304="základní",J304,0)</f>
        <v>0</v>
      </c>
      <c r="BF304" s="150">
        <f>IF(N304="snížená",J304,0)</f>
        <v>0</v>
      </c>
      <c r="BG304" s="150">
        <f>IF(N304="zákl. přenesená",J304,0)</f>
        <v>0</v>
      </c>
      <c r="BH304" s="150">
        <f>IF(N304="sníž. přenesená",J304,0)</f>
        <v>0</v>
      </c>
      <c r="BI304" s="150">
        <f>IF(N304="nulová",J304,0)</f>
        <v>0</v>
      </c>
      <c r="BJ304" s="17" t="s">
        <v>93</v>
      </c>
      <c r="BK304" s="150">
        <f>ROUND(I304*H304,2)</f>
        <v>0</v>
      </c>
      <c r="BL304" s="17" t="s">
        <v>239</v>
      </c>
      <c r="BM304" s="149" t="s">
        <v>2408</v>
      </c>
    </row>
    <row r="305" spans="2:65" s="14" customFormat="1">
      <c r="B305" s="166"/>
      <c r="D305" s="152" t="s">
        <v>241</v>
      </c>
      <c r="E305" s="167" t="s">
        <v>1</v>
      </c>
      <c r="F305" s="168" t="s">
        <v>2409</v>
      </c>
      <c r="H305" s="167" t="s">
        <v>1</v>
      </c>
      <c r="I305" s="169"/>
      <c r="L305" s="166"/>
      <c r="M305" s="170"/>
      <c r="T305" s="171"/>
      <c r="AT305" s="167" t="s">
        <v>241</v>
      </c>
      <c r="AU305" s="167" t="s">
        <v>95</v>
      </c>
      <c r="AV305" s="14" t="s">
        <v>93</v>
      </c>
      <c r="AW305" s="14" t="s">
        <v>42</v>
      </c>
      <c r="AX305" s="14" t="s">
        <v>86</v>
      </c>
      <c r="AY305" s="167" t="s">
        <v>232</v>
      </c>
    </row>
    <row r="306" spans="2:65" s="14" customFormat="1">
      <c r="B306" s="166"/>
      <c r="D306" s="152" t="s">
        <v>241</v>
      </c>
      <c r="E306" s="167" t="s">
        <v>1</v>
      </c>
      <c r="F306" s="168" t="s">
        <v>2410</v>
      </c>
      <c r="H306" s="167" t="s">
        <v>1</v>
      </c>
      <c r="I306" s="169"/>
      <c r="L306" s="166"/>
      <c r="M306" s="170"/>
      <c r="T306" s="171"/>
      <c r="AT306" s="167" t="s">
        <v>241</v>
      </c>
      <c r="AU306" s="167" t="s">
        <v>95</v>
      </c>
      <c r="AV306" s="14" t="s">
        <v>93</v>
      </c>
      <c r="AW306" s="14" t="s">
        <v>42</v>
      </c>
      <c r="AX306" s="14" t="s">
        <v>86</v>
      </c>
      <c r="AY306" s="167" t="s">
        <v>232</v>
      </c>
    </row>
    <row r="307" spans="2:65" s="12" customFormat="1">
      <c r="B307" s="151"/>
      <c r="D307" s="152" t="s">
        <v>241</v>
      </c>
      <c r="E307" s="153" t="s">
        <v>1</v>
      </c>
      <c r="F307" s="154" t="s">
        <v>2411</v>
      </c>
      <c r="H307" s="155">
        <v>168.59899999999999</v>
      </c>
      <c r="I307" s="156"/>
      <c r="L307" s="151"/>
      <c r="M307" s="157"/>
      <c r="T307" s="158"/>
      <c r="AT307" s="153" t="s">
        <v>241</v>
      </c>
      <c r="AU307" s="153" t="s">
        <v>95</v>
      </c>
      <c r="AV307" s="12" t="s">
        <v>95</v>
      </c>
      <c r="AW307" s="12" t="s">
        <v>42</v>
      </c>
      <c r="AX307" s="12" t="s">
        <v>86</v>
      </c>
      <c r="AY307" s="153" t="s">
        <v>232</v>
      </c>
    </row>
    <row r="308" spans="2:65" s="13" customFormat="1">
      <c r="B308" s="159"/>
      <c r="D308" s="152" t="s">
        <v>241</v>
      </c>
      <c r="E308" s="160" t="s">
        <v>1</v>
      </c>
      <c r="F308" s="161" t="s">
        <v>243</v>
      </c>
      <c r="H308" s="162">
        <v>168.59899999999999</v>
      </c>
      <c r="I308" s="163"/>
      <c r="L308" s="159"/>
      <c r="M308" s="164"/>
      <c r="T308" s="165"/>
      <c r="AT308" s="160" t="s">
        <v>241</v>
      </c>
      <c r="AU308" s="160" t="s">
        <v>95</v>
      </c>
      <c r="AV308" s="13" t="s">
        <v>239</v>
      </c>
      <c r="AW308" s="13" t="s">
        <v>42</v>
      </c>
      <c r="AX308" s="13" t="s">
        <v>93</v>
      </c>
      <c r="AY308" s="160" t="s">
        <v>232</v>
      </c>
    </row>
    <row r="309" spans="2:65" s="12" customFormat="1">
      <c r="B309" s="151"/>
      <c r="D309" s="152" t="s">
        <v>241</v>
      </c>
      <c r="F309" s="154" t="s">
        <v>2412</v>
      </c>
      <c r="H309" s="155">
        <v>171.971</v>
      </c>
      <c r="I309" s="156"/>
      <c r="L309" s="151"/>
      <c r="M309" s="157"/>
      <c r="T309" s="158"/>
      <c r="AT309" s="153" t="s">
        <v>241</v>
      </c>
      <c r="AU309" s="153" t="s">
        <v>95</v>
      </c>
      <c r="AV309" s="12" t="s">
        <v>95</v>
      </c>
      <c r="AW309" s="12" t="s">
        <v>4</v>
      </c>
      <c r="AX309" s="12" t="s">
        <v>93</v>
      </c>
      <c r="AY309" s="153" t="s">
        <v>232</v>
      </c>
    </row>
    <row r="310" spans="2:65" s="1" customFormat="1" ht="16.5" customHeight="1">
      <c r="B310" s="33"/>
      <c r="C310" s="179" t="s">
        <v>528</v>
      </c>
      <c r="D310" s="179" t="s">
        <v>304</v>
      </c>
      <c r="E310" s="180" t="s">
        <v>2413</v>
      </c>
      <c r="F310" s="181" t="s">
        <v>2414</v>
      </c>
      <c r="G310" s="182" t="s">
        <v>153</v>
      </c>
      <c r="H310" s="183">
        <v>14.954000000000001</v>
      </c>
      <c r="I310" s="184"/>
      <c r="J310" s="185">
        <f>ROUND(I310*H310,2)</f>
        <v>0</v>
      </c>
      <c r="K310" s="181" t="s">
        <v>238</v>
      </c>
      <c r="L310" s="186"/>
      <c r="M310" s="187" t="s">
        <v>1</v>
      </c>
      <c r="N310" s="188" t="s">
        <v>51</v>
      </c>
      <c r="P310" s="147">
        <f>O310*H310</f>
        <v>0</v>
      </c>
      <c r="Q310" s="147">
        <v>0.11799999999999999</v>
      </c>
      <c r="R310" s="147">
        <f>Q310*H310</f>
        <v>1.764572</v>
      </c>
      <c r="S310" s="147">
        <v>0</v>
      </c>
      <c r="T310" s="148">
        <f>S310*H310</f>
        <v>0</v>
      </c>
      <c r="AR310" s="149" t="s">
        <v>303</v>
      </c>
      <c r="AT310" s="149" t="s">
        <v>304</v>
      </c>
      <c r="AU310" s="149" t="s">
        <v>95</v>
      </c>
      <c r="AY310" s="17" t="s">
        <v>232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93</v>
      </c>
      <c r="BK310" s="150">
        <f>ROUND(I310*H310,2)</f>
        <v>0</v>
      </c>
      <c r="BL310" s="17" t="s">
        <v>239</v>
      </c>
      <c r="BM310" s="149" t="s">
        <v>2415</v>
      </c>
    </row>
    <row r="311" spans="2:65" s="14" customFormat="1">
      <c r="B311" s="166"/>
      <c r="D311" s="152" t="s">
        <v>241</v>
      </c>
      <c r="E311" s="167" t="s">
        <v>1</v>
      </c>
      <c r="F311" s="168" t="s">
        <v>2409</v>
      </c>
      <c r="H311" s="167" t="s">
        <v>1</v>
      </c>
      <c r="I311" s="169"/>
      <c r="L311" s="166"/>
      <c r="M311" s="170"/>
      <c r="T311" s="171"/>
      <c r="AT311" s="167" t="s">
        <v>241</v>
      </c>
      <c r="AU311" s="167" t="s">
        <v>95</v>
      </c>
      <c r="AV311" s="14" t="s">
        <v>93</v>
      </c>
      <c r="AW311" s="14" t="s">
        <v>42</v>
      </c>
      <c r="AX311" s="14" t="s">
        <v>86</v>
      </c>
      <c r="AY311" s="167" t="s">
        <v>232</v>
      </c>
    </row>
    <row r="312" spans="2:65" s="14" customFormat="1">
      <c r="B312" s="166"/>
      <c r="D312" s="152" t="s">
        <v>241</v>
      </c>
      <c r="E312" s="167" t="s">
        <v>1</v>
      </c>
      <c r="F312" s="168" t="s">
        <v>2416</v>
      </c>
      <c r="H312" s="167" t="s">
        <v>1</v>
      </c>
      <c r="I312" s="169"/>
      <c r="L312" s="166"/>
      <c r="M312" s="170"/>
      <c r="T312" s="171"/>
      <c r="AT312" s="167" t="s">
        <v>241</v>
      </c>
      <c r="AU312" s="167" t="s">
        <v>95</v>
      </c>
      <c r="AV312" s="14" t="s">
        <v>93</v>
      </c>
      <c r="AW312" s="14" t="s">
        <v>42</v>
      </c>
      <c r="AX312" s="14" t="s">
        <v>86</v>
      </c>
      <c r="AY312" s="167" t="s">
        <v>232</v>
      </c>
    </row>
    <row r="313" spans="2:65" s="12" customFormat="1">
      <c r="B313" s="151"/>
      <c r="D313" s="152" t="s">
        <v>241</v>
      </c>
      <c r="E313" s="153" t="s">
        <v>1</v>
      </c>
      <c r="F313" s="154" t="s">
        <v>2417</v>
      </c>
      <c r="H313" s="155">
        <v>14.661</v>
      </c>
      <c r="I313" s="156"/>
      <c r="L313" s="151"/>
      <c r="M313" s="157"/>
      <c r="T313" s="158"/>
      <c r="AT313" s="153" t="s">
        <v>241</v>
      </c>
      <c r="AU313" s="153" t="s">
        <v>95</v>
      </c>
      <c r="AV313" s="12" t="s">
        <v>95</v>
      </c>
      <c r="AW313" s="12" t="s">
        <v>42</v>
      </c>
      <c r="AX313" s="12" t="s">
        <v>86</v>
      </c>
      <c r="AY313" s="153" t="s">
        <v>232</v>
      </c>
    </row>
    <row r="314" spans="2:65" s="13" customFormat="1">
      <c r="B314" s="159"/>
      <c r="D314" s="152" t="s">
        <v>241</v>
      </c>
      <c r="E314" s="160" t="s">
        <v>1</v>
      </c>
      <c r="F314" s="161" t="s">
        <v>243</v>
      </c>
      <c r="H314" s="162">
        <v>14.661</v>
      </c>
      <c r="I314" s="163"/>
      <c r="L314" s="159"/>
      <c r="M314" s="164"/>
      <c r="T314" s="165"/>
      <c r="AT314" s="160" t="s">
        <v>241</v>
      </c>
      <c r="AU314" s="160" t="s">
        <v>95</v>
      </c>
      <c r="AV314" s="13" t="s">
        <v>239</v>
      </c>
      <c r="AW314" s="13" t="s">
        <v>42</v>
      </c>
      <c r="AX314" s="13" t="s">
        <v>93</v>
      </c>
      <c r="AY314" s="160" t="s">
        <v>232</v>
      </c>
    </row>
    <row r="315" spans="2:65" s="12" customFormat="1">
      <c r="B315" s="151"/>
      <c r="D315" s="152" t="s">
        <v>241</v>
      </c>
      <c r="F315" s="154" t="s">
        <v>2418</v>
      </c>
      <c r="H315" s="155">
        <v>14.954000000000001</v>
      </c>
      <c r="I315" s="156"/>
      <c r="L315" s="151"/>
      <c r="M315" s="157"/>
      <c r="T315" s="158"/>
      <c r="AT315" s="153" t="s">
        <v>241</v>
      </c>
      <c r="AU315" s="153" t="s">
        <v>95</v>
      </c>
      <c r="AV315" s="12" t="s">
        <v>95</v>
      </c>
      <c r="AW315" s="12" t="s">
        <v>4</v>
      </c>
      <c r="AX315" s="12" t="s">
        <v>93</v>
      </c>
      <c r="AY315" s="153" t="s">
        <v>232</v>
      </c>
    </row>
    <row r="316" spans="2:65" s="1" customFormat="1" ht="66.75" customHeight="1">
      <c r="B316" s="33"/>
      <c r="C316" s="138" t="s">
        <v>537</v>
      </c>
      <c r="D316" s="138" t="s">
        <v>234</v>
      </c>
      <c r="E316" s="139" t="s">
        <v>2419</v>
      </c>
      <c r="F316" s="140" t="s">
        <v>2420</v>
      </c>
      <c r="G316" s="141" t="s">
        <v>153</v>
      </c>
      <c r="H316" s="142">
        <v>31.074999999999999</v>
      </c>
      <c r="I316" s="143"/>
      <c r="J316" s="144">
        <f>ROUND(I316*H316,2)</f>
        <v>0</v>
      </c>
      <c r="K316" s="140" t="s">
        <v>238</v>
      </c>
      <c r="L316" s="33"/>
      <c r="M316" s="145" t="s">
        <v>1</v>
      </c>
      <c r="N316" s="146" t="s">
        <v>51</v>
      </c>
      <c r="P316" s="147">
        <f>O316*H316</f>
        <v>0</v>
      </c>
      <c r="Q316" s="147">
        <v>0.10100000000000001</v>
      </c>
      <c r="R316" s="147">
        <f>Q316*H316</f>
        <v>3.1385750000000003</v>
      </c>
      <c r="S316" s="147">
        <v>0</v>
      </c>
      <c r="T316" s="148">
        <f>S316*H316</f>
        <v>0</v>
      </c>
      <c r="AR316" s="149" t="s">
        <v>239</v>
      </c>
      <c r="AT316" s="149" t="s">
        <v>234</v>
      </c>
      <c r="AU316" s="149" t="s">
        <v>95</v>
      </c>
      <c r="AY316" s="17" t="s">
        <v>232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7" t="s">
        <v>93</v>
      </c>
      <c r="BK316" s="150">
        <f>ROUND(I316*H316,2)</f>
        <v>0</v>
      </c>
      <c r="BL316" s="17" t="s">
        <v>239</v>
      </c>
      <c r="BM316" s="149" t="s">
        <v>2421</v>
      </c>
    </row>
    <row r="317" spans="2:65" s="14" customFormat="1">
      <c r="B317" s="166"/>
      <c r="D317" s="152" t="s">
        <v>241</v>
      </c>
      <c r="E317" s="167" t="s">
        <v>1</v>
      </c>
      <c r="F317" s="168" t="s">
        <v>2422</v>
      </c>
      <c r="H317" s="167" t="s">
        <v>1</v>
      </c>
      <c r="I317" s="169"/>
      <c r="L317" s="166"/>
      <c r="M317" s="170"/>
      <c r="T317" s="171"/>
      <c r="AT317" s="167" t="s">
        <v>241</v>
      </c>
      <c r="AU317" s="167" t="s">
        <v>95</v>
      </c>
      <c r="AV317" s="14" t="s">
        <v>93</v>
      </c>
      <c r="AW317" s="14" t="s">
        <v>42</v>
      </c>
      <c r="AX317" s="14" t="s">
        <v>86</v>
      </c>
      <c r="AY317" s="167" t="s">
        <v>232</v>
      </c>
    </row>
    <row r="318" spans="2:65" s="12" customFormat="1">
      <c r="B318" s="151"/>
      <c r="D318" s="152" t="s">
        <v>241</v>
      </c>
      <c r="E318" s="153" t="s">
        <v>1</v>
      </c>
      <c r="F318" s="154" t="s">
        <v>2423</v>
      </c>
      <c r="H318" s="155">
        <v>4</v>
      </c>
      <c r="I318" s="156"/>
      <c r="L318" s="151"/>
      <c r="M318" s="157"/>
      <c r="T318" s="158"/>
      <c r="AT318" s="153" t="s">
        <v>241</v>
      </c>
      <c r="AU318" s="153" t="s">
        <v>95</v>
      </c>
      <c r="AV318" s="12" t="s">
        <v>95</v>
      </c>
      <c r="AW318" s="12" t="s">
        <v>42</v>
      </c>
      <c r="AX318" s="12" t="s">
        <v>86</v>
      </c>
      <c r="AY318" s="153" t="s">
        <v>232</v>
      </c>
    </row>
    <row r="319" spans="2:65" s="12" customFormat="1">
      <c r="B319" s="151"/>
      <c r="D319" s="152" t="s">
        <v>241</v>
      </c>
      <c r="E319" s="153" t="s">
        <v>1</v>
      </c>
      <c r="F319" s="154" t="s">
        <v>2424</v>
      </c>
      <c r="H319" s="155">
        <v>10.050000000000001</v>
      </c>
      <c r="I319" s="156"/>
      <c r="L319" s="151"/>
      <c r="M319" s="157"/>
      <c r="T319" s="158"/>
      <c r="AT319" s="153" t="s">
        <v>241</v>
      </c>
      <c r="AU319" s="153" t="s">
        <v>95</v>
      </c>
      <c r="AV319" s="12" t="s">
        <v>95</v>
      </c>
      <c r="AW319" s="12" t="s">
        <v>42</v>
      </c>
      <c r="AX319" s="12" t="s">
        <v>86</v>
      </c>
      <c r="AY319" s="153" t="s">
        <v>232</v>
      </c>
    </row>
    <row r="320" spans="2:65" s="12" customFormat="1">
      <c r="B320" s="151"/>
      <c r="D320" s="152" t="s">
        <v>241</v>
      </c>
      <c r="E320" s="153" t="s">
        <v>1</v>
      </c>
      <c r="F320" s="154" t="s">
        <v>2425</v>
      </c>
      <c r="H320" s="155">
        <v>4.9249999999999998</v>
      </c>
      <c r="I320" s="156"/>
      <c r="L320" s="151"/>
      <c r="M320" s="157"/>
      <c r="T320" s="158"/>
      <c r="AT320" s="153" t="s">
        <v>241</v>
      </c>
      <c r="AU320" s="153" t="s">
        <v>95</v>
      </c>
      <c r="AV320" s="12" t="s">
        <v>95</v>
      </c>
      <c r="AW320" s="12" t="s">
        <v>42</v>
      </c>
      <c r="AX320" s="12" t="s">
        <v>86</v>
      </c>
      <c r="AY320" s="153" t="s">
        <v>232</v>
      </c>
    </row>
    <row r="321" spans="2:65" s="12" customFormat="1">
      <c r="B321" s="151"/>
      <c r="D321" s="152" t="s">
        <v>241</v>
      </c>
      <c r="E321" s="153" t="s">
        <v>1</v>
      </c>
      <c r="F321" s="154" t="s">
        <v>2426</v>
      </c>
      <c r="H321" s="155">
        <v>4.125</v>
      </c>
      <c r="I321" s="156"/>
      <c r="L321" s="151"/>
      <c r="M321" s="157"/>
      <c r="T321" s="158"/>
      <c r="AT321" s="153" t="s">
        <v>241</v>
      </c>
      <c r="AU321" s="153" t="s">
        <v>95</v>
      </c>
      <c r="AV321" s="12" t="s">
        <v>95</v>
      </c>
      <c r="AW321" s="12" t="s">
        <v>42</v>
      </c>
      <c r="AX321" s="12" t="s">
        <v>86</v>
      </c>
      <c r="AY321" s="153" t="s">
        <v>232</v>
      </c>
    </row>
    <row r="322" spans="2:65" s="12" customFormat="1">
      <c r="B322" s="151"/>
      <c r="D322" s="152" t="s">
        <v>241</v>
      </c>
      <c r="E322" s="153" t="s">
        <v>1</v>
      </c>
      <c r="F322" s="154" t="s">
        <v>2427</v>
      </c>
      <c r="H322" s="155">
        <v>4.3499999999999996</v>
      </c>
      <c r="I322" s="156"/>
      <c r="L322" s="151"/>
      <c r="M322" s="157"/>
      <c r="T322" s="158"/>
      <c r="AT322" s="153" t="s">
        <v>241</v>
      </c>
      <c r="AU322" s="153" t="s">
        <v>95</v>
      </c>
      <c r="AV322" s="12" t="s">
        <v>95</v>
      </c>
      <c r="AW322" s="12" t="s">
        <v>42</v>
      </c>
      <c r="AX322" s="12" t="s">
        <v>86</v>
      </c>
      <c r="AY322" s="153" t="s">
        <v>232</v>
      </c>
    </row>
    <row r="323" spans="2:65" s="12" customFormat="1">
      <c r="B323" s="151"/>
      <c r="D323" s="152" t="s">
        <v>241</v>
      </c>
      <c r="E323" s="153" t="s">
        <v>1</v>
      </c>
      <c r="F323" s="154" t="s">
        <v>2428</v>
      </c>
      <c r="H323" s="155">
        <v>3.625</v>
      </c>
      <c r="I323" s="156"/>
      <c r="L323" s="151"/>
      <c r="M323" s="157"/>
      <c r="T323" s="158"/>
      <c r="AT323" s="153" t="s">
        <v>241</v>
      </c>
      <c r="AU323" s="153" t="s">
        <v>95</v>
      </c>
      <c r="AV323" s="12" t="s">
        <v>95</v>
      </c>
      <c r="AW323" s="12" t="s">
        <v>42</v>
      </c>
      <c r="AX323" s="12" t="s">
        <v>86</v>
      </c>
      <c r="AY323" s="153" t="s">
        <v>232</v>
      </c>
    </row>
    <row r="324" spans="2:65" s="13" customFormat="1">
      <c r="B324" s="159"/>
      <c r="D324" s="152" t="s">
        <v>241</v>
      </c>
      <c r="E324" s="160" t="s">
        <v>2197</v>
      </c>
      <c r="F324" s="161" t="s">
        <v>243</v>
      </c>
      <c r="H324" s="162">
        <v>31.074999999999999</v>
      </c>
      <c r="I324" s="163"/>
      <c r="L324" s="159"/>
      <c r="M324" s="164"/>
      <c r="T324" s="165"/>
      <c r="AT324" s="160" t="s">
        <v>241</v>
      </c>
      <c r="AU324" s="160" t="s">
        <v>95</v>
      </c>
      <c r="AV324" s="13" t="s">
        <v>239</v>
      </c>
      <c r="AW324" s="13" t="s">
        <v>42</v>
      </c>
      <c r="AX324" s="13" t="s">
        <v>93</v>
      </c>
      <c r="AY324" s="160" t="s">
        <v>232</v>
      </c>
    </row>
    <row r="325" spans="2:65" s="1" customFormat="1" ht="24.2" customHeight="1">
      <c r="B325" s="33"/>
      <c r="C325" s="179" t="s">
        <v>544</v>
      </c>
      <c r="D325" s="179" t="s">
        <v>304</v>
      </c>
      <c r="E325" s="180" t="s">
        <v>2429</v>
      </c>
      <c r="F325" s="181" t="s">
        <v>2430</v>
      </c>
      <c r="G325" s="182" t="s">
        <v>153</v>
      </c>
      <c r="H325" s="183">
        <v>6.22</v>
      </c>
      <c r="I325" s="184"/>
      <c r="J325" s="185">
        <f>ROUND(I325*H325,2)</f>
        <v>0</v>
      </c>
      <c r="K325" s="181" t="s">
        <v>376</v>
      </c>
      <c r="L325" s="186"/>
      <c r="M325" s="187" t="s">
        <v>1</v>
      </c>
      <c r="N325" s="188" t="s">
        <v>51</v>
      </c>
      <c r="P325" s="147">
        <f>O325*H325</f>
        <v>0</v>
      </c>
      <c r="Q325" s="147">
        <v>0.12</v>
      </c>
      <c r="R325" s="147">
        <f>Q325*H325</f>
        <v>0.74639999999999995</v>
      </c>
      <c r="S325" s="147">
        <v>0</v>
      </c>
      <c r="T325" s="148">
        <f>S325*H325</f>
        <v>0</v>
      </c>
      <c r="AR325" s="149" t="s">
        <v>303</v>
      </c>
      <c r="AT325" s="149" t="s">
        <v>304</v>
      </c>
      <c r="AU325" s="149" t="s">
        <v>95</v>
      </c>
      <c r="AY325" s="17" t="s">
        <v>232</v>
      </c>
      <c r="BE325" s="150">
        <f>IF(N325="základní",J325,0)</f>
        <v>0</v>
      </c>
      <c r="BF325" s="150">
        <f>IF(N325="snížená",J325,0)</f>
        <v>0</v>
      </c>
      <c r="BG325" s="150">
        <f>IF(N325="zákl. přenesená",J325,0)</f>
        <v>0</v>
      </c>
      <c r="BH325" s="150">
        <f>IF(N325="sníž. přenesená",J325,0)</f>
        <v>0</v>
      </c>
      <c r="BI325" s="150">
        <f>IF(N325="nulová",J325,0)</f>
        <v>0</v>
      </c>
      <c r="BJ325" s="17" t="s">
        <v>93</v>
      </c>
      <c r="BK325" s="150">
        <f>ROUND(I325*H325,2)</f>
        <v>0</v>
      </c>
      <c r="BL325" s="17" t="s">
        <v>239</v>
      </c>
      <c r="BM325" s="149" t="s">
        <v>2431</v>
      </c>
    </row>
    <row r="326" spans="2:65" s="14" customFormat="1" ht="22.5">
      <c r="B326" s="166"/>
      <c r="D326" s="152" t="s">
        <v>241</v>
      </c>
      <c r="E326" s="167" t="s">
        <v>1</v>
      </c>
      <c r="F326" s="168" t="s">
        <v>2432</v>
      </c>
      <c r="H326" s="167" t="s">
        <v>1</v>
      </c>
      <c r="I326" s="169"/>
      <c r="L326" s="166"/>
      <c r="M326" s="170"/>
      <c r="T326" s="171"/>
      <c r="AT326" s="167" t="s">
        <v>241</v>
      </c>
      <c r="AU326" s="167" t="s">
        <v>95</v>
      </c>
      <c r="AV326" s="14" t="s">
        <v>93</v>
      </c>
      <c r="AW326" s="14" t="s">
        <v>42</v>
      </c>
      <c r="AX326" s="14" t="s">
        <v>86</v>
      </c>
      <c r="AY326" s="167" t="s">
        <v>232</v>
      </c>
    </row>
    <row r="327" spans="2:65" s="14" customFormat="1">
      <c r="B327" s="166"/>
      <c r="D327" s="152" t="s">
        <v>241</v>
      </c>
      <c r="E327" s="167" t="s">
        <v>1</v>
      </c>
      <c r="F327" s="168" t="s">
        <v>2433</v>
      </c>
      <c r="H327" s="167" t="s">
        <v>1</v>
      </c>
      <c r="I327" s="169"/>
      <c r="L327" s="166"/>
      <c r="M327" s="170"/>
      <c r="T327" s="171"/>
      <c r="AT327" s="167" t="s">
        <v>241</v>
      </c>
      <c r="AU327" s="167" t="s">
        <v>95</v>
      </c>
      <c r="AV327" s="14" t="s">
        <v>93</v>
      </c>
      <c r="AW327" s="14" t="s">
        <v>42</v>
      </c>
      <c r="AX327" s="14" t="s">
        <v>86</v>
      </c>
      <c r="AY327" s="167" t="s">
        <v>232</v>
      </c>
    </row>
    <row r="328" spans="2:65" s="12" customFormat="1">
      <c r="B328" s="151"/>
      <c r="D328" s="152" t="s">
        <v>241</v>
      </c>
      <c r="E328" s="153" t="s">
        <v>1</v>
      </c>
      <c r="F328" s="154" t="s">
        <v>2434</v>
      </c>
      <c r="H328" s="155">
        <v>6.22</v>
      </c>
      <c r="I328" s="156"/>
      <c r="L328" s="151"/>
      <c r="M328" s="157"/>
      <c r="T328" s="158"/>
      <c r="AT328" s="153" t="s">
        <v>241</v>
      </c>
      <c r="AU328" s="153" t="s">
        <v>95</v>
      </c>
      <c r="AV328" s="12" t="s">
        <v>95</v>
      </c>
      <c r="AW328" s="12" t="s">
        <v>42</v>
      </c>
      <c r="AX328" s="12" t="s">
        <v>86</v>
      </c>
      <c r="AY328" s="153" t="s">
        <v>232</v>
      </c>
    </row>
    <row r="329" spans="2:65" s="13" customFormat="1">
      <c r="B329" s="159"/>
      <c r="D329" s="152" t="s">
        <v>241</v>
      </c>
      <c r="E329" s="160" t="s">
        <v>1</v>
      </c>
      <c r="F329" s="161" t="s">
        <v>243</v>
      </c>
      <c r="H329" s="162">
        <v>6.22</v>
      </c>
      <c r="I329" s="163"/>
      <c r="L329" s="159"/>
      <c r="M329" s="164"/>
      <c r="T329" s="165"/>
      <c r="AT329" s="160" t="s">
        <v>241</v>
      </c>
      <c r="AU329" s="160" t="s">
        <v>95</v>
      </c>
      <c r="AV329" s="13" t="s">
        <v>239</v>
      </c>
      <c r="AW329" s="13" t="s">
        <v>42</v>
      </c>
      <c r="AX329" s="13" t="s">
        <v>93</v>
      </c>
      <c r="AY329" s="160" t="s">
        <v>232</v>
      </c>
    </row>
    <row r="330" spans="2:65" s="1" customFormat="1" ht="66.75" customHeight="1">
      <c r="B330" s="33"/>
      <c r="C330" s="138" t="s">
        <v>548</v>
      </c>
      <c r="D330" s="138" t="s">
        <v>234</v>
      </c>
      <c r="E330" s="139" t="s">
        <v>2435</v>
      </c>
      <c r="F330" s="140" t="s">
        <v>2436</v>
      </c>
      <c r="G330" s="141" t="s">
        <v>153</v>
      </c>
      <c r="H330" s="142">
        <v>66.239999999999995</v>
      </c>
      <c r="I330" s="143"/>
      <c r="J330" s="144">
        <f>ROUND(I330*H330,2)</f>
        <v>0</v>
      </c>
      <c r="K330" s="140" t="s">
        <v>238</v>
      </c>
      <c r="L330" s="33"/>
      <c r="M330" s="145" t="s">
        <v>1</v>
      </c>
      <c r="N330" s="146" t="s">
        <v>51</v>
      </c>
      <c r="P330" s="147">
        <f>O330*H330</f>
        <v>0</v>
      </c>
      <c r="Q330" s="147">
        <v>0.10100000000000001</v>
      </c>
      <c r="R330" s="147">
        <f>Q330*H330</f>
        <v>6.6902400000000002</v>
      </c>
      <c r="S330" s="147">
        <v>0</v>
      </c>
      <c r="T330" s="148">
        <f>S330*H330</f>
        <v>0</v>
      </c>
      <c r="AR330" s="149" t="s">
        <v>239</v>
      </c>
      <c r="AT330" s="149" t="s">
        <v>234</v>
      </c>
      <c r="AU330" s="149" t="s">
        <v>95</v>
      </c>
      <c r="AY330" s="17" t="s">
        <v>232</v>
      </c>
      <c r="BE330" s="150">
        <f>IF(N330="základní",J330,0)</f>
        <v>0</v>
      </c>
      <c r="BF330" s="150">
        <f>IF(N330="snížená",J330,0)</f>
        <v>0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17" t="s">
        <v>93</v>
      </c>
      <c r="BK330" s="150">
        <f>ROUND(I330*H330,2)</f>
        <v>0</v>
      </c>
      <c r="BL330" s="17" t="s">
        <v>239</v>
      </c>
      <c r="BM330" s="149" t="s">
        <v>2437</v>
      </c>
    </row>
    <row r="331" spans="2:65" s="14" customFormat="1">
      <c r="B331" s="166"/>
      <c r="D331" s="152" t="s">
        <v>241</v>
      </c>
      <c r="E331" s="167" t="s">
        <v>1</v>
      </c>
      <c r="F331" s="168" t="s">
        <v>2438</v>
      </c>
      <c r="H331" s="167" t="s">
        <v>1</v>
      </c>
      <c r="I331" s="169"/>
      <c r="L331" s="166"/>
      <c r="M331" s="170"/>
      <c r="T331" s="171"/>
      <c r="AT331" s="167" t="s">
        <v>241</v>
      </c>
      <c r="AU331" s="167" t="s">
        <v>95</v>
      </c>
      <c r="AV331" s="14" t="s">
        <v>93</v>
      </c>
      <c r="AW331" s="14" t="s">
        <v>42</v>
      </c>
      <c r="AX331" s="14" t="s">
        <v>86</v>
      </c>
      <c r="AY331" s="167" t="s">
        <v>232</v>
      </c>
    </row>
    <row r="332" spans="2:65" s="12" customFormat="1">
      <c r="B332" s="151"/>
      <c r="D332" s="152" t="s">
        <v>241</v>
      </c>
      <c r="E332" s="153" t="s">
        <v>1</v>
      </c>
      <c r="F332" s="154" t="s">
        <v>2439</v>
      </c>
      <c r="H332" s="155">
        <v>7.36</v>
      </c>
      <c r="I332" s="156"/>
      <c r="L332" s="151"/>
      <c r="M332" s="157"/>
      <c r="T332" s="158"/>
      <c r="AT332" s="153" t="s">
        <v>241</v>
      </c>
      <c r="AU332" s="153" t="s">
        <v>95</v>
      </c>
      <c r="AV332" s="12" t="s">
        <v>95</v>
      </c>
      <c r="AW332" s="12" t="s">
        <v>42</v>
      </c>
      <c r="AX332" s="12" t="s">
        <v>86</v>
      </c>
      <c r="AY332" s="153" t="s">
        <v>232</v>
      </c>
    </row>
    <row r="333" spans="2:65" s="12" customFormat="1">
      <c r="B333" s="151"/>
      <c r="D333" s="152" t="s">
        <v>241</v>
      </c>
      <c r="E333" s="153" t="s">
        <v>1</v>
      </c>
      <c r="F333" s="154" t="s">
        <v>2440</v>
      </c>
      <c r="H333" s="155">
        <v>16.079999999999998</v>
      </c>
      <c r="I333" s="156"/>
      <c r="L333" s="151"/>
      <c r="M333" s="157"/>
      <c r="T333" s="158"/>
      <c r="AT333" s="153" t="s">
        <v>241</v>
      </c>
      <c r="AU333" s="153" t="s">
        <v>95</v>
      </c>
      <c r="AV333" s="12" t="s">
        <v>95</v>
      </c>
      <c r="AW333" s="12" t="s">
        <v>42</v>
      </c>
      <c r="AX333" s="12" t="s">
        <v>86</v>
      </c>
      <c r="AY333" s="153" t="s">
        <v>232</v>
      </c>
    </row>
    <row r="334" spans="2:65" s="12" customFormat="1">
      <c r="B334" s="151"/>
      <c r="D334" s="152" t="s">
        <v>241</v>
      </c>
      <c r="E334" s="153" t="s">
        <v>1</v>
      </c>
      <c r="F334" s="154" t="s">
        <v>2441</v>
      </c>
      <c r="H334" s="155">
        <v>3.56</v>
      </c>
      <c r="I334" s="156"/>
      <c r="L334" s="151"/>
      <c r="M334" s="157"/>
      <c r="T334" s="158"/>
      <c r="AT334" s="153" t="s">
        <v>241</v>
      </c>
      <c r="AU334" s="153" t="s">
        <v>95</v>
      </c>
      <c r="AV334" s="12" t="s">
        <v>95</v>
      </c>
      <c r="AW334" s="12" t="s">
        <v>42</v>
      </c>
      <c r="AX334" s="12" t="s">
        <v>86</v>
      </c>
      <c r="AY334" s="153" t="s">
        <v>232</v>
      </c>
    </row>
    <row r="335" spans="2:65" s="12" customFormat="1">
      <c r="B335" s="151"/>
      <c r="D335" s="152" t="s">
        <v>241</v>
      </c>
      <c r="E335" s="153" t="s">
        <v>1</v>
      </c>
      <c r="F335" s="154" t="s">
        <v>2442</v>
      </c>
      <c r="H335" s="155">
        <v>14.92</v>
      </c>
      <c r="I335" s="156"/>
      <c r="L335" s="151"/>
      <c r="M335" s="157"/>
      <c r="T335" s="158"/>
      <c r="AT335" s="153" t="s">
        <v>241</v>
      </c>
      <c r="AU335" s="153" t="s">
        <v>95</v>
      </c>
      <c r="AV335" s="12" t="s">
        <v>95</v>
      </c>
      <c r="AW335" s="12" t="s">
        <v>42</v>
      </c>
      <c r="AX335" s="12" t="s">
        <v>86</v>
      </c>
      <c r="AY335" s="153" t="s">
        <v>232</v>
      </c>
    </row>
    <row r="336" spans="2:65" s="12" customFormat="1">
      <c r="B336" s="151"/>
      <c r="D336" s="152" t="s">
        <v>241</v>
      </c>
      <c r="E336" s="153" t="s">
        <v>1</v>
      </c>
      <c r="F336" s="154" t="s">
        <v>2443</v>
      </c>
      <c r="H336" s="155">
        <v>6.16</v>
      </c>
      <c r="I336" s="156"/>
      <c r="L336" s="151"/>
      <c r="M336" s="157"/>
      <c r="T336" s="158"/>
      <c r="AT336" s="153" t="s">
        <v>241</v>
      </c>
      <c r="AU336" s="153" t="s">
        <v>95</v>
      </c>
      <c r="AV336" s="12" t="s">
        <v>95</v>
      </c>
      <c r="AW336" s="12" t="s">
        <v>42</v>
      </c>
      <c r="AX336" s="12" t="s">
        <v>86</v>
      </c>
      <c r="AY336" s="153" t="s">
        <v>232</v>
      </c>
    </row>
    <row r="337" spans="2:65" s="12" customFormat="1">
      <c r="B337" s="151"/>
      <c r="D337" s="152" t="s">
        <v>241</v>
      </c>
      <c r="E337" s="153" t="s">
        <v>1</v>
      </c>
      <c r="F337" s="154" t="s">
        <v>2444</v>
      </c>
      <c r="H337" s="155">
        <v>6.96</v>
      </c>
      <c r="I337" s="156"/>
      <c r="L337" s="151"/>
      <c r="M337" s="157"/>
      <c r="T337" s="158"/>
      <c r="AT337" s="153" t="s">
        <v>241</v>
      </c>
      <c r="AU337" s="153" t="s">
        <v>95</v>
      </c>
      <c r="AV337" s="12" t="s">
        <v>95</v>
      </c>
      <c r="AW337" s="12" t="s">
        <v>42</v>
      </c>
      <c r="AX337" s="12" t="s">
        <v>86</v>
      </c>
      <c r="AY337" s="153" t="s">
        <v>232</v>
      </c>
    </row>
    <row r="338" spans="2:65" s="12" customFormat="1">
      <c r="B338" s="151"/>
      <c r="D338" s="152" t="s">
        <v>241</v>
      </c>
      <c r="E338" s="153" t="s">
        <v>1</v>
      </c>
      <c r="F338" s="154" t="s">
        <v>2445</v>
      </c>
      <c r="H338" s="155">
        <v>4.4000000000000004</v>
      </c>
      <c r="I338" s="156"/>
      <c r="L338" s="151"/>
      <c r="M338" s="157"/>
      <c r="T338" s="158"/>
      <c r="AT338" s="153" t="s">
        <v>241</v>
      </c>
      <c r="AU338" s="153" t="s">
        <v>95</v>
      </c>
      <c r="AV338" s="12" t="s">
        <v>95</v>
      </c>
      <c r="AW338" s="12" t="s">
        <v>42</v>
      </c>
      <c r="AX338" s="12" t="s">
        <v>86</v>
      </c>
      <c r="AY338" s="153" t="s">
        <v>232</v>
      </c>
    </row>
    <row r="339" spans="2:65" s="12" customFormat="1">
      <c r="B339" s="151"/>
      <c r="D339" s="152" t="s">
        <v>241</v>
      </c>
      <c r="E339" s="153" t="s">
        <v>1</v>
      </c>
      <c r="F339" s="154" t="s">
        <v>2446</v>
      </c>
      <c r="H339" s="155">
        <v>6.8</v>
      </c>
      <c r="I339" s="156"/>
      <c r="L339" s="151"/>
      <c r="M339" s="157"/>
      <c r="T339" s="158"/>
      <c r="AT339" s="153" t="s">
        <v>241</v>
      </c>
      <c r="AU339" s="153" t="s">
        <v>95</v>
      </c>
      <c r="AV339" s="12" t="s">
        <v>95</v>
      </c>
      <c r="AW339" s="12" t="s">
        <v>42</v>
      </c>
      <c r="AX339" s="12" t="s">
        <v>86</v>
      </c>
      <c r="AY339" s="153" t="s">
        <v>232</v>
      </c>
    </row>
    <row r="340" spans="2:65" s="13" customFormat="1">
      <c r="B340" s="159"/>
      <c r="D340" s="152" t="s">
        <v>241</v>
      </c>
      <c r="E340" s="160" t="s">
        <v>2200</v>
      </c>
      <c r="F340" s="161" t="s">
        <v>243</v>
      </c>
      <c r="H340" s="162">
        <v>66.239999999999995</v>
      </c>
      <c r="I340" s="163"/>
      <c r="L340" s="159"/>
      <c r="M340" s="164"/>
      <c r="T340" s="165"/>
      <c r="AT340" s="160" t="s">
        <v>241</v>
      </c>
      <c r="AU340" s="160" t="s">
        <v>95</v>
      </c>
      <c r="AV340" s="13" t="s">
        <v>239</v>
      </c>
      <c r="AW340" s="13" t="s">
        <v>42</v>
      </c>
      <c r="AX340" s="13" t="s">
        <v>93</v>
      </c>
      <c r="AY340" s="160" t="s">
        <v>232</v>
      </c>
    </row>
    <row r="341" spans="2:65" s="1" customFormat="1" ht="24.2" customHeight="1">
      <c r="B341" s="33"/>
      <c r="C341" s="179" t="s">
        <v>551</v>
      </c>
      <c r="D341" s="179" t="s">
        <v>304</v>
      </c>
      <c r="E341" s="180" t="s">
        <v>2447</v>
      </c>
      <c r="F341" s="181" t="s">
        <v>2448</v>
      </c>
      <c r="G341" s="182" t="s">
        <v>153</v>
      </c>
      <c r="H341" s="183">
        <v>13.24</v>
      </c>
      <c r="I341" s="184"/>
      <c r="J341" s="185">
        <f>ROUND(I341*H341,2)</f>
        <v>0</v>
      </c>
      <c r="K341" s="181" t="s">
        <v>376</v>
      </c>
      <c r="L341" s="186"/>
      <c r="M341" s="187" t="s">
        <v>1</v>
      </c>
      <c r="N341" s="188" t="s">
        <v>51</v>
      </c>
      <c r="P341" s="147">
        <f>O341*H341</f>
        <v>0</v>
      </c>
      <c r="Q341" s="147">
        <v>0.12</v>
      </c>
      <c r="R341" s="147">
        <f>Q341*H341</f>
        <v>1.5888</v>
      </c>
      <c r="S341" s="147">
        <v>0</v>
      </c>
      <c r="T341" s="148">
        <f>S341*H341</f>
        <v>0</v>
      </c>
      <c r="AR341" s="149" t="s">
        <v>303</v>
      </c>
      <c r="AT341" s="149" t="s">
        <v>304</v>
      </c>
      <c r="AU341" s="149" t="s">
        <v>95</v>
      </c>
      <c r="AY341" s="17" t="s">
        <v>232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17" t="s">
        <v>93</v>
      </c>
      <c r="BK341" s="150">
        <f>ROUND(I341*H341,2)</f>
        <v>0</v>
      </c>
      <c r="BL341" s="17" t="s">
        <v>239</v>
      </c>
      <c r="BM341" s="149" t="s">
        <v>2449</v>
      </c>
    </row>
    <row r="342" spans="2:65" s="14" customFormat="1">
      <c r="B342" s="166"/>
      <c r="D342" s="152" t="s">
        <v>241</v>
      </c>
      <c r="E342" s="167" t="s">
        <v>1</v>
      </c>
      <c r="F342" s="168" t="s">
        <v>2438</v>
      </c>
      <c r="H342" s="167" t="s">
        <v>1</v>
      </c>
      <c r="I342" s="169"/>
      <c r="L342" s="166"/>
      <c r="M342" s="170"/>
      <c r="T342" s="171"/>
      <c r="AT342" s="167" t="s">
        <v>241</v>
      </c>
      <c r="AU342" s="167" t="s">
        <v>95</v>
      </c>
      <c r="AV342" s="14" t="s">
        <v>93</v>
      </c>
      <c r="AW342" s="14" t="s">
        <v>42</v>
      </c>
      <c r="AX342" s="14" t="s">
        <v>86</v>
      </c>
      <c r="AY342" s="167" t="s">
        <v>232</v>
      </c>
    </row>
    <row r="343" spans="2:65" s="14" customFormat="1">
      <c r="B343" s="166"/>
      <c r="D343" s="152" t="s">
        <v>241</v>
      </c>
      <c r="E343" s="167" t="s">
        <v>1</v>
      </c>
      <c r="F343" s="168" t="s">
        <v>2433</v>
      </c>
      <c r="H343" s="167" t="s">
        <v>1</v>
      </c>
      <c r="I343" s="169"/>
      <c r="L343" s="166"/>
      <c r="M343" s="170"/>
      <c r="T343" s="171"/>
      <c r="AT343" s="167" t="s">
        <v>241</v>
      </c>
      <c r="AU343" s="167" t="s">
        <v>95</v>
      </c>
      <c r="AV343" s="14" t="s">
        <v>93</v>
      </c>
      <c r="AW343" s="14" t="s">
        <v>42</v>
      </c>
      <c r="AX343" s="14" t="s">
        <v>86</v>
      </c>
      <c r="AY343" s="167" t="s">
        <v>232</v>
      </c>
    </row>
    <row r="344" spans="2:65" s="12" customFormat="1">
      <c r="B344" s="151"/>
      <c r="D344" s="152" t="s">
        <v>241</v>
      </c>
      <c r="E344" s="153" t="s">
        <v>1</v>
      </c>
      <c r="F344" s="154" t="s">
        <v>2450</v>
      </c>
      <c r="H344" s="155">
        <v>13.24</v>
      </c>
      <c r="I344" s="156"/>
      <c r="L344" s="151"/>
      <c r="M344" s="157"/>
      <c r="T344" s="158"/>
      <c r="AT344" s="153" t="s">
        <v>241</v>
      </c>
      <c r="AU344" s="153" t="s">
        <v>95</v>
      </c>
      <c r="AV344" s="12" t="s">
        <v>95</v>
      </c>
      <c r="AW344" s="12" t="s">
        <v>42</v>
      </c>
      <c r="AX344" s="12" t="s">
        <v>86</v>
      </c>
      <c r="AY344" s="153" t="s">
        <v>232</v>
      </c>
    </row>
    <row r="345" spans="2:65" s="13" customFormat="1">
      <c r="B345" s="159"/>
      <c r="D345" s="152" t="s">
        <v>241</v>
      </c>
      <c r="E345" s="160" t="s">
        <v>1</v>
      </c>
      <c r="F345" s="161" t="s">
        <v>243</v>
      </c>
      <c r="H345" s="162">
        <v>13.24</v>
      </c>
      <c r="I345" s="163"/>
      <c r="L345" s="159"/>
      <c r="M345" s="164"/>
      <c r="T345" s="165"/>
      <c r="AT345" s="160" t="s">
        <v>241</v>
      </c>
      <c r="AU345" s="160" t="s">
        <v>95</v>
      </c>
      <c r="AV345" s="13" t="s">
        <v>239</v>
      </c>
      <c r="AW345" s="13" t="s">
        <v>42</v>
      </c>
      <c r="AX345" s="13" t="s">
        <v>93</v>
      </c>
      <c r="AY345" s="160" t="s">
        <v>232</v>
      </c>
    </row>
    <row r="346" spans="2:65" s="11" customFormat="1" ht="22.9" customHeight="1">
      <c r="B346" s="126"/>
      <c r="D346" s="127" t="s">
        <v>85</v>
      </c>
      <c r="E346" s="136" t="s">
        <v>312</v>
      </c>
      <c r="F346" s="136" t="s">
        <v>771</v>
      </c>
      <c r="I346" s="129"/>
      <c r="J346" s="137">
        <f>BK346</f>
        <v>0</v>
      </c>
      <c r="L346" s="126"/>
      <c r="M346" s="131"/>
      <c r="P346" s="132">
        <f>SUM(P347:P406)</f>
        <v>0</v>
      </c>
      <c r="R346" s="132">
        <f>SUM(R347:R406)</f>
        <v>86.491674399999994</v>
      </c>
      <c r="T346" s="133">
        <f>SUM(T347:T406)</f>
        <v>117.14629999999998</v>
      </c>
      <c r="AR346" s="127" t="s">
        <v>93</v>
      </c>
      <c r="AT346" s="134" t="s">
        <v>85</v>
      </c>
      <c r="AU346" s="134" t="s">
        <v>93</v>
      </c>
      <c r="AY346" s="127" t="s">
        <v>232</v>
      </c>
      <c r="BK346" s="135">
        <f>SUM(BK347:BK406)</f>
        <v>0</v>
      </c>
    </row>
    <row r="347" spans="2:65" s="1" customFormat="1" ht="44.25" customHeight="1">
      <c r="B347" s="33"/>
      <c r="C347" s="138" t="s">
        <v>558</v>
      </c>
      <c r="D347" s="138" t="s">
        <v>234</v>
      </c>
      <c r="E347" s="139" t="s">
        <v>2451</v>
      </c>
      <c r="F347" s="140" t="s">
        <v>2452</v>
      </c>
      <c r="G347" s="141" t="s">
        <v>237</v>
      </c>
      <c r="H347" s="142">
        <v>315.52</v>
      </c>
      <c r="I347" s="143"/>
      <c r="J347" s="144">
        <f>ROUND(I347*H347,2)</f>
        <v>0</v>
      </c>
      <c r="K347" s="140" t="s">
        <v>238</v>
      </c>
      <c r="L347" s="33"/>
      <c r="M347" s="145" t="s">
        <v>1</v>
      </c>
      <c r="N347" s="146" t="s">
        <v>51</v>
      </c>
      <c r="P347" s="147">
        <f>O347*H347</f>
        <v>0</v>
      </c>
      <c r="Q347" s="147">
        <v>0</v>
      </c>
      <c r="R347" s="147">
        <f>Q347*H347</f>
        <v>0</v>
      </c>
      <c r="S347" s="147">
        <v>0.28999999999999998</v>
      </c>
      <c r="T347" s="148">
        <f>S347*H347</f>
        <v>91.500799999999984</v>
      </c>
      <c r="AR347" s="149" t="s">
        <v>239</v>
      </c>
      <c r="AT347" s="149" t="s">
        <v>234</v>
      </c>
      <c r="AU347" s="149" t="s">
        <v>95</v>
      </c>
      <c r="AY347" s="17" t="s">
        <v>232</v>
      </c>
      <c r="BE347" s="150">
        <f>IF(N347="základní",J347,0)</f>
        <v>0</v>
      </c>
      <c r="BF347" s="150">
        <f>IF(N347="snížená",J347,0)</f>
        <v>0</v>
      </c>
      <c r="BG347" s="150">
        <f>IF(N347="zákl. přenesená",J347,0)</f>
        <v>0</v>
      </c>
      <c r="BH347" s="150">
        <f>IF(N347="sníž. přenesená",J347,0)</f>
        <v>0</v>
      </c>
      <c r="BI347" s="150">
        <f>IF(N347="nulová",J347,0)</f>
        <v>0</v>
      </c>
      <c r="BJ347" s="17" t="s">
        <v>93</v>
      </c>
      <c r="BK347" s="150">
        <f>ROUND(I347*H347,2)</f>
        <v>0</v>
      </c>
      <c r="BL347" s="17" t="s">
        <v>239</v>
      </c>
      <c r="BM347" s="149" t="s">
        <v>2453</v>
      </c>
    </row>
    <row r="348" spans="2:65" s="14" customFormat="1">
      <c r="B348" s="166"/>
      <c r="D348" s="152" t="s">
        <v>241</v>
      </c>
      <c r="E348" s="167" t="s">
        <v>1</v>
      </c>
      <c r="F348" s="168" t="s">
        <v>2454</v>
      </c>
      <c r="H348" s="167" t="s">
        <v>1</v>
      </c>
      <c r="I348" s="169"/>
      <c r="L348" s="166"/>
      <c r="M348" s="170"/>
      <c r="T348" s="171"/>
      <c r="AT348" s="167" t="s">
        <v>241</v>
      </c>
      <c r="AU348" s="167" t="s">
        <v>95</v>
      </c>
      <c r="AV348" s="14" t="s">
        <v>93</v>
      </c>
      <c r="AW348" s="14" t="s">
        <v>42</v>
      </c>
      <c r="AX348" s="14" t="s">
        <v>86</v>
      </c>
      <c r="AY348" s="167" t="s">
        <v>232</v>
      </c>
    </row>
    <row r="349" spans="2:65" s="14" customFormat="1">
      <c r="B349" s="166"/>
      <c r="D349" s="152" t="s">
        <v>241</v>
      </c>
      <c r="E349" s="167" t="s">
        <v>1</v>
      </c>
      <c r="F349" s="168" t="s">
        <v>2455</v>
      </c>
      <c r="H349" s="167" t="s">
        <v>1</v>
      </c>
      <c r="I349" s="169"/>
      <c r="L349" s="166"/>
      <c r="M349" s="170"/>
      <c r="T349" s="171"/>
      <c r="AT349" s="167" t="s">
        <v>241</v>
      </c>
      <c r="AU349" s="167" t="s">
        <v>95</v>
      </c>
      <c r="AV349" s="14" t="s">
        <v>93</v>
      </c>
      <c r="AW349" s="14" t="s">
        <v>42</v>
      </c>
      <c r="AX349" s="14" t="s">
        <v>86</v>
      </c>
      <c r="AY349" s="167" t="s">
        <v>232</v>
      </c>
    </row>
    <row r="350" spans="2:65" s="12" customFormat="1">
      <c r="B350" s="151"/>
      <c r="D350" s="152" t="s">
        <v>241</v>
      </c>
      <c r="E350" s="153" t="s">
        <v>1</v>
      </c>
      <c r="F350" s="154" t="s">
        <v>2456</v>
      </c>
      <c r="H350" s="155">
        <v>315.52</v>
      </c>
      <c r="I350" s="156"/>
      <c r="L350" s="151"/>
      <c r="M350" s="157"/>
      <c r="T350" s="158"/>
      <c r="AT350" s="153" t="s">
        <v>241</v>
      </c>
      <c r="AU350" s="153" t="s">
        <v>95</v>
      </c>
      <c r="AV350" s="12" t="s">
        <v>95</v>
      </c>
      <c r="AW350" s="12" t="s">
        <v>42</v>
      </c>
      <c r="AX350" s="12" t="s">
        <v>86</v>
      </c>
      <c r="AY350" s="153" t="s">
        <v>232</v>
      </c>
    </row>
    <row r="351" spans="2:65" s="13" customFormat="1">
      <c r="B351" s="159"/>
      <c r="D351" s="152" t="s">
        <v>241</v>
      </c>
      <c r="E351" s="160" t="s">
        <v>1</v>
      </c>
      <c r="F351" s="161" t="s">
        <v>243</v>
      </c>
      <c r="H351" s="162">
        <v>315.52</v>
      </c>
      <c r="I351" s="163"/>
      <c r="L351" s="159"/>
      <c r="M351" s="164"/>
      <c r="T351" s="165"/>
      <c r="AT351" s="160" t="s">
        <v>241</v>
      </c>
      <c r="AU351" s="160" t="s">
        <v>95</v>
      </c>
      <c r="AV351" s="13" t="s">
        <v>239</v>
      </c>
      <c r="AW351" s="13" t="s">
        <v>42</v>
      </c>
      <c r="AX351" s="13" t="s">
        <v>93</v>
      </c>
      <c r="AY351" s="160" t="s">
        <v>232</v>
      </c>
    </row>
    <row r="352" spans="2:65" s="1" customFormat="1" ht="49.15" customHeight="1">
      <c r="B352" s="33"/>
      <c r="C352" s="138" t="s">
        <v>566</v>
      </c>
      <c r="D352" s="138" t="s">
        <v>234</v>
      </c>
      <c r="E352" s="139" t="s">
        <v>2457</v>
      </c>
      <c r="F352" s="140" t="s">
        <v>2458</v>
      </c>
      <c r="G352" s="141" t="s">
        <v>237</v>
      </c>
      <c r="H352" s="142">
        <v>125.1</v>
      </c>
      <c r="I352" s="143"/>
      <c r="J352" s="144">
        <f>ROUND(I352*H352,2)</f>
        <v>0</v>
      </c>
      <c r="K352" s="140" t="s">
        <v>238</v>
      </c>
      <c r="L352" s="33"/>
      <c r="M352" s="145" t="s">
        <v>1</v>
      </c>
      <c r="N352" s="146" t="s">
        <v>51</v>
      </c>
      <c r="P352" s="147">
        <f>O352*H352</f>
        <v>0</v>
      </c>
      <c r="Q352" s="147">
        <v>0</v>
      </c>
      <c r="R352" s="147">
        <f>Q352*H352</f>
        <v>0</v>
      </c>
      <c r="S352" s="147">
        <v>0.20499999999999999</v>
      </c>
      <c r="T352" s="148">
        <f>S352*H352</f>
        <v>25.645499999999998</v>
      </c>
      <c r="AR352" s="149" t="s">
        <v>239</v>
      </c>
      <c r="AT352" s="149" t="s">
        <v>234</v>
      </c>
      <c r="AU352" s="149" t="s">
        <v>95</v>
      </c>
      <c r="AY352" s="17" t="s">
        <v>232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7" t="s">
        <v>93</v>
      </c>
      <c r="BK352" s="150">
        <f>ROUND(I352*H352,2)</f>
        <v>0</v>
      </c>
      <c r="BL352" s="17" t="s">
        <v>239</v>
      </c>
      <c r="BM352" s="149" t="s">
        <v>2459</v>
      </c>
    </row>
    <row r="353" spans="2:65" s="14" customFormat="1">
      <c r="B353" s="166"/>
      <c r="D353" s="152" t="s">
        <v>241</v>
      </c>
      <c r="E353" s="167" t="s">
        <v>1</v>
      </c>
      <c r="F353" s="168" t="s">
        <v>2460</v>
      </c>
      <c r="H353" s="167" t="s">
        <v>1</v>
      </c>
      <c r="I353" s="169"/>
      <c r="L353" s="166"/>
      <c r="M353" s="170"/>
      <c r="T353" s="171"/>
      <c r="AT353" s="167" t="s">
        <v>241</v>
      </c>
      <c r="AU353" s="167" t="s">
        <v>95</v>
      </c>
      <c r="AV353" s="14" t="s">
        <v>93</v>
      </c>
      <c r="AW353" s="14" t="s">
        <v>42</v>
      </c>
      <c r="AX353" s="14" t="s">
        <v>86</v>
      </c>
      <c r="AY353" s="167" t="s">
        <v>232</v>
      </c>
    </row>
    <row r="354" spans="2:65" s="12" customFormat="1">
      <c r="B354" s="151"/>
      <c r="D354" s="152" t="s">
        <v>241</v>
      </c>
      <c r="E354" s="153" t="s">
        <v>1</v>
      </c>
      <c r="F354" s="154" t="s">
        <v>2461</v>
      </c>
      <c r="H354" s="155">
        <v>125.1</v>
      </c>
      <c r="I354" s="156"/>
      <c r="L354" s="151"/>
      <c r="M354" s="157"/>
      <c r="T354" s="158"/>
      <c r="AT354" s="153" t="s">
        <v>241</v>
      </c>
      <c r="AU354" s="153" t="s">
        <v>95</v>
      </c>
      <c r="AV354" s="12" t="s">
        <v>95</v>
      </c>
      <c r="AW354" s="12" t="s">
        <v>42</v>
      </c>
      <c r="AX354" s="12" t="s">
        <v>86</v>
      </c>
      <c r="AY354" s="153" t="s">
        <v>232</v>
      </c>
    </row>
    <row r="355" spans="2:65" s="13" customFormat="1">
      <c r="B355" s="159"/>
      <c r="D355" s="152" t="s">
        <v>241</v>
      </c>
      <c r="E355" s="160" t="s">
        <v>1</v>
      </c>
      <c r="F355" s="161" t="s">
        <v>243</v>
      </c>
      <c r="H355" s="162">
        <v>125.1</v>
      </c>
      <c r="I355" s="163"/>
      <c r="L355" s="159"/>
      <c r="M355" s="164"/>
      <c r="T355" s="165"/>
      <c r="AT355" s="160" t="s">
        <v>241</v>
      </c>
      <c r="AU355" s="160" t="s">
        <v>95</v>
      </c>
      <c r="AV355" s="13" t="s">
        <v>239</v>
      </c>
      <c r="AW355" s="13" t="s">
        <v>42</v>
      </c>
      <c r="AX355" s="13" t="s">
        <v>93</v>
      </c>
      <c r="AY355" s="160" t="s">
        <v>232</v>
      </c>
    </row>
    <row r="356" spans="2:65" s="1" customFormat="1" ht="49.15" customHeight="1">
      <c r="B356" s="33"/>
      <c r="C356" s="138" t="s">
        <v>573</v>
      </c>
      <c r="D356" s="138" t="s">
        <v>234</v>
      </c>
      <c r="E356" s="139" t="s">
        <v>2462</v>
      </c>
      <c r="F356" s="140" t="s">
        <v>2463</v>
      </c>
      <c r="G356" s="141" t="s">
        <v>237</v>
      </c>
      <c r="H356" s="142">
        <v>315.52</v>
      </c>
      <c r="I356" s="143"/>
      <c r="J356" s="144">
        <f>ROUND(I356*H356,2)</f>
        <v>0</v>
      </c>
      <c r="K356" s="140" t="s">
        <v>238</v>
      </c>
      <c r="L356" s="33"/>
      <c r="M356" s="145" t="s">
        <v>1</v>
      </c>
      <c r="N356" s="146" t="s">
        <v>51</v>
      </c>
      <c r="P356" s="147">
        <f>O356*H356</f>
        <v>0</v>
      </c>
      <c r="Q356" s="147">
        <v>0.18292</v>
      </c>
      <c r="R356" s="147">
        <f>Q356*H356</f>
        <v>57.714918399999995</v>
      </c>
      <c r="S356" s="147">
        <v>0</v>
      </c>
      <c r="T356" s="148">
        <f>S356*H356</f>
        <v>0</v>
      </c>
      <c r="AR356" s="149" t="s">
        <v>239</v>
      </c>
      <c r="AT356" s="149" t="s">
        <v>234</v>
      </c>
      <c r="AU356" s="149" t="s">
        <v>95</v>
      </c>
      <c r="AY356" s="17" t="s">
        <v>232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7" t="s">
        <v>93</v>
      </c>
      <c r="BK356" s="150">
        <f>ROUND(I356*H356,2)</f>
        <v>0</v>
      </c>
      <c r="BL356" s="17" t="s">
        <v>239</v>
      </c>
      <c r="BM356" s="149" t="s">
        <v>2464</v>
      </c>
    </row>
    <row r="357" spans="2:65" s="14" customFormat="1">
      <c r="B357" s="166"/>
      <c r="D357" s="152" t="s">
        <v>241</v>
      </c>
      <c r="E357" s="167" t="s">
        <v>1</v>
      </c>
      <c r="F357" s="168" t="s">
        <v>2465</v>
      </c>
      <c r="H357" s="167" t="s">
        <v>1</v>
      </c>
      <c r="I357" s="169"/>
      <c r="L357" s="166"/>
      <c r="M357" s="170"/>
      <c r="T357" s="171"/>
      <c r="AT357" s="167" t="s">
        <v>241</v>
      </c>
      <c r="AU357" s="167" t="s">
        <v>95</v>
      </c>
      <c r="AV357" s="14" t="s">
        <v>93</v>
      </c>
      <c r="AW357" s="14" t="s">
        <v>42</v>
      </c>
      <c r="AX357" s="14" t="s">
        <v>86</v>
      </c>
      <c r="AY357" s="167" t="s">
        <v>232</v>
      </c>
    </row>
    <row r="358" spans="2:65" s="14" customFormat="1">
      <c r="B358" s="166"/>
      <c r="D358" s="152" t="s">
        <v>241</v>
      </c>
      <c r="E358" s="167" t="s">
        <v>1</v>
      </c>
      <c r="F358" s="168" t="s">
        <v>2466</v>
      </c>
      <c r="H358" s="167" t="s">
        <v>1</v>
      </c>
      <c r="I358" s="169"/>
      <c r="L358" s="166"/>
      <c r="M358" s="170"/>
      <c r="T358" s="171"/>
      <c r="AT358" s="167" t="s">
        <v>241</v>
      </c>
      <c r="AU358" s="167" t="s">
        <v>95</v>
      </c>
      <c r="AV358" s="14" t="s">
        <v>93</v>
      </c>
      <c r="AW358" s="14" t="s">
        <v>42</v>
      </c>
      <c r="AX358" s="14" t="s">
        <v>86</v>
      </c>
      <c r="AY358" s="167" t="s">
        <v>232</v>
      </c>
    </row>
    <row r="359" spans="2:65" s="12" customFormat="1">
      <c r="B359" s="151"/>
      <c r="D359" s="152" t="s">
        <v>241</v>
      </c>
      <c r="E359" s="153" t="s">
        <v>1</v>
      </c>
      <c r="F359" s="154" t="s">
        <v>2467</v>
      </c>
      <c r="H359" s="155">
        <v>62.94</v>
      </c>
      <c r="I359" s="156"/>
      <c r="L359" s="151"/>
      <c r="M359" s="157"/>
      <c r="T359" s="158"/>
      <c r="AT359" s="153" t="s">
        <v>241</v>
      </c>
      <c r="AU359" s="153" t="s">
        <v>95</v>
      </c>
      <c r="AV359" s="12" t="s">
        <v>95</v>
      </c>
      <c r="AW359" s="12" t="s">
        <v>42</v>
      </c>
      <c r="AX359" s="12" t="s">
        <v>86</v>
      </c>
      <c r="AY359" s="153" t="s">
        <v>232</v>
      </c>
    </row>
    <row r="360" spans="2:65" s="12" customFormat="1">
      <c r="B360" s="151"/>
      <c r="D360" s="152" t="s">
        <v>241</v>
      </c>
      <c r="E360" s="153" t="s">
        <v>1</v>
      </c>
      <c r="F360" s="154" t="s">
        <v>2468</v>
      </c>
      <c r="H360" s="155">
        <v>79.989999999999995</v>
      </c>
      <c r="I360" s="156"/>
      <c r="L360" s="151"/>
      <c r="M360" s="157"/>
      <c r="T360" s="158"/>
      <c r="AT360" s="153" t="s">
        <v>241</v>
      </c>
      <c r="AU360" s="153" t="s">
        <v>95</v>
      </c>
      <c r="AV360" s="12" t="s">
        <v>95</v>
      </c>
      <c r="AW360" s="12" t="s">
        <v>42</v>
      </c>
      <c r="AX360" s="12" t="s">
        <v>86</v>
      </c>
      <c r="AY360" s="153" t="s">
        <v>232</v>
      </c>
    </row>
    <row r="361" spans="2:65" s="12" customFormat="1">
      <c r="B361" s="151"/>
      <c r="D361" s="152" t="s">
        <v>241</v>
      </c>
      <c r="E361" s="153" t="s">
        <v>1</v>
      </c>
      <c r="F361" s="154" t="s">
        <v>2469</v>
      </c>
      <c r="H361" s="155">
        <v>28.87</v>
      </c>
      <c r="I361" s="156"/>
      <c r="L361" s="151"/>
      <c r="M361" s="157"/>
      <c r="T361" s="158"/>
      <c r="AT361" s="153" t="s">
        <v>241</v>
      </c>
      <c r="AU361" s="153" t="s">
        <v>95</v>
      </c>
      <c r="AV361" s="12" t="s">
        <v>95</v>
      </c>
      <c r="AW361" s="12" t="s">
        <v>42</v>
      </c>
      <c r="AX361" s="12" t="s">
        <v>86</v>
      </c>
      <c r="AY361" s="153" t="s">
        <v>232</v>
      </c>
    </row>
    <row r="362" spans="2:65" s="12" customFormat="1">
      <c r="B362" s="151"/>
      <c r="D362" s="152" t="s">
        <v>241</v>
      </c>
      <c r="E362" s="153" t="s">
        <v>1</v>
      </c>
      <c r="F362" s="154" t="s">
        <v>2470</v>
      </c>
      <c r="H362" s="155">
        <v>68.400000000000006</v>
      </c>
      <c r="I362" s="156"/>
      <c r="L362" s="151"/>
      <c r="M362" s="157"/>
      <c r="T362" s="158"/>
      <c r="AT362" s="153" t="s">
        <v>241</v>
      </c>
      <c r="AU362" s="153" t="s">
        <v>95</v>
      </c>
      <c r="AV362" s="12" t="s">
        <v>95</v>
      </c>
      <c r="AW362" s="12" t="s">
        <v>42</v>
      </c>
      <c r="AX362" s="12" t="s">
        <v>86</v>
      </c>
      <c r="AY362" s="153" t="s">
        <v>232</v>
      </c>
    </row>
    <row r="363" spans="2:65" s="12" customFormat="1">
      <c r="B363" s="151"/>
      <c r="D363" s="152" t="s">
        <v>241</v>
      </c>
      <c r="E363" s="153" t="s">
        <v>1</v>
      </c>
      <c r="F363" s="154" t="s">
        <v>2471</v>
      </c>
      <c r="H363" s="155">
        <v>25.87</v>
      </c>
      <c r="I363" s="156"/>
      <c r="L363" s="151"/>
      <c r="M363" s="157"/>
      <c r="T363" s="158"/>
      <c r="AT363" s="153" t="s">
        <v>241</v>
      </c>
      <c r="AU363" s="153" t="s">
        <v>95</v>
      </c>
      <c r="AV363" s="12" t="s">
        <v>95</v>
      </c>
      <c r="AW363" s="12" t="s">
        <v>42</v>
      </c>
      <c r="AX363" s="12" t="s">
        <v>86</v>
      </c>
      <c r="AY363" s="153" t="s">
        <v>232</v>
      </c>
    </row>
    <row r="364" spans="2:65" s="12" customFormat="1">
      <c r="B364" s="151"/>
      <c r="D364" s="152" t="s">
        <v>241</v>
      </c>
      <c r="E364" s="153" t="s">
        <v>1</v>
      </c>
      <c r="F364" s="154" t="s">
        <v>2472</v>
      </c>
      <c r="H364" s="155">
        <v>43.3</v>
      </c>
      <c r="I364" s="156"/>
      <c r="L364" s="151"/>
      <c r="M364" s="157"/>
      <c r="T364" s="158"/>
      <c r="AT364" s="153" t="s">
        <v>241</v>
      </c>
      <c r="AU364" s="153" t="s">
        <v>95</v>
      </c>
      <c r="AV364" s="12" t="s">
        <v>95</v>
      </c>
      <c r="AW364" s="12" t="s">
        <v>42</v>
      </c>
      <c r="AX364" s="12" t="s">
        <v>86</v>
      </c>
      <c r="AY364" s="153" t="s">
        <v>232</v>
      </c>
    </row>
    <row r="365" spans="2:65" s="12" customFormat="1">
      <c r="B365" s="151"/>
      <c r="D365" s="152" t="s">
        <v>241</v>
      </c>
      <c r="E365" s="153" t="s">
        <v>1</v>
      </c>
      <c r="F365" s="154" t="s">
        <v>2473</v>
      </c>
      <c r="H365" s="155">
        <v>6.15</v>
      </c>
      <c r="I365" s="156"/>
      <c r="L365" s="151"/>
      <c r="M365" s="157"/>
      <c r="T365" s="158"/>
      <c r="AT365" s="153" t="s">
        <v>241</v>
      </c>
      <c r="AU365" s="153" t="s">
        <v>95</v>
      </c>
      <c r="AV365" s="12" t="s">
        <v>95</v>
      </c>
      <c r="AW365" s="12" t="s">
        <v>42</v>
      </c>
      <c r="AX365" s="12" t="s">
        <v>86</v>
      </c>
      <c r="AY365" s="153" t="s">
        <v>232</v>
      </c>
    </row>
    <row r="366" spans="2:65" s="13" customFormat="1">
      <c r="B366" s="159"/>
      <c r="D366" s="152" t="s">
        <v>241</v>
      </c>
      <c r="E366" s="160" t="s">
        <v>2232</v>
      </c>
      <c r="F366" s="161" t="s">
        <v>243</v>
      </c>
      <c r="H366" s="162">
        <v>315.52</v>
      </c>
      <c r="I366" s="163"/>
      <c r="L366" s="159"/>
      <c r="M366" s="164"/>
      <c r="T366" s="165"/>
      <c r="AT366" s="160" t="s">
        <v>241</v>
      </c>
      <c r="AU366" s="160" t="s">
        <v>95</v>
      </c>
      <c r="AV366" s="13" t="s">
        <v>239</v>
      </c>
      <c r="AW366" s="13" t="s">
        <v>42</v>
      </c>
      <c r="AX366" s="13" t="s">
        <v>93</v>
      </c>
      <c r="AY366" s="160" t="s">
        <v>232</v>
      </c>
    </row>
    <row r="367" spans="2:65" s="1" customFormat="1" ht="16.5" customHeight="1">
      <c r="B367" s="33"/>
      <c r="C367" s="179" t="s">
        <v>581</v>
      </c>
      <c r="D367" s="179" t="s">
        <v>304</v>
      </c>
      <c r="E367" s="180" t="s">
        <v>2474</v>
      </c>
      <c r="F367" s="181" t="s">
        <v>2475</v>
      </c>
      <c r="G367" s="182" t="s">
        <v>237</v>
      </c>
      <c r="H367" s="183">
        <v>58.1</v>
      </c>
      <c r="I367" s="184"/>
      <c r="J367" s="185">
        <f>ROUND(I367*H367,2)</f>
        <v>0</v>
      </c>
      <c r="K367" s="181" t="s">
        <v>238</v>
      </c>
      <c r="L367" s="186"/>
      <c r="M367" s="187" t="s">
        <v>1</v>
      </c>
      <c r="N367" s="188" t="s">
        <v>51</v>
      </c>
      <c r="P367" s="147">
        <f>O367*H367</f>
        <v>0</v>
      </c>
      <c r="Q367" s="147">
        <v>0.125</v>
      </c>
      <c r="R367" s="147">
        <f>Q367*H367</f>
        <v>7.2625000000000002</v>
      </c>
      <c r="S367" s="147">
        <v>0</v>
      </c>
      <c r="T367" s="148">
        <f>S367*H367</f>
        <v>0</v>
      </c>
      <c r="AR367" s="149" t="s">
        <v>303</v>
      </c>
      <c r="AT367" s="149" t="s">
        <v>304</v>
      </c>
      <c r="AU367" s="149" t="s">
        <v>95</v>
      </c>
      <c r="AY367" s="17" t="s">
        <v>232</v>
      </c>
      <c r="BE367" s="150">
        <f>IF(N367="základní",J367,0)</f>
        <v>0</v>
      </c>
      <c r="BF367" s="150">
        <f>IF(N367="snížená",J367,0)</f>
        <v>0</v>
      </c>
      <c r="BG367" s="150">
        <f>IF(N367="zákl. přenesená",J367,0)</f>
        <v>0</v>
      </c>
      <c r="BH367" s="150">
        <f>IF(N367="sníž. přenesená",J367,0)</f>
        <v>0</v>
      </c>
      <c r="BI367" s="150">
        <f>IF(N367="nulová",J367,0)</f>
        <v>0</v>
      </c>
      <c r="BJ367" s="17" t="s">
        <v>93</v>
      </c>
      <c r="BK367" s="150">
        <f>ROUND(I367*H367,2)</f>
        <v>0</v>
      </c>
      <c r="BL367" s="17" t="s">
        <v>239</v>
      </c>
      <c r="BM367" s="149" t="s">
        <v>2476</v>
      </c>
    </row>
    <row r="368" spans="2:65" s="14" customFormat="1">
      <c r="B368" s="166"/>
      <c r="D368" s="152" t="s">
        <v>241</v>
      </c>
      <c r="E368" s="167" t="s">
        <v>1</v>
      </c>
      <c r="F368" s="168" t="s">
        <v>2477</v>
      </c>
      <c r="H368" s="167" t="s">
        <v>1</v>
      </c>
      <c r="I368" s="169"/>
      <c r="L368" s="166"/>
      <c r="M368" s="170"/>
      <c r="T368" s="171"/>
      <c r="AT368" s="167" t="s">
        <v>241</v>
      </c>
      <c r="AU368" s="167" t="s">
        <v>95</v>
      </c>
      <c r="AV368" s="14" t="s">
        <v>93</v>
      </c>
      <c r="AW368" s="14" t="s">
        <v>42</v>
      </c>
      <c r="AX368" s="14" t="s">
        <v>86</v>
      </c>
      <c r="AY368" s="167" t="s">
        <v>232</v>
      </c>
    </row>
    <row r="369" spans="2:65" s="12" customFormat="1">
      <c r="B369" s="151"/>
      <c r="D369" s="152" t="s">
        <v>241</v>
      </c>
      <c r="E369" s="153" t="s">
        <v>1</v>
      </c>
      <c r="F369" s="154" t="s">
        <v>2478</v>
      </c>
      <c r="H369" s="155">
        <v>58.1</v>
      </c>
      <c r="I369" s="156"/>
      <c r="L369" s="151"/>
      <c r="M369" s="157"/>
      <c r="T369" s="158"/>
      <c r="AT369" s="153" t="s">
        <v>241</v>
      </c>
      <c r="AU369" s="153" t="s">
        <v>95</v>
      </c>
      <c r="AV369" s="12" t="s">
        <v>95</v>
      </c>
      <c r="AW369" s="12" t="s">
        <v>42</v>
      </c>
      <c r="AX369" s="12" t="s">
        <v>86</v>
      </c>
      <c r="AY369" s="153" t="s">
        <v>232</v>
      </c>
    </row>
    <row r="370" spans="2:65" s="13" customFormat="1">
      <c r="B370" s="159"/>
      <c r="D370" s="152" t="s">
        <v>241</v>
      </c>
      <c r="E370" s="160" t="s">
        <v>1</v>
      </c>
      <c r="F370" s="161" t="s">
        <v>243</v>
      </c>
      <c r="H370" s="162">
        <v>58.1</v>
      </c>
      <c r="I370" s="163"/>
      <c r="L370" s="159"/>
      <c r="M370" s="164"/>
      <c r="T370" s="165"/>
      <c r="AT370" s="160" t="s">
        <v>241</v>
      </c>
      <c r="AU370" s="160" t="s">
        <v>95</v>
      </c>
      <c r="AV370" s="13" t="s">
        <v>239</v>
      </c>
      <c r="AW370" s="13" t="s">
        <v>42</v>
      </c>
      <c r="AX370" s="13" t="s">
        <v>93</v>
      </c>
      <c r="AY370" s="160" t="s">
        <v>232</v>
      </c>
    </row>
    <row r="371" spans="2:65" s="1" customFormat="1" ht="24.2" customHeight="1">
      <c r="B371" s="33"/>
      <c r="C371" s="179" t="s">
        <v>585</v>
      </c>
      <c r="D371" s="179" t="s">
        <v>304</v>
      </c>
      <c r="E371" s="180" t="s">
        <v>2479</v>
      </c>
      <c r="F371" s="181" t="s">
        <v>2480</v>
      </c>
      <c r="G371" s="182" t="s">
        <v>237</v>
      </c>
      <c r="H371" s="183">
        <v>4</v>
      </c>
      <c r="I371" s="184"/>
      <c r="J371" s="185">
        <f>ROUND(I371*H371,2)</f>
        <v>0</v>
      </c>
      <c r="K371" s="181" t="s">
        <v>238</v>
      </c>
      <c r="L371" s="186"/>
      <c r="M371" s="187" t="s">
        <v>1</v>
      </c>
      <c r="N371" s="188" t="s">
        <v>51</v>
      </c>
      <c r="P371" s="147">
        <f>O371*H371</f>
        <v>0</v>
      </c>
      <c r="Q371" s="147">
        <v>0.125</v>
      </c>
      <c r="R371" s="147">
        <f>Q371*H371</f>
        <v>0.5</v>
      </c>
      <c r="S371" s="147">
        <v>0</v>
      </c>
      <c r="T371" s="148">
        <f>S371*H371</f>
        <v>0</v>
      </c>
      <c r="AR371" s="149" t="s">
        <v>303</v>
      </c>
      <c r="AT371" s="149" t="s">
        <v>304</v>
      </c>
      <c r="AU371" s="149" t="s">
        <v>95</v>
      </c>
      <c r="AY371" s="17" t="s">
        <v>232</v>
      </c>
      <c r="BE371" s="150">
        <f>IF(N371="základní",J371,0)</f>
        <v>0</v>
      </c>
      <c r="BF371" s="150">
        <f>IF(N371="snížená",J371,0)</f>
        <v>0</v>
      </c>
      <c r="BG371" s="150">
        <f>IF(N371="zákl. přenesená",J371,0)</f>
        <v>0</v>
      </c>
      <c r="BH371" s="150">
        <f>IF(N371="sníž. přenesená",J371,0)</f>
        <v>0</v>
      </c>
      <c r="BI371" s="150">
        <f>IF(N371="nulová",J371,0)</f>
        <v>0</v>
      </c>
      <c r="BJ371" s="17" t="s">
        <v>93</v>
      </c>
      <c r="BK371" s="150">
        <f>ROUND(I371*H371,2)</f>
        <v>0</v>
      </c>
      <c r="BL371" s="17" t="s">
        <v>239</v>
      </c>
      <c r="BM371" s="149" t="s">
        <v>2481</v>
      </c>
    </row>
    <row r="372" spans="2:65" s="14" customFormat="1">
      <c r="B372" s="166"/>
      <c r="D372" s="152" t="s">
        <v>241</v>
      </c>
      <c r="E372" s="167" t="s">
        <v>1</v>
      </c>
      <c r="F372" s="168" t="s">
        <v>2477</v>
      </c>
      <c r="H372" s="167" t="s">
        <v>1</v>
      </c>
      <c r="I372" s="169"/>
      <c r="L372" s="166"/>
      <c r="M372" s="170"/>
      <c r="T372" s="171"/>
      <c r="AT372" s="167" t="s">
        <v>241</v>
      </c>
      <c r="AU372" s="167" t="s">
        <v>95</v>
      </c>
      <c r="AV372" s="14" t="s">
        <v>93</v>
      </c>
      <c r="AW372" s="14" t="s">
        <v>42</v>
      </c>
      <c r="AX372" s="14" t="s">
        <v>86</v>
      </c>
      <c r="AY372" s="167" t="s">
        <v>232</v>
      </c>
    </row>
    <row r="373" spans="2:65" s="12" customFormat="1">
      <c r="B373" s="151"/>
      <c r="D373" s="152" t="s">
        <v>241</v>
      </c>
      <c r="E373" s="153" t="s">
        <v>1</v>
      </c>
      <c r="F373" s="154" t="s">
        <v>2482</v>
      </c>
      <c r="H373" s="155">
        <v>4</v>
      </c>
      <c r="I373" s="156"/>
      <c r="L373" s="151"/>
      <c r="M373" s="157"/>
      <c r="T373" s="158"/>
      <c r="AT373" s="153" t="s">
        <v>241</v>
      </c>
      <c r="AU373" s="153" t="s">
        <v>95</v>
      </c>
      <c r="AV373" s="12" t="s">
        <v>95</v>
      </c>
      <c r="AW373" s="12" t="s">
        <v>42</v>
      </c>
      <c r="AX373" s="12" t="s">
        <v>86</v>
      </c>
      <c r="AY373" s="153" t="s">
        <v>232</v>
      </c>
    </row>
    <row r="374" spans="2:65" s="13" customFormat="1">
      <c r="B374" s="159"/>
      <c r="D374" s="152" t="s">
        <v>241</v>
      </c>
      <c r="E374" s="160" t="s">
        <v>1</v>
      </c>
      <c r="F374" s="161" t="s">
        <v>243</v>
      </c>
      <c r="H374" s="162">
        <v>4</v>
      </c>
      <c r="I374" s="163"/>
      <c r="L374" s="159"/>
      <c r="M374" s="164"/>
      <c r="T374" s="165"/>
      <c r="AT374" s="160" t="s">
        <v>241</v>
      </c>
      <c r="AU374" s="160" t="s">
        <v>95</v>
      </c>
      <c r="AV374" s="13" t="s">
        <v>239</v>
      </c>
      <c r="AW374" s="13" t="s">
        <v>42</v>
      </c>
      <c r="AX374" s="13" t="s">
        <v>93</v>
      </c>
      <c r="AY374" s="160" t="s">
        <v>232</v>
      </c>
    </row>
    <row r="375" spans="2:65" s="1" customFormat="1" ht="24.2" customHeight="1">
      <c r="B375" s="33"/>
      <c r="C375" s="179" t="s">
        <v>591</v>
      </c>
      <c r="D375" s="179" t="s">
        <v>304</v>
      </c>
      <c r="E375" s="180" t="s">
        <v>2483</v>
      </c>
      <c r="F375" s="181" t="s">
        <v>2484</v>
      </c>
      <c r="G375" s="182" t="s">
        <v>237</v>
      </c>
      <c r="H375" s="183">
        <v>1</v>
      </c>
      <c r="I375" s="184"/>
      <c r="J375" s="185">
        <f>ROUND(I375*H375,2)</f>
        <v>0</v>
      </c>
      <c r="K375" s="181" t="s">
        <v>238</v>
      </c>
      <c r="L375" s="186"/>
      <c r="M375" s="187" t="s">
        <v>1</v>
      </c>
      <c r="N375" s="188" t="s">
        <v>51</v>
      </c>
      <c r="P375" s="147">
        <f>O375*H375</f>
        <v>0</v>
      </c>
      <c r="Q375" s="147">
        <v>0.125</v>
      </c>
      <c r="R375" s="147">
        <f>Q375*H375</f>
        <v>0.125</v>
      </c>
      <c r="S375" s="147">
        <v>0</v>
      </c>
      <c r="T375" s="148">
        <f>S375*H375</f>
        <v>0</v>
      </c>
      <c r="AR375" s="149" t="s">
        <v>303</v>
      </c>
      <c r="AT375" s="149" t="s">
        <v>304</v>
      </c>
      <c r="AU375" s="149" t="s">
        <v>95</v>
      </c>
      <c r="AY375" s="17" t="s">
        <v>232</v>
      </c>
      <c r="BE375" s="150">
        <f>IF(N375="základní",J375,0)</f>
        <v>0</v>
      </c>
      <c r="BF375" s="150">
        <f>IF(N375="snížená",J375,0)</f>
        <v>0</v>
      </c>
      <c r="BG375" s="150">
        <f>IF(N375="zákl. přenesená",J375,0)</f>
        <v>0</v>
      </c>
      <c r="BH375" s="150">
        <f>IF(N375="sníž. přenesená",J375,0)</f>
        <v>0</v>
      </c>
      <c r="BI375" s="150">
        <f>IF(N375="nulová",J375,0)</f>
        <v>0</v>
      </c>
      <c r="BJ375" s="17" t="s">
        <v>93</v>
      </c>
      <c r="BK375" s="150">
        <f>ROUND(I375*H375,2)</f>
        <v>0</v>
      </c>
      <c r="BL375" s="17" t="s">
        <v>239</v>
      </c>
      <c r="BM375" s="149" t="s">
        <v>2485</v>
      </c>
    </row>
    <row r="376" spans="2:65" s="14" customFormat="1">
      <c r="B376" s="166"/>
      <c r="D376" s="152" t="s">
        <v>241</v>
      </c>
      <c r="E376" s="167" t="s">
        <v>1</v>
      </c>
      <c r="F376" s="168" t="s">
        <v>2477</v>
      </c>
      <c r="H376" s="167" t="s">
        <v>1</v>
      </c>
      <c r="I376" s="169"/>
      <c r="L376" s="166"/>
      <c r="M376" s="170"/>
      <c r="T376" s="171"/>
      <c r="AT376" s="167" t="s">
        <v>241</v>
      </c>
      <c r="AU376" s="167" t="s">
        <v>95</v>
      </c>
      <c r="AV376" s="14" t="s">
        <v>93</v>
      </c>
      <c r="AW376" s="14" t="s">
        <v>42</v>
      </c>
      <c r="AX376" s="14" t="s">
        <v>86</v>
      </c>
      <c r="AY376" s="167" t="s">
        <v>232</v>
      </c>
    </row>
    <row r="377" spans="2:65" s="12" customFormat="1">
      <c r="B377" s="151"/>
      <c r="D377" s="152" t="s">
        <v>241</v>
      </c>
      <c r="E377" s="153" t="s">
        <v>1</v>
      </c>
      <c r="F377" s="154" t="s">
        <v>2486</v>
      </c>
      <c r="H377" s="155">
        <v>1</v>
      </c>
      <c r="I377" s="156"/>
      <c r="L377" s="151"/>
      <c r="M377" s="157"/>
      <c r="T377" s="158"/>
      <c r="AT377" s="153" t="s">
        <v>241</v>
      </c>
      <c r="AU377" s="153" t="s">
        <v>95</v>
      </c>
      <c r="AV377" s="12" t="s">
        <v>95</v>
      </c>
      <c r="AW377" s="12" t="s">
        <v>42</v>
      </c>
      <c r="AX377" s="12" t="s">
        <v>86</v>
      </c>
      <c r="AY377" s="153" t="s">
        <v>232</v>
      </c>
    </row>
    <row r="378" spans="2:65" s="13" customFormat="1">
      <c r="B378" s="159"/>
      <c r="D378" s="152" t="s">
        <v>241</v>
      </c>
      <c r="E378" s="160" t="s">
        <v>1</v>
      </c>
      <c r="F378" s="161" t="s">
        <v>243</v>
      </c>
      <c r="H378" s="162">
        <v>1</v>
      </c>
      <c r="I378" s="163"/>
      <c r="L378" s="159"/>
      <c r="M378" s="164"/>
      <c r="T378" s="165"/>
      <c r="AT378" s="160" t="s">
        <v>241</v>
      </c>
      <c r="AU378" s="160" t="s">
        <v>95</v>
      </c>
      <c r="AV378" s="13" t="s">
        <v>239</v>
      </c>
      <c r="AW378" s="13" t="s">
        <v>42</v>
      </c>
      <c r="AX378" s="13" t="s">
        <v>93</v>
      </c>
      <c r="AY378" s="160" t="s">
        <v>232</v>
      </c>
    </row>
    <row r="379" spans="2:65" s="1" customFormat="1" ht="49.15" customHeight="1">
      <c r="B379" s="33"/>
      <c r="C379" s="138" t="s">
        <v>595</v>
      </c>
      <c r="D379" s="138" t="s">
        <v>234</v>
      </c>
      <c r="E379" s="139" t="s">
        <v>2487</v>
      </c>
      <c r="F379" s="140" t="s">
        <v>2488</v>
      </c>
      <c r="G379" s="141" t="s">
        <v>237</v>
      </c>
      <c r="H379" s="142">
        <v>125.1</v>
      </c>
      <c r="I379" s="143"/>
      <c r="J379" s="144">
        <f>ROUND(I379*H379,2)</f>
        <v>0</v>
      </c>
      <c r="K379" s="140" t="s">
        <v>238</v>
      </c>
      <c r="L379" s="33"/>
      <c r="M379" s="145" t="s">
        <v>1</v>
      </c>
      <c r="N379" s="146" t="s">
        <v>51</v>
      </c>
      <c r="P379" s="147">
        <f>O379*H379</f>
        <v>0</v>
      </c>
      <c r="Q379" s="147">
        <v>0.15256</v>
      </c>
      <c r="R379" s="147">
        <f>Q379*H379</f>
        <v>19.085255999999998</v>
      </c>
      <c r="S379" s="147">
        <v>0</v>
      </c>
      <c r="T379" s="148">
        <f>S379*H379</f>
        <v>0</v>
      </c>
      <c r="AR379" s="149" t="s">
        <v>239</v>
      </c>
      <c r="AT379" s="149" t="s">
        <v>234</v>
      </c>
      <c r="AU379" s="149" t="s">
        <v>95</v>
      </c>
      <c r="AY379" s="17" t="s">
        <v>232</v>
      </c>
      <c r="BE379" s="150">
        <f>IF(N379="základní",J379,0)</f>
        <v>0</v>
      </c>
      <c r="BF379" s="150">
        <f>IF(N379="snížená",J379,0)</f>
        <v>0</v>
      </c>
      <c r="BG379" s="150">
        <f>IF(N379="zákl. přenesená",J379,0)</f>
        <v>0</v>
      </c>
      <c r="BH379" s="150">
        <f>IF(N379="sníž. přenesená",J379,0)</f>
        <v>0</v>
      </c>
      <c r="BI379" s="150">
        <f>IF(N379="nulová",J379,0)</f>
        <v>0</v>
      </c>
      <c r="BJ379" s="17" t="s">
        <v>93</v>
      </c>
      <c r="BK379" s="150">
        <f>ROUND(I379*H379,2)</f>
        <v>0</v>
      </c>
      <c r="BL379" s="17" t="s">
        <v>239</v>
      </c>
      <c r="BM379" s="149" t="s">
        <v>2489</v>
      </c>
    </row>
    <row r="380" spans="2:65" s="1" customFormat="1" ht="19.5">
      <c r="B380" s="33"/>
      <c r="D380" s="152" t="s">
        <v>2490</v>
      </c>
      <c r="F380" s="197" t="s">
        <v>2491</v>
      </c>
      <c r="I380" s="198"/>
      <c r="L380" s="33"/>
      <c r="M380" s="199"/>
      <c r="T380" s="55"/>
      <c r="AT380" s="17" t="s">
        <v>2490</v>
      </c>
      <c r="AU380" s="17" t="s">
        <v>95</v>
      </c>
    </row>
    <row r="381" spans="2:65" s="14" customFormat="1">
      <c r="B381" s="166"/>
      <c r="D381" s="152" t="s">
        <v>241</v>
      </c>
      <c r="E381" s="167" t="s">
        <v>1</v>
      </c>
      <c r="F381" s="168" t="s">
        <v>2492</v>
      </c>
      <c r="H381" s="167" t="s">
        <v>1</v>
      </c>
      <c r="I381" s="169"/>
      <c r="L381" s="166"/>
      <c r="M381" s="170"/>
      <c r="T381" s="171"/>
      <c r="AT381" s="167" t="s">
        <v>241</v>
      </c>
      <c r="AU381" s="167" t="s">
        <v>95</v>
      </c>
      <c r="AV381" s="14" t="s">
        <v>93</v>
      </c>
      <c r="AW381" s="14" t="s">
        <v>42</v>
      </c>
      <c r="AX381" s="14" t="s">
        <v>86</v>
      </c>
      <c r="AY381" s="167" t="s">
        <v>232</v>
      </c>
    </row>
    <row r="382" spans="2:65" s="12" customFormat="1">
      <c r="B382" s="151"/>
      <c r="D382" s="152" t="s">
        <v>241</v>
      </c>
      <c r="E382" s="153" t="s">
        <v>1</v>
      </c>
      <c r="F382" s="154" t="s">
        <v>2493</v>
      </c>
      <c r="H382" s="155">
        <v>57</v>
      </c>
      <c r="I382" s="156"/>
      <c r="L382" s="151"/>
      <c r="M382" s="157"/>
      <c r="T382" s="158"/>
      <c r="AT382" s="153" t="s">
        <v>241</v>
      </c>
      <c r="AU382" s="153" t="s">
        <v>95</v>
      </c>
      <c r="AV382" s="12" t="s">
        <v>95</v>
      </c>
      <c r="AW382" s="12" t="s">
        <v>42</v>
      </c>
      <c r="AX382" s="12" t="s">
        <v>86</v>
      </c>
      <c r="AY382" s="153" t="s">
        <v>232</v>
      </c>
    </row>
    <row r="383" spans="2:65" s="12" customFormat="1">
      <c r="B383" s="151"/>
      <c r="D383" s="152" t="s">
        <v>241</v>
      </c>
      <c r="E383" s="153" t="s">
        <v>1</v>
      </c>
      <c r="F383" s="154" t="s">
        <v>2494</v>
      </c>
      <c r="H383" s="155">
        <v>60.1</v>
      </c>
      <c r="I383" s="156"/>
      <c r="L383" s="151"/>
      <c r="M383" s="157"/>
      <c r="T383" s="158"/>
      <c r="AT383" s="153" t="s">
        <v>241</v>
      </c>
      <c r="AU383" s="153" t="s">
        <v>95</v>
      </c>
      <c r="AV383" s="12" t="s">
        <v>95</v>
      </c>
      <c r="AW383" s="12" t="s">
        <v>42</v>
      </c>
      <c r="AX383" s="12" t="s">
        <v>86</v>
      </c>
      <c r="AY383" s="153" t="s">
        <v>232</v>
      </c>
    </row>
    <row r="384" spans="2:65" s="12" customFormat="1">
      <c r="B384" s="151"/>
      <c r="D384" s="152" t="s">
        <v>241</v>
      </c>
      <c r="E384" s="153" t="s">
        <v>1</v>
      </c>
      <c r="F384" s="154" t="s">
        <v>2495</v>
      </c>
      <c r="H384" s="155">
        <v>8</v>
      </c>
      <c r="I384" s="156"/>
      <c r="L384" s="151"/>
      <c r="M384" s="157"/>
      <c r="T384" s="158"/>
      <c r="AT384" s="153" t="s">
        <v>241</v>
      </c>
      <c r="AU384" s="153" t="s">
        <v>95</v>
      </c>
      <c r="AV384" s="12" t="s">
        <v>95</v>
      </c>
      <c r="AW384" s="12" t="s">
        <v>42</v>
      </c>
      <c r="AX384" s="12" t="s">
        <v>86</v>
      </c>
      <c r="AY384" s="153" t="s">
        <v>232</v>
      </c>
    </row>
    <row r="385" spans="2:65" s="13" customFormat="1">
      <c r="B385" s="159"/>
      <c r="D385" s="152" t="s">
        <v>241</v>
      </c>
      <c r="E385" s="160" t="s">
        <v>2235</v>
      </c>
      <c r="F385" s="161" t="s">
        <v>243</v>
      </c>
      <c r="H385" s="162">
        <v>125.1</v>
      </c>
      <c r="I385" s="163"/>
      <c r="L385" s="159"/>
      <c r="M385" s="164"/>
      <c r="T385" s="165"/>
      <c r="AT385" s="160" t="s">
        <v>241</v>
      </c>
      <c r="AU385" s="160" t="s">
        <v>95</v>
      </c>
      <c r="AV385" s="13" t="s">
        <v>239</v>
      </c>
      <c r="AW385" s="13" t="s">
        <v>42</v>
      </c>
      <c r="AX385" s="13" t="s">
        <v>93</v>
      </c>
      <c r="AY385" s="160" t="s">
        <v>232</v>
      </c>
    </row>
    <row r="386" spans="2:65" s="1" customFormat="1" ht="16.5" customHeight="1">
      <c r="B386" s="33"/>
      <c r="C386" s="179" t="s">
        <v>600</v>
      </c>
      <c r="D386" s="179" t="s">
        <v>304</v>
      </c>
      <c r="E386" s="180" t="s">
        <v>2496</v>
      </c>
      <c r="F386" s="181" t="s">
        <v>2497</v>
      </c>
      <c r="G386" s="182" t="s">
        <v>237</v>
      </c>
      <c r="H386" s="183">
        <v>22</v>
      </c>
      <c r="I386" s="184"/>
      <c r="J386" s="185">
        <f>ROUND(I386*H386,2)</f>
        <v>0</v>
      </c>
      <c r="K386" s="181" t="s">
        <v>238</v>
      </c>
      <c r="L386" s="186"/>
      <c r="M386" s="187" t="s">
        <v>1</v>
      </c>
      <c r="N386" s="188" t="s">
        <v>51</v>
      </c>
      <c r="P386" s="147">
        <f>O386*H386</f>
        <v>0</v>
      </c>
      <c r="Q386" s="147">
        <v>8.2000000000000003E-2</v>
      </c>
      <c r="R386" s="147">
        <f>Q386*H386</f>
        <v>1.804</v>
      </c>
      <c r="S386" s="147">
        <v>0</v>
      </c>
      <c r="T386" s="148">
        <f>S386*H386</f>
        <v>0</v>
      </c>
      <c r="AR386" s="149" t="s">
        <v>303</v>
      </c>
      <c r="AT386" s="149" t="s">
        <v>304</v>
      </c>
      <c r="AU386" s="149" t="s">
        <v>95</v>
      </c>
      <c r="AY386" s="17" t="s">
        <v>232</v>
      </c>
      <c r="BE386" s="150">
        <f>IF(N386="základní",J386,0)</f>
        <v>0</v>
      </c>
      <c r="BF386" s="150">
        <f>IF(N386="snížená",J386,0)</f>
        <v>0</v>
      </c>
      <c r="BG386" s="150">
        <f>IF(N386="zákl. přenesená",J386,0)</f>
        <v>0</v>
      </c>
      <c r="BH386" s="150">
        <f>IF(N386="sníž. přenesená",J386,0)</f>
        <v>0</v>
      </c>
      <c r="BI386" s="150">
        <f>IF(N386="nulová",J386,0)</f>
        <v>0</v>
      </c>
      <c r="BJ386" s="17" t="s">
        <v>93</v>
      </c>
      <c r="BK386" s="150">
        <f>ROUND(I386*H386,2)</f>
        <v>0</v>
      </c>
      <c r="BL386" s="17" t="s">
        <v>239</v>
      </c>
      <c r="BM386" s="149" t="s">
        <v>2498</v>
      </c>
    </row>
    <row r="387" spans="2:65" s="14" customFormat="1">
      <c r="B387" s="166"/>
      <c r="D387" s="152" t="s">
        <v>241</v>
      </c>
      <c r="E387" s="167" t="s">
        <v>1</v>
      </c>
      <c r="F387" s="168" t="s">
        <v>2477</v>
      </c>
      <c r="H387" s="167" t="s">
        <v>1</v>
      </c>
      <c r="I387" s="169"/>
      <c r="L387" s="166"/>
      <c r="M387" s="170"/>
      <c r="T387" s="171"/>
      <c r="AT387" s="167" t="s">
        <v>241</v>
      </c>
      <c r="AU387" s="167" t="s">
        <v>95</v>
      </c>
      <c r="AV387" s="14" t="s">
        <v>93</v>
      </c>
      <c r="AW387" s="14" t="s">
        <v>42</v>
      </c>
      <c r="AX387" s="14" t="s">
        <v>86</v>
      </c>
      <c r="AY387" s="167" t="s">
        <v>232</v>
      </c>
    </row>
    <row r="388" spans="2:65" s="12" customFormat="1">
      <c r="B388" s="151"/>
      <c r="D388" s="152" t="s">
        <v>241</v>
      </c>
      <c r="E388" s="153" t="s">
        <v>1</v>
      </c>
      <c r="F388" s="154" t="s">
        <v>2499</v>
      </c>
      <c r="H388" s="155">
        <v>22</v>
      </c>
      <c r="I388" s="156"/>
      <c r="L388" s="151"/>
      <c r="M388" s="157"/>
      <c r="T388" s="158"/>
      <c r="AT388" s="153" t="s">
        <v>241</v>
      </c>
      <c r="AU388" s="153" t="s">
        <v>95</v>
      </c>
      <c r="AV388" s="12" t="s">
        <v>95</v>
      </c>
      <c r="AW388" s="12" t="s">
        <v>42</v>
      </c>
      <c r="AX388" s="12" t="s">
        <v>86</v>
      </c>
      <c r="AY388" s="153" t="s">
        <v>232</v>
      </c>
    </row>
    <row r="389" spans="2:65" s="13" customFormat="1">
      <c r="B389" s="159"/>
      <c r="D389" s="152" t="s">
        <v>241</v>
      </c>
      <c r="E389" s="160" t="s">
        <v>1</v>
      </c>
      <c r="F389" s="161" t="s">
        <v>243</v>
      </c>
      <c r="H389" s="162">
        <v>22</v>
      </c>
      <c r="I389" s="163"/>
      <c r="L389" s="159"/>
      <c r="M389" s="164"/>
      <c r="T389" s="165"/>
      <c r="AT389" s="160" t="s">
        <v>241</v>
      </c>
      <c r="AU389" s="160" t="s">
        <v>95</v>
      </c>
      <c r="AV389" s="13" t="s">
        <v>239</v>
      </c>
      <c r="AW389" s="13" t="s">
        <v>42</v>
      </c>
      <c r="AX389" s="13" t="s">
        <v>93</v>
      </c>
      <c r="AY389" s="160" t="s">
        <v>232</v>
      </c>
    </row>
    <row r="390" spans="2:65" s="1" customFormat="1" ht="66.75" customHeight="1">
      <c r="B390" s="33"/>
      <c r="C390" s="138" t="s">
        <v>604</v>
      </c>
      <c r="D390" s="138" t="s">
        <v>234</v>
      </c>
      <c r="E390" s="139" t="s">
        <v>2500</v>
      </c>
      <c r="F390" s="140" t="s">
        <v>2501</v>
      </c>
      <c r="G390" s="141" t="s">
        <v>237</v>
      </c>
      <c r="H390" s="142">
        <v>440.62</v>
      </c>
      <c r="I390" s="143"/>
      <c r="J390" s="144">
        <f>ROUND(I390*H390,2)</f>
        <v>0</v>
      </c>
      <c r="K390" s="140" t="s">
        <v>238</v>
      </c>
      <c r="L390" s="33"/>
      <c r="M390" s="145" t="s">
        <v>1</v>
      </c>
      <c r="N390" s="146" t="s">
        <v>51</v>
      </c>
      <c r="P390" s="147">
        <f>O390*H390</f>
        <v>0</v>
      </c>
      <c r="Q390" s="147">
        <v>0</v>
      </c>
      <c r="R390" s="147">
        <f>Q390*H390</f>
        <v>0</v>
      </c>
      <c r="S390" s="147">
        <v>0</v>
      </c>
      <c r="T390" s="148">
        <f>S390*H390</f>
        <v>0</v>
      </c>
      <c r="AR390" s="149" t="s">
        <v>239</v>
      </c>
      <c r="AT390" s="149" t="s">
        <v>234</v>
      </c>
      <c r="AU390" s="149" t="s">
        <v>95</v>
      </c>
      <c r="AY390" s="17" t="s">
        <v>232</v>
      </c>
      <c r="BE390" s="150">
        <f>IF(N390="základní",J390,0)</f>
        <v>0</v>
      </c>
      <c r="BF390" s="150">
        <f>IF(N390="snížená",J390,0)</f>
        <v>0</v>
      </c>
      <c r="BG390" s="150">
        <f>IF(N390="zákl. přenesená",J390,0)</f>
        <v>0</v>
      </c>
      <c r="BH390" s="150">
        <f>IF(N390="sníž. přenesená",J390,0)</f>
        <v>0</v>
      </c>
      <c r="BI390" s="150">
        <f>IF(N390="nulová",J390,0)</f>
        <v>0</v>
      </c>
      <c r="BJ390" s="17" t="s">
        <v>93</v>
      </c>
      <c r="BK390" s="150">
        <f>ROUND(I390*H390,2)</f>
        <v>0</v>
      </c>
      <c r="BL390" s="17" t="s">
        <v>239</v>
      </c>
      <c r="BM390" s="149" t="s">
        <v>2502</v>
      </c>
    </row>
    <row r="391" spans="2:65" s="14" customFormat="1">
      <c r="B391" s="166"/>
      <c r="D391" s="152" t="s">
        <v>241</v>
      </c>
      <c r="E391" s="167" t="s">
        <v>1</v>
      </c>
      <c r="F391" s="168" t="s">
        <v>2503</v>
      </c>
      <c r="H391" s="167" t="s">
        <v>1</v>
      </c>
      <c r="I391" s="169"/>
      <c r="L391" s="166"/>
      <c r="M391" s="170"/>
      <c r="T391" s="171"/>
      <c r="AT391" s="167" t="s">
        <v>241</v>
      </c>
      <c r="AU391" s="167" t="s">
        <v>95</v>
      </c>
      <c r="AV391" s="14" t="s">
        <v>93</v>
      </c>
      <c r="AW391" s="14" t="s">
        <v>42</v>
      </c>
      <c r="AX391" s="14" t="s">
        <v>86</v>
      </c>
      <c r="AY391" s="167" t="s">
        <v>232</v>
      </c>
    </row>
    <row r="392" spans="2:65" s="12" customFormat="1">
      <c r="B392" s="151"/>
      <c r="D392" s="152" t="s">
        <v>241</v>
      </c>
      <c r="E392" s="153" t="s">
        <v>1</v>
      </c>
      <c r="F392" s="154" t="s">
        <v>2504</v>
      </c>
      <c r="H392" s="155">
        <v>315.52</v>
      </c>
      <c r="I392" s="156"/>
      <c r="L392" s="151"/>
      <c r="M392" s="157"/>
      <c r="T392" s="158"/>
      <c r="AT392" s="153" t="s">
        <v>241</v>
      </c>
      <c r="AU392" s="153" t="s">
        <v>95</v>
      </c>
      <c r="AV392" s="12" t="s">
        <v>95</v>
      </c>
      <c r="AW392" s="12" t="s">
        <v>42</v>
      </c>
      <c r="AX392" s="12" t="s">
        <v>86</v>
      </c>
      <c r="AY392" s="153" t="s">
        <v>232</v>
      </c>
    </row>
    <row r="393" spans="2:65" s="12" customFormat="1">
      <c r="B393" s="151"/>
      <c r="D393" s="152" t="s">
        <v>241</v>
      </c>
      <c r="E393" s="153" t="s">
        <v>1</v>
      </c>
      <c r="F393" s="154" t="s">
        <v>2505</v>
      </c>
      <c r="H393" s="155">
        <v>125.1</v>
      </c>
      <c r="I393" s="156"/>
      <c r="L393" s="151"/>
      <c r="M393" s="157"/>
      <c r="T393" s="158"/>
      <c r="AT393" s="153" t="s">
        <v>241</v>
      </c>
      <c r="AU393" s="153" t="s">
        <v>95</v>
      </c>
      <c r="AV393" s="12" t="s">
        <v>95</v>
      </c>
      <c r="AW393" s="12" t="s">
        <v>42</v>
      </c>
      <c r="AX393" s="12" t="s">
        <v>86</v>
      </c>
      <c r="AY393" s="153" t="s">
        <v>232</v>
      </c>
    </row>
    <row r="394" spans="2:65" s="13" customFormat="1">
      <c r="B394" s="159"/>
      <c r="D394" s="152" t="s">
        <v>241</v>
      </c>
      <c r="E394" s="160" t="s">
        <v>1</v>
      </c>
      <c r="F394" s="161" t="s">
        <v>243</v>
      </c>
      <c r="H394" s="162">
        <v>440.62</v>
      </c>
      <c r="I394" s="163"/>
      <c r="L394" s="159"/>
      <c r="M394" s="164"/>
      <c r="T394" s="165"/>
      <c r="AT394" s="160" t="s">
        <v>241</v>
      </c>
      <c r="AU394" s="160" t="s">
        <v>95</v>
      </c>
      <c r="AV394" s="13" t="s">
        <v>239</v>
      </c>
      <c r="AW394" s="13" t="s">
        <v>42</v>
      </c>
      <c r="AX394" s="13" t="s">
        <v>93</v>
      </c>
      <c r="AY394" s="160" t="s">
        <v>232</v>
      </c>
    </row>
    <row r="395" spans="2:65" s="1" customFormat="1" ht="76.349999999999994" customHeight="1">
      <c r="B395" s="33"/>
      <c r="C395" s="138" t="s">
        <v>608</v>
      </c>
      <c r="D395" s="138" t="s">
        <v>234</v>
      </c>
      <c r="E395" s="139" t="s">
        <v>2506</v>
      </c>
      <c r="F395" s="140" t="s">
        <v>2507</v>
      </c>
      <c r="G395" s="141" t="s">
        <v>153</v>
      </c>
      <c r="H395" s="142">
        <v>671.91300000000001</v>
      </c>
      <c r="I395" s="143"/>
      <c r="J395" s="144">
        <f>ROUND(I395*H395,2)</f>
        <v>0</v>
      </c>
      <c r="K395" s="140" t="s">
        <v>238</v>
      </c>
      <c r="L395" s="33"/>
      <c r="M395" s="145" t="s">
        <v>1</v>
      </c>
      <c r="N395" s="146" t="s">
        <v>51</v>
      </c>
      <c r="P395" s="147">
        <f>O395*H395</f>
        <v>0</v>
      </c>
      <c r="Q395" s="147">
        <v>0</v>
      </c>
      <c r="R395" s="147">
        <f>Q395*H395</f>
        <v>0</v>
      </c>
      <c r="S395" s="147">
        <v>0</v>
      </c>
      <c r="T395" s="148">
        <f>S395*H395</f>
        <v>0</v>
      </c>
      <c r="AR395" s="149" t="s">
        <v>239</v>
      </c>
      <c r="AT395" s="149" t="s">
        <v>234</v>
      </c>
      <c r="AU395" s="149" t="s">
        <v>95</v>
      </c>
      <c r="AY395" s="17" t="s">
        <v>232</v>
      </c>
      <c r="BE395" s="150">
        <f>IF(N395="základní",J395,0)</f>
        <v>0</v>
      </c>
      <c r="BF395" s="150">
        <f>IF(N395="snížená",J395,0)</f>
        <v>0</v>
      </c>
      <c r="BG395" s="150">
        <f>IF(N395="zákl. přenesená",J395,0)</f>
        <v>0</v>
      </c>
      <c r="BH395" s="150">
        <f>IF(N395="sníž. přenesená",J395,0)</f>
        <v>0</v>
      </c>
      <c r="BI395" s="150">
        <f>IF(N395="nulová",J395,0)</f>
        <v>0</v>
      </c>
      <c r="BJ395" s="17" t="s">
        <v>93</v>
      </c>
      <c r="BK395" s="150">
        <f>ROUND(I395*H395,2)</f>
        <v>0</v>
      </c>
      <c r="BL395" s="17" t="s">
        <v>239</v>
      </c>
      <c r="BM395" s="149" t="s">
        <v>2508</v>
      </c>
    </row>
    <row r="396" spans="2:65" s="12" customFormat="1">
      <c r="B396" s="151"/>
      <c r="D396" s="152" t="s">
        <v>241</v>
      </c>
      <c r="E396" s="153" t="s">
        <v>1</v>
      </c>
      <c r="F396" s="154" t="s">
        <v>2509</v>
      </c>
      <c r="H396" s="155">
        <v>671.91300000000001</v>
      </c>
      <c r="I396" s="156"/>
      <c r="L396" s="151"/>
      <c r="M396" s="157"/>
      <c r="T396" s="158"/>
      <c r="AT396" s="153" t="s">
        <v>241</v>
      </c>
      <c r="AU396" s="153" t="s">
        <v>95</v>
      </c>
      <c r="AV396" s="12" t="s">
        <v>95</v>
      </c>
      <c r="AW396" s="12" t="s">
        <v>42</v>
      </c>
      <c r="AX396" s="12" t="s">
        <v>86</v>
      </c>
      <c r="AY396" s="153" t="s">
        <v>232</v>
      </c>
    </row>
    <row r="397" spans="2:65" s="13" customFormat="1">
      <c r="B397" s="159"/>
      <c r="D397" s="152" t="s">
        <v>241</v>
      </c>
      <c r="E397" s="160" t="s">
        <v>1</v>
      </c>
      <c r="F397" s="161" t="s">
        <v>243</v>
      </c>
      <c r="H397" s="162">
        <v>671.91300000000001</v>
      </c>
      <c r="I397" s="163"/>
      <c r="L397" s="159"/>
      <c r="M397" s="164"/>
      <c r="T397" s="165"/>
      <c r="AT397" s="160" t="s">
        <v>241</v>
      </c>
      <c r="AU397" s="160" t="s">
        <v>95</v>
      </c>
      <c r="AV397" s="13" t="s">
        <v>239</v>
      </c>
      <c r="AW397" s="13" t="s">
        <v>42</v>
      </c>
      <c r="AX397" s="13" t="s">
        <v>93</v>
      </c>
      <c r="AY397" s="160" t="s">
        <v>232</v>
      </c>
    </row>
    <row r="398" spans="2:65" s="1" customFormat="1" ht="76.349999999999994" customHeight="1">
      <c r="B398" s="33"/>
      <c r="C398" s="138" t="s">
        <v>612</v>
      </c>
      <c r="D398" s="138" t="s">
        <v>234</v>
      </c>
      <c r="E398" s="139" t="s">
        <v>2510</v>
      </c>
      <c r="F398" s="140" t="s">
        <v>2511</v>
      </c>
      <c r="G398" s="141" t="s">
        <v>153</v>
      </c>
      <c r="H398" s="142">
        <v>145.38999999999999</v>
      </c>
      <c r="I398" s="143"/>
      <c r="J398" s="144">
        <f>ROUND(I398*H398,2)</f>
        <v>0</v>
      </c>
      <c r="K398" s="140" t="s">
        <v>238</v>
      </c>
      <c r="L398" s="33"/>
      <c r="M398" s="145" t="s">
        <v>1</v>
      </c>
      <c r="N398" s="146" t="s">
        <v>51</v>
      </c>
      <c r="P398" s="147">
        <f>O398*H398</f>
        <v>0</v>
      </c>
      <c r="Q398" s="147">
        <v>0</v>
      </c>
      <c r="R398" s="147">
        <f>Q398*H398</f>
        <v>0</v>
      </c>
      <c r="S398" s="147">
        <v>0</v>
      </c>
      <c r="T398" s="148">
        <f>S398*H398</f>
        <v>0</v>
      </c>
      <c r="AR398" s="149" t="s">
        <v>239</v>
      </c>
      <c r="AT398" s="149" t="s">
        <v>234</v>
      </c>
      <c r="AU398" s="149" t="s">
        <v>95</v>
      </c>
      <c r="AY398" s="17" t="s">
        <v>232</v>
      </c>
      <c r="BE398" s="150">
        <f>IF(N398="základní",J398,0)</f>
        <v>0</v>
      </c>
      <c r="BF398" s="150">
        <f>IF(N398="snížená",J398,0)</f>
        <v>0</v>
      </c>
      <c r="BG398" s="150">
        <f>IF(N398="zákl. přenesená",J398,0)</f>
        <v>0</v>
      </c>
      <c r="BH398" s="150">
        <f>IF(N398="sníž. přenesená",J398,0)</f>
        <v>0</v>
      </c>
      <c r="BI398" s="150">
        <f>IF(N398="nulová",J398,0)</f>
        <v>0</v>
      </c>
      <c r="BJ398" s="17" t="s">
        <v>93</v>
      </c>
      <c r="BK398" s="150">
        <f>ROUND(I398*H398,2)</f>
        <v>0</v>
      </c>
      <c r="BL398" s="17" t="s">
        <v>239</v>
      </c>
      <c r="BM398" s="149" t="s">
        <v>2512</v>
      </c>
    </row>
    <row r="399" spans="2:65" s="12" customFormat="1">
      <c r="B399" s="151"/>
      <c r="D399" s="152" t="s">
        <v>241</v>
      </c>
      <c r="E399" s="153" t="s">
        <v>1</v>
      </c>
      <c r="F399" s="154" t="s">
        <v>2203</v>
      </c>
      <c r="H399" s="155">
        <v>145.38999999999999</v>
      </c>
      <c r="I399" s="156"/>
      <c r="L399" s="151"/>
      <c r="M399" s="157"/>
      <c r="T399" s="158"/>
      <c r="AT399" s="153" t="s">
        <v>241</v>
      </c>
      <c r="AU399" s="153" t="s">
        <v>95</v>
      </c>
      <c r="AV399" s="12" t="s">
        <v>95</v>
      </c>
      <c r="AW399" s="12" t="s">
        <v>42</v>
      </c>
      <c r="AX399" s="12" t="s">
        <v>86</v>
      </c>
      <c r="AY399" s="153" t="s">
        <v>232</v>
      </c>
    </row>
    <row r="400" spans="2:65" s="13" customFormat="1">
      <c r="B400" s="159"/>
      <c r="D400" s="152" t="s">
        <v>241</v>
      </c>
      <c r="E400" s="160" t="s">
        <v>1</v>
      </c>
      <c r="F400" s="161" t="s">
        <v>243</v>
      </c>
      <c r="H400" s="162">
        <v>145.38999999999999</v>
      </c>
      <c r="I400" s="163"/>
      <c r="L400" s="159"/>
      <c r="M400" s="164"/>
      <c r="T400" s="165"/>
      <c r="AT400" s="160" t="s">
        <v>241</v>
      </c>
      <c r="AU400" s="160" t="s">
        <v>95</v>
      </c>
      <c r="AV400" s="13" t="s">
        <v>239</v>
      </c>
      <c r="AW400" s="13" t="s">
        <v>42</v>
      </c>
      <c r="AX400" s="13" t="s">
        <v>93</v>
      </c>
      <c r="AY400" s="160" t="s">
        <v>232</v>
      </c>
    </row>
    <row r="401" spans="2:65" s="1" customFormat="1" ht="78" customHeight="1">
      <c r="B401" s="33"/>
      <c r="C401" s="138" t="s">
        <v>617</v>
      </c>
      <c r="D401" s="138" t="s">
        <v>234</v>
      </c>
      <c r="E401" s="139" t="s">
        <v>2513</v>
      </c>
      <c r="F401" s="140" t="s">
        <v>2514</v>
      </c>
      <c r="G401" s="141" t="s">
        <v>153</v>
      </c>
      <c r="H401" s="142">
        <v>916.25199999999995</v>
      </c>
      <c r="I401" s="143"/>
      <c r="J401" s="144">
        <f>ROUND(I401*H401,2)</f>
        <v>0</v>
      </c>
      <c r="K401" s="140" t="s">
        <v>238</v>
      </c>
      <c r="L401" s="33"/>
      <c r="M401" s="145" t="s">
        <v>1</v>
      </c>
      <c r="N401" s="146" t="s">
        <v>51</v>
      </c>
      <c r="P401" s="147">
        <f>O401*H401</f>
        <v>0</v>
      </c>
      <c r="Q401" s="147">
        <v>0</v>
      </c>
      <c r="R401" s="147">
        <f>Q401*H401</f>
        <v>0</v>
      </c>
      <c r="S401" s="147">
        <v>0</v>
      </c>
      <c r="T401" s="148">
        <f>S401*H401</f>
        <v>0</v>
      </c>
      <c r="AR401" s="149" t="s">
        <v>239</v>
      </c>
      <c r="AT401" s="149" t="s">
        <v>234</v>
      </c>
      <c r="AU401" s="149" t="s">
        <v>95</v>
      </c>
      <c r="AY401" s="17" t="s">
        <v>232</v>
      </c>
      <c r="BE401" s="150">
        <f>IF(N401="základní",J401,0)</f>
        <v>0</v>
      </c>
      <c r="BF401" s="150">
        <f>IF(N401="snížená",J401,0)</f>
        <v>0</v>
      </c>
      <c r="BG401" s="150">
        <f>IF(N401="zákl. přenesená",J401,0)</f>
        <v>0</v>
      </c>
      <c r="BH401" s="150">
        <f>IF(N401="sníž. přenesená",J401,0)</f>
        <v>0</v>
      </c>
      <c r="BI401" s="150">
        <f>IF(N401="nulová",J401,0)</f>
        <v>0</v>
      </c>
      <c r="BJ401" s="17" t="s">
        <v>93</v>
      </c>
      <c r="BK401" s="150">
        <f>ROUND(I401*H401,2)</f>
        <v>0</v>
      </c>
      <c r="BL401" s="17" t="s">
        <v>239</v>
      </c>
      <c r="BM401" s="149" t="s">
        <v>2515</v>
      </c>
    </row>
    <row r="402" spans="2:65" s="12" customFormat="1">
      <c r="B402" s="151"/>
      <c r="D402" s="152" t="s">
        <v>241</v>
      </c>
      <c r="E402" s="153" t="s">
        <v>1</v>
      </c>
      <c r="F402" s="154" t="s">
        <v>2206</v>
      </c>
      <c r="H402" s="155">
        <v>916.25199999999995</v>
      </c>
      <c r="I402" s="156"/>
      <c r="L402" s="151"/>
      <c r="M402" s="157"/>
      <c r="T402" s="158"/>
      <c r="AT402" s="153" t="s">
        <v>241</v>
      </c>
      <c r="AU402" s="153" t="s">
        <v>95</v>
      </c>
      <c r="AV402" s="12" t="s">
        <v>95</v>
      </c>
      <c r="AW402" s="12" t="s">
        <v>42</v>
      </c>
      <c r="AX402" s="12" t="s">
        <v>86</v>
      </c>
      <c r="AY402" s="153" t="s">
        <v>232</v>
      </c>
    </row>
    <row r="403" spans="2:65" s="13" customFormat="1">
      <c r="B403" s="159"/>
      <c r="D403" s="152" t="s">
        <v>241</v>
      </c>
      <c r="E403" s="160" t="s">
        <v>1</v>
      </c>
      <c r="F403" s="161" t="s">
        <v>243</v>
      </c>
      <c r="H403" s="162">
        <v>916.25199999999995</v>
      </c>
      <c r="I403" s="163"/>
      <c r="L403" s="159"/>
      <c r="M403" s="164"/>
      <c r="T403" s="165"/>
      <c r="AT403" s="160" t="s">
        <v>241</v>
      </c>
      <c r="AU403" s="160" t="s">
        <v>95</v>
      </c>
      <c r="AV403" s="13" t="s">
        <v>239</v>
      </c>
      <c r="AW403" s="13" t="s">
        <v>42</v>
      </c>
      <c r="AX403" s="13" t="s">
        <v>93</v>
      </c>
      <c r="AY403" s="160" t="s">
        <v>232</v>
      </c>
    </row>
    <row r="404" spans="2:65" s="1" customFormat="1" ht="78" customHeight="1">
      <c r="B404" s="33"/>
      <c r="C404" s="138" t="s">
        <v>623</v>
      </c>
      <c r="D404" s="138" t="s">
        <v>234</v>
      </c>
      <c r="E404" s="139" t="s">
        <v>2516</v>
      </c>
      <c r="F404" s="140" t="s">
        <v>2514</v>
      </c>
      <c r="G404" s="141" t="s">
        <v>153</v>
      </c>
      <c r="H404" s="142">
        <v>97.314999999999998</v>
      </c>
      <c r="I404" s="143"/>
      <c r="J404" s="144">
        <f>ROUND(I404*H404,2)</f>
        <v>0</v>
      </c>
      <c r="K404" s="140" t="s">
        <v>1</v>
      </c>
      <c r="L404" s="33"/>
      <c r="M404" s="145" t="s">
        <v>1</v>
      </c>
      <c r="N404" s="146" t="s">
        <v>51</v>
      </c>
      <c r="P404" s="147">
        <f>O404*H404</f>
        <v>0</v>
      </c>
      <c r="Q404" s="147">
        <v>0</v>
      </c>
      <c r="R404" s="147">
        <f>Q404*H404</f>
        <v>0</v>
      </c>
      <c r="S404" s="147">
        <v>0</v>
      </c>
      <c r="T404" s="148">
        <f>S404*H404</f>
        <v>0</v>
      </c>
      <c r="AR404" s="149" t="s">
        <v>239</v>
      </c>
      <c r="AT404" s="149" t="s">
        <v>234</v>
      </c>
      <c r="AU404" s="149" t="s">
        <v>95</v>
      </c>
      <c r="AY404" s="17" t="s">
        <v>232</v>
      </c>
      <c r="BE404" s="150">
        <f>IF(N404="základní",J404,0)</f>
        <v>0</v>
      </c>
      <c r="BF404" s="150">
        <f>IF(N404="snížená",J404,0)</f>
        <v>0</v>
      </c>
      <c r="BG404" s="150">
        <f>IF(N404="zákl. přenesená",J404,0)</f>
        <v>0</v>
      </c>
      <c r="BH404" s="150">
        <f>IF(N404="sníž. přenesená",J404,0)</f>
        <v>0</v>
      </c>
      <c r="BI404" s="150">
        <f>IF(N404="nulová",J404,0)</f>
        <v>0</v>
      </c>
      <c r="BJ404" s="17" t="s">
        <v>93</v>
      </c>
      <c r="BK404" s="150">
        <f>ROUND(I404*H404,2)</f>
        <v>0</v>
      </c>
      <c r="BL404" s="17" t="s">
        <v>239</v>
      </c>
      <c r="BM404" s="149" t="s">
        <v>2517</v>
      </c>
    </row>
    <row r="405" spans="2:65" s="12" customFormat="1">
      <c r="B405" s="151"/>
      <c r="D405" s="152" t="s">
        <v>241</v>
      </c>
      <c r="E405" s="153" t="s">
        <v>1</v>
      </c>
      <c r="F405" s="154" t="s">
        <v>2518</v>
      </c>
      <c r="H405" s="155">
        <v>97.314999999999998</v>
      </c>
      <c r="I405" s="156"/>
      <c r="L405" s="151"/>
      <c r="M405" s="157"/>
      <c r="T405" s="158"/>
      <c r="AT405" s="153" t="s">
        <v>241</v>
      </c>
      <c r="AU405" s="153" t="s">
        <v>95</v>
      </c>
      <c r="AV405" s="12" t="s">
        <v>95</v>
      </c>
      <c r="AW405" s="12" t="s">
        <v>42</v>
      </c>
      <c r="AX405" s="12" t="s">
        <v>86</v>
      </c>
      <c r="AY405" s="153" t="s">
        <v>232</v>
      </c>
    </row>
    <row r="406" spans="2:65" s="13" customFormat="1">
      <c r="B406" s="159"/>
      <c r="D406" s="152" t="s">
        <v>241</v>
      </c>
      <c r="E406" s="160" t="s">
        <v>1</v>
      </c>
      <c r="F406" s="161" t="s">
        <v>243</v>
      </c>
      <c r="H406" s="162">
        <v>97.314999999999998</v>
      </c>
      <c r="I406" s="163"/>
      <c r="L406" s="159"/>
      <c r="M406" s="164"/>
      <c r="T406" s="165"/>
      <c r="AT406" s="160" t="s">
        <v>241</v>
      </c>
      <c r="AU406" s="160" t="s">
        <v>95</v>
      </c>
      <c r="AV406" s="13" t="s">
        <v>239</v>
      </c>
      <c r="AW406" s="13" t="s">
        <v>42</v>
      </c>
      <c r="AX406" s="13" t="s">
        <v>93</v>
      </c>
      <c r="AY406" s="160" t="s">
        <v>232</v>
      </c>
    </row>
    <row r="407" spans="2:65" s="11" customFormat="1" ht="22.9" customHeight="1">
      <c r="B407" s="126"/>
      <c r="D407" s="127" t="s">
        <v>85</v>
      </c>
      <c r="E407" s="136" t="s">
        <v>1095</v>
      </c>
      <c r="F407" s="136" t="s">
        <v>2519</v>
      </c>
      <c r="I407" s="129"/>
      <c r="J407" s="137">
        <f>BK407</f>
        <v>0</v>
      </c>
      <c r="L407" s="126"/>
      <c r="M407" s="131"/>
      <c r="P407" s="132">
        <f>SUM(P408:P465)</f>
        <v>0</v>
      </c>
      <c r="R407" s="132">
        <f>SUM(R408:R465)</f>
        <v>0</v>
      </c>
      <c r="T407" s="133">
        <f>SUM(T408:T465)</f>
        <v>0</v>
      </c>
      <c r="AR407" s="127" t="s">
        <v>93</v>
      </c>
      <c r="AT407" s="134" t="s">
        <v>85</v>
      </c>
      <c r="AU407" s="134" t="s">
        <v>93</v>
      </c>
      <c r="AY407" s="127" t="s">
        <v>232</v>
      </c>
      <c r="BK407" s="135">
        <f>SUM(BK408:BK465)</f>
        <v>0</v>
      </c>
    </row>
    <row r="408" spans="2:65" s="1" customFormat="1" ht="33" customHeight="1">
      <c r="B408" s="33"/>
      <c r="C408" s="138" t="s">
        <v>629</v>
      </c>
      <c r="D408" s="138" t="s">
        <v>234</v>
      </c>
      <c r="E408" s="139" t="s">
        <v>2520</v>
      </c>
      <c r="F408" s="140" t="s">
        <v>2521</v>
      </c>
      <c r="G408" s="141" t="s">
        <v>183</v>
      </c>
      <c r="H408" s="142">
        <v>610.53800000000001</v>
      </c>
      <c r="I408" s="143"/>
      <c r="J408" s="144">
        <f>ROUND(I408*H408,2)</f>
        <v>0</v>
      </c>
      <c r="K408" s="140" t="s">
        <v>238</v>
      </c>
      <c r="L408" s="33"/>
      <c r="M408" s="145" t="s">
        <v>1</v>
      </c>
      <c r="N408" s="146" t="s">
        <v>51</v>
      </c>
      <c r="P408" s="147">
        <f>O408*H408</f>
        <v>0</v>
      </c>
      <c r="Q408" s="147">
        <v>0</v>
      </c>
      <c r="R408" s="147">
        <f>Q408*H408</f>
        <v>0</v>
      </c>
      <c r="S408" s="147">
        <v>0</v>
      </c>
      <c r="T408" s="148">
        <f>S408*H408</f>
        <v>0</v>
      </c>
      <c r="AR408" s="149" t="s">
        <v>239</v>
      </c>
      <c r="AT408" s="149" t="s">
        <v>234</v>
      </c>
      <c r="AU408" s="149" t="s">
        <v>95</v>
      </c>
      <c r="AY408" s="17" t="s">
        <v>232</v>
      </c>
      <c r="BE408" s="150">
        <f>IF(N408="základní",J408,0)</f>
        <v>0</v>
      </c>
      <c r="BF408" s="150">
        <f>IF(N408="snížená",J408,0)</f>
        <v>0</v>
      </c>
      <c r="BG408" s="150">
        <f>IF(N408="zákl. přenesená",J408,0)</f>
        <v>0</v>
      </c>
      <c r="BH408" s="150">
        <f>IF(N408="sníž. přenesená",J408,0)</f>
        <v>0</v>
      </c>
      <c r="BI408" s="150">
        <f>IF(N408="nulová",J408,0)</f>
        <v>0</v>
      </c>
      <c r="BJ408" s="17" t="s">
        <v>93</v>
      </c>
      <c r="BK408" s="150">
        <f>ROUND(I408*H408,2)</f>
        <v>0</v>
      </c>
      <c r="BL408" s="17" t="s">
        <v>239</v>
      </c>
      <c r="BM408" s="149" t="s">
        <v>2522</v>
      </c>
    </row>
    <row r="409" spans="2:65" s="14" customFormat="1">
      <c r="B409" s="166"/>
      <c r="D409" s="152" t="s">
        <v>241</v>
      </c>
      <c r="E409" s="167" t="s">
        <v>1</v>
      </c>
      <c r="F409" s="168" t="s">
        <v>2523</v>
      </c>
      <c r="H409" s="167" t="s">
        <v>1</v>
      </c>
      <c r="I409" s="169"/>
      <c r="L409" s="166"/>
      <c r="M409" s="170"/>
      <c r="T409" s="171"/>
      <c r="AT409" s="167" t="s">
        <v>241</v>
      </c>
      <c r="AU409" s="167" t="s">
        <v>95</v>
      </c>
      <c r="AV409" s="14" t="s">
        <v>93</v>
      </c>
      <c r="AW409" s="14" t="s">
        <v>42</v>
      </c>
      <c r="AX409" s="14" t="s">
        <v>86</v>
      </c>
      <c r="AY409" s="167" t="s">
        <v>232</v>
      </c>
    </row>
    <row r="410" spans="2:65" s="12" customFormat="1">
      <c r="B410" s="151"/>
      <c r="D410" s="152" t="s">
        <v>241</v>
      </c>
      <c r="E410" s="153" t="s">
        <v>1</v>
      </c>
      <c r="F410" s="154" t="s">
        <v>2524</v>
      </c>
      <c r="H410" s="155">
        <v>108.11799999999999</v>
      </c>
      <c r="I410" s="156"/>
      <c r="L410" s="151"/>
      <c r="M410" s="157"/>
      <c r="T410" s="158"/>
      <c r="AT410" s="153" t="s">
        <v>241</v>
      </c>
      <c r="AU410" s="153" t="s">
        <v>95</v>
      </c>
      <c r="AV410" s="12" t="s">
        <v>95</v>
      </c>
      <c r="AW410" s="12" t="s">
        <v>42</v>
      </c>
      <c r="AX410" s="12" t="s">
        <v>86</v>
      </c>
      <c r="AY410" s="153" t="s">
        <v>232</v>
      </c>
    </row>
    <row r="411" spans="2:65" s="12" customFormat="1">
      <c r="B411" s="151"/>
      <c r="D411" s="152" t="s">
        <v>241</v>
      </c>
      <c r="E411" s="153" t="s">
        <v>1</v>
      </c>
      <c r="F411" s="154" t="s">
        <v>2525</v>
      </c>
      <c r="H411" s="155">
        <v>11.678000000000001</v>
      </c>
      <c r="I411" s="156"/>
      <c r="L411" s="151"/>
      <c r="M411" s="157"/>
      <c r="T411" s="158"/>
      <c r="AT411" s="153" t="s">
        <v>241</v>
      </c>
      <c r="AU411" s="153" t="s">
        <v>95</v>
      </c>
      <c r="AV411" s="12" t="s">
        <v>95</v>
      </c>
      <c r="AW411" s="12" t="s">
        <v>42</v>
      </c>
      <c r="AX411" s="12" t="s">
        <v>86</v>
      </c>
      <c r="AY411" s="153" t="s">
        <v>232</v>
      </c>
    </row>
    <row r="412" spans="2:65" s="12" customFormat="1">
      <c r="B412" s="151"/>
      <c r="D412" s="152" t="s">
        <v>241</v>
      </c>
      <c r="E412" s="153" t="s">
        <v>1</v>
      </c>
      <c r="F412" s="154" t="s">
        <v>2526</v>
      </c>
      <c r="H412" s="155">
        <v>32.277000000000001</v>
      </c>
      <c r="I412" s="156"/>
      <c r="L412" s="151"/>
      <c r="M412" s="157"/>
      <c r="T412" s="158"/>
      <c r="AT412" s="153" t="s">
        <v>241</v>
      </c>
      <c r="AU412" s="153" t="s">
        <v>95</v>
      </c>
      <c r="AV412" s="12" t="s">
        <v>95</v>
      </c>
      <c r="AW412" s="12" t="s">
        <v>42</v>
      </c>
      <c r="AX412" s="12" t="s">
        <v>86</v>
      </c>
      <c r="AY412" s="153" t="s">
        <v>232</v>
      </c>
    </row>
    <row r="413" spans="2:65" s="12" customFormat="1">
      <c r="B413" s="151"/>
      <c r="D413" s="152" t="s">
        <v>241</v>
      </c>
      <c r="E413" s="153" t="s">
        <v>1</v>
      </c>
      <c r="F413" s="154" t="s">
        <v>2527</v>
      </c>
      <c r="H413" s="155">
        <v>153.196</v>
      </c>
      <c r="I413" s="156"/>
      <c r="L413" s="151"/>
      <c r="M413" s="157"/>
      <c r="T413" s="158"/>
      <c r="AT413" s="153" t="s">
        <v>241</v>
      </c>
      <c r="AU413" s="153" t="s">
        <v>95</v>
      </c>
      <c r="AV413" s="12" t="s">
        <v>95</v>
      </c>
      <c r="AW413" s="12" t="s">
        <v>42</v>
      </c>
      <c r="AX413" s="12" t="s">
        <v>86</v>
      </c>
      <c r="AY413" s="153" t="s">
        <v>232</v>
      </c>
    </row>
    <row r="414" spans="2:65" s="15" customFormat="1">
      <c r="B414" s="172"/>
      <c r="D414" s="152" t="s">
        <v>241</v>
      </c>
      <c r="E414" s="173" t="s">
        <v>2215</v>
      </c>
      <c r="F414" s="174" t="s">
        <v>283</v>
      </c>
      <c r="H414" s="175">
        <v>305.26900000000001</v>
      </c>
      <c r="I414" s="176"/>
      <c r="L414" s="172"/>
      <c r="M414" s="177"/>
      <c r="T414" s="178"/>
      <c r="AT414" s="173" t="s">
        <v>241</v>
      </c>
      <c r="AU414" s="173" t="s">
        <v>95</v>
      </c>
      <c r="AV414" s="15" t="s">
        <v>256</v>
      </c>
      <c r="AW414" s="15" t="s">
        <v>42</v>
      </c>
      <c r="AX414" s="15" t="s">
        <v>86</v>
      </c>
      <c r="AY414" s="173" t="s">
        <v>232</v>
      </c>
    </row>
    <row r="415" spans="2:65" s="14" customFormat="1">
      <c r="B415" s="166"/>
      <c r="D415" s="152" t="s">
        <v>241</v>
      </c>
      <c r="E415" s="167" t="s">
        <v>1</v>
      </c>
      <c r="F415" s="168" t="s">
        <v>2528</v>
      </c>
      <c r="H415" s="167" t="s">
        <v>1</v>
      </c>
      <c r="I415" s="169"/>
      <c r="L415" s="166"/>
      <c r="M415" s="170"/>
      <c r="T415" s="171"/>
      <c r="AT415" s="167" t="s">
        <v>241</v>
      </c>
      <c r="AU415" s="167" t="s">
        <v>95</v>
      </c>
      <c r="AV415" s="14" t="s">
        <v>93</v>
      </c>
      <c r="AW415" s="14" t="s">
        <v>42</v>
      </c>
      <c r="AX415" s="14" t="s">
        <v>86</v>
      </c>
      <c r="AY415" s="167" t="s">
        <v>232</v>
      </c>
    </row>
    <row r="416" spans="2:65" s="12" customFormat="1">
      <c r="B416" s="151"/>
      <c r="D416" s="152" t="s">
        <v>241</v>
      </c>
      <c r="E416" s="153" t="s">
        <v>1</v>
      </c>
      <c r="F416" s="154" t="s">
        <v>2215</v>
      </c>
      <c r="H416" s="155">
        <v>305.26900000000001</v>
      </c>
      <c r="I416" s="156"/>
      <c r="L416" s="151"/>
      <c r="M416" s="157"/>
      <c r="T416" s="158"/>
      <c r="AT416" s="153" t="s">
        <v>241</v>
      </c>
      <c r="AU416" s="153" t="s">
        <v>95</v>
      </c>
      <c r="AV416" s="12" t="s">
        <v>95</v>
      </c>
      <c r="AW416" s="12" t="s">
        <v>42</v>
      </c>
      <c r="AX416" s="12" t="s">
        <v>86</v>
      </c>
      <c r="AY416" s="153" t="s">
        <v>232</v>
      </c>
    </row>
    <row r="417" spans="2:65" s="13" customFormat="1">
      <c r="B417" s="159"/>
      <c r="D417" s="152" t="s">
        <v>241</v>
      </c>
      <c r="E417" s="160" t="s">
        <v>1</v>
      </c>
      <c r="F417" s="161" t="s">
        <v>243</v>
      </c>
      <c r="H417" s="162">
        <v>610.53800000000001</v>
      </c>
      <c r="I417" s="163"/>
      <c r="L417" s="159"/>
      <c r="M417" s="164"/>
      <c r="T417" s="165"/>
      <c r="AT417" s="160" t="s">
        <v>241</v>
      </c>
      <c r="AU417" s="160" t="s">
        <v>95</v>
      </c>
      <c r="AV417" s="13" t="s">
        <v>239</v>
      </c>
      <c r="AW417" s="13" t="s">
        <v>42</v>
      </c>
      <c r="AX417" s="13" t="s">
        <v>93</v>
      </c>
      <c r="AY417" s="160" t="s">
        <v>232</v>
      </c>
    </row>
    <row r="418" spans="2:65" s="1" customFormat="1" ht="44.25" customHeight="1">
      <c r="B418" s="33"/>
      <c r="C418" s="138" t="s">
        <v>634</v>
      </c>
      <c r="D418" s="138" t="s">
        <v>234</v>
      </c>
      <c r="E418" s="139" t="s">
        <v>2529</v>
      </c>
      <c r="F418" s="140" t="s">
        <v>2530</v>
      </c>
      <c r="G418" s="141" t="s">
        <v>183</v>
      </c>
      <c r="H418" s="142">
        <v>6105.38</v>
      </c>
      <c r="I418" s="143"/>
      <c r="J418" s="144">
        <f>ROUND(I418*H418,2)</f>
        <v>0</v>
      </c>
      <c r="K418" s="140" t="s">
        <v>238</v>
      </c>
      <c r="L418" s="33"/>
      <c r="M418" s="145" t="s">
        <v>1</v>
      </c>
      <c r="N418" s="146" t="s">
        <v>51</v>
      </c>
      <c r="P418" s="147">
        <f>O418*H418</f>
        <v>0</v>
      </c>
      <c r="Q418" s="147">
        <v>0</v>
      </c>
      <c r="R418" s="147">
        <f>Q418*H418</f>
        <v>0</v>
      </c>
      <c r="S418" s="147">
        <v>0</v>
      </c>
      <c r="T418" s="148">
        <f>S418*H418</f>
        <v>0</v>
      </c>
      <c r="AR418" s="149" t="s">
        <v>239</v>
      </c>
      <c r="AT418" s="149" t="s">
        <v>234</v>
      </c>
      <c r="AU418" s="149" t="s">
        <v>95</v>
      </c>
      <c r="AY418" s="17" t="s">
        <v>232</v>
      </c>
      <c r="BE418" s="150">
        <f>IF(N418="základní",J418,0)</f>
        <v>0</v>
      </c>
      <c r="BF418" s="150">
        <f>IF(N418="snížená",J418,0)</f>
        <v>0</v>
      </c>
      <c r="BG418" s="150">
        <f>IF(N418="zákl. přenesená",J418,0)</f>
        <v>0</v>
      </c>
      <c r="BH418" s="150">
        <f>IF(N418="sníž. přenesená",J418,0)</f>
        <v>0</v>
      </c>
      <c r="BI418" s="150">
        <f>IF(N418="nulová",J418,0)</f>
        <v>0</v>
      </c>
      <c r="BJ418" s="17" t="s">
        <v>93</v>
      </c>
      <c r="BK418" s="150">
        <f>ROUND(I418*H418,2)</f>
        <v>0</v>
      </c>
      <c r="BL418" s="17" t="s">
        <v>239</v>
      </c>
      <c r="BM418" s="149" t="s">
        <v>2531</v>
      </c>
    </row>
    <row r="419" spans="2:65" s="12" customFormat="1">
      <c r="B419" s="151"/>
      <c r="D419" s="152" t="s">
        <v>241</v>
      </c>
      <c r="E419" s="153" t="s">
        <v>1</v>
      </c>
      <c r="F419" s="154" t="s">
        <v>2532</v>
      </c>
      <c r="H419" s="155">
        <v>305.26900000000001</v>
      </c>
      <c r="I419" s="156"/>
      <c r="L419" s="151"/>
      <c r="M419" s="157"/>
      <c r="T419" s="158"/>
      <c r="AT419" s="153" t="s">
        <v>241</v>
      </c>
      <c r="AU419" s="153" t="s">
        <v>95</v>
      </c>
      <c r="AV419" s="12" t="s">
        <v>95</v>
      </c>
      <c r="AW419" s="12" t="s">
        <v>42</v>
      </c>
      <c r="AX419" s="12" t="s">
        <v>86</v>
      </c>
      <c r="AY419" s="153" t="s">
        <v>232</v>
      </c>
    </row>
    <row r="420" spans="2:65" s="12" customFormat="1">
      <c r="B420" s="151"/>
      <c r="D420" s="152" t="s">
        <v>241</v>
      </c>
      <c r="E420" s="153" t="s">
        <v>1</v>
      </c>
      <c r="F420" s="154" t="s">
        <v>2533</v>
      </c>
      <c r="H420" s="155">
        <v>305.26900000000001</v>
      </c>
      <c r="I420" s="156"/>
      <c r="L420" s="151"/>
      <c r="M420" s="157"/>
      <c r="T420" s="158"/>
      <c r="AT420" s="153" t="s">
        <v>241</v>
      </c>
      <c r="AU420" s="153" t="s">
        <v>95</v>
      </c>
      <c r="AV420" s="12" t="s">
        <v>95</v>
      </c>
      <c r="AW420" s="12" t="s">
        <v>42</v>
      </c>
      <c r="AX420" s="12" t="s">
        <v>86</v>
      </c>
      <c r="AY420" s="153" t="s">
        <v>232</v>
      </c>
    </row>
    <row r="421" spans="2:65" s="13" customFormat="1">
      <c r="B421" s="159"/>
      <c r="D421" s="152" t="s">
        <v>241</v>
      </c>
      <c r="E421" s="160" t="s">
        <v>1</v>
      </c>
      <c r="F421" s="161" t="s">
        <v>243</v>
      </c>
      <c r="H421" s="162">
        <v>610.53800000000001</v>
      </c>
      <c r="I421" s="163"/>
      <c r="L421" s="159"/>
      <c r="M421" s="164"/>
      <c r="T421" s="165"/>
      <c r="AT421" s="160" t="s">
        <v>241</v>
      </c>
      <c r="AU421" s="160" t="s">
        <v>95</v>
      </c>
      <c r="AV421" s="13" t="s">
        <v>239</v>
      </c>
      <c r="AW421" s="13" t="s">
        <v>42</v>
      </c>
      <c r="AX421" s="13" t="s">
        <v>93</v>
      </c>
      <c r="AY421" s="160" t="s">
        <v>232</v>
      </c>
    </row>
    <row r="422" spans="2:65" s="12" customFormat="1">
      <c r="B422" s="151"/>
      <c r="D422" s="152" t="s">
        <v>241</v>
      </c>
      <c r="F422" s="154" t="s">
        <v>2534</v>
      </c>
      <c r="H422" s="155">
        <v>6105.38</v>
      </c>
      <c r="I422" s="156"/>
      <c r="L422" s="151"/>
      <c r="M422" s="157"/>
      <c r="T422" s="158"/>
      <c r="AT422" s="153" t="s">
        <v>241</v>
      </c>
      <c r="AU422" s="153" t="s">
        <v>95</v>
      </c>
      <c r="AV422" s="12" t="s">
        <v>95</v>
      </c>
      <c r="AW422" s="12" t="s">
        <v>4</v>
      </c>
      <c r="AX422" s="12" t="s">
        <v>93</v>
      </c>
      <c r="AY422" s="153" t="s">
        <v>232</v>
      </c>
    </row>
    <row r="423" spans="2:65" s="1" customFormat="1" ht="49.15" customHeight="1">
      <c r="B423" s="33"/>
      <c r="C423" s="138" t="s">
        <v>638</v>
      </c>
      <c r="D423" s="138" t="s">
        <v>234</v>
      </c>
      <c r="E423" s="139" t="s">
        <v>2535</v>
      </c>
      <c r="F423" s="140" t="s">
        <v>2536</v>
      </c>
      <c r="G423" s="141" t="s">
        <v>183</v>
      </c>
      <c r="H423" s="142">
        <v>610.53800000000001</v>
      </c>
      <c r="I423" s="143"/>
      <c r="J423" s="144">
        <f>ROUND(I423*H423,2)</f>
        <v>0</v>
      </c>
      <c r="K423" s="140" t="s">
        <v>238</v>
      </c>
      <c r="L423" s="33"/>
      <c r="M423" s="145" t="s">
        <v>1</v>
      </c>
      <c r="N423" s="146" t="s">
        <v>51</v>
      </c>
      <c r="P423" s="147">
        <f>O423*H423</f>
        <v>0</v>
      </c>
      <c r="Q423" s="147">
        <v>0</v>
      </c>
      <c r="R423" s="147">
        <f>Q423*H423</f>
        <v>0</v>
      </c>
      <c r="S423" s="147">
        <v>0</v>
      </c>
      <c r="T423" s="148">
        <f>S423*H423</f>
        <v>0</v>
      </c>
      <c r="AR423" s="149" t="s">
        <v>239</v>
      </c>
      <c r="AT423" s="149" t="s">
        <v>234</v>
      </c>
      <c r="AU423" s="149" t="s">
        <v>95</v>
      </c>
      <c r="AY423" s="17" t="s">
        <v>232</v>
      </c>
      <c r="BE423" s="150">
        <f>IF(N423="základní",J423,0)</f>
        <v>0</v>
      </c>
      <c r="BF423" s="150">
        <f>IF(N423="snížená",J423,0)</f>
        <v>0</v>
      </c>
      <c r="BG423" s="150">
        <f>IF(N423="zákl. přenesená",J423,0)</f>
        <v>0</v>
      </c>
      <c r="BH423" s="150">
        <f>IF(N423="sníž. přenesená",J423,0)</f>
        <v>0</v>
      </c>
      <c r="BI423" s="150">
        <f>IF(N423="nulová",J423,0)</f>
        <v>0</v>
      </c>
      <c r="BJ423" s="17" t="s">
        <v>93</v>
      </c>
      <c r="BK423" s="150">
        <f>ROUND(I423*H423,2)</f>
        <v>0</v>
      </c>
      <c r="BL423" s="17" t="s">
        <v>239</v>
      </c>
      <c r="BM423" s="149" t="s">
        <v>2537</v>
      </c>
    </row>
    <row r="424" spans="2:65" s="12" customFormat="1">
      <c r="B424" s="151"/>
      <c r="D424" s="152" t="s">
        <v>241</v>
      </c>
      <c r="E424" s="153" t="s">
        <v>1</v>
      </c>
      <c r="F424" s="154" t="s">
        <v>2532</v>
      </c>
      <c r="H424" s="155">
        <v>305.26900000000001</v>
      </c>
      <c r="I424" s="156"/>
      <c r="L424" s="151"/>
      <c r="M424" s="157"/>
      <c r="T424" s="158"/>
      <c r="AT424" s="153" t="s">
        <v>241</v>
      </c>
      <c r="AU424" s="153" t="s">
        <v>95</v>
      </c>
      <c r="AV424" s="12" t="s">
        <v>95</v>
      </c>
      <c r="AW424" s="12" t="s">
        <v>42</v>
      </c>
      <c r="AX424" s="12" t="s">
        <v>86</v>
      </c>
      <c r="AY424" s="153" t="s">
        <v>232</v>
      </c>
    </row>
    <row r="425" spans="2:65" s="12" customFormat="1">
      <c r="B425" s="151"/>
      <c r="D425" s="152" t="s">
        <v>241</v>
      </c>
      <c r="E425" s="153" t="s">
        <v>1</v>
      </c>
      <c r="F425" s="154" t="s">
        <v>2533</v>
      </c>
      <c r="H425" s="155">
        <v>305.26900000000001</v>
      </c>
      <c r="I425" s="156"/>
      <c r="L425" s="151"/>
      <c r="M425" s="157"/>
      <c r="T425" s="158"/>
      <c r="AT425" s="153" t="s">
        <v>241</v>
      </c>
      <c r="AU425" s="153" t="s">
        <v>95</v>
      </c>
      <c r="AV425" s="12" t="s">
        <v>95</v>
      </c>
      <c r="AW425" s="12" t="s">
        <v>42</v>
      </c>
      <c r="AX425" s="12" t="s">
        <v>86</v>
      </c>
      <c r="AY425" s="153" t="s">
        <v>232</v>
      </c>
    </row>
    <row r="426" spans="2:65" s="13" customFormat="1">
      <c r="B426" s="159"/>
      <c r="D426" s="152" t="s">
        <v>241</v>
      </c>
      <c r="E426" s="160" t="s">
        <v>1</v>
      </c>
      <c r="F426" s="161" t="s">
        <v>243</v>
      </c>
      <c r="H426" s="162">
        <v>610.53800000000001</v>
      </c>
      <c r="I426" s="163"/>
      <c r="L426" s="159"/>
      <c r="M426" s="164"/>
      <c r="T426" s="165"/>
      <c r="AT426" s="160" t="s">
        <v>241</v>
      </c>
      <c r="AU426" s="160" t="s">
        <v>95</v>
      </c>
      <c r="AV426" s="13" t="s">
        <v>239</v>
      </c>
      <c r="AW426" s="13" t="s">
        <v>42</v>
      </c>
      <c r="AX426" s="13" t="s">
        <v>93</v>
      </c>
      <c r="AY426" s="160" t="s">
        <v>232</v>
      </c>
    </row>
    <row r="427" spans="2:65" s="1" customFormat="1" ht="37.9" customHeight="1">
      <c r="B427" s="33"/>
      <c r="C427" s="138" t="s">
        <v>644</v>
      </c>
      <c r="D427" s="138" t="s">
        <v>234</v>
      </c>
      <c r="E427" s="139" t="s">
        <v>2538</v>
      </c>
      <c r="F427" s="140" t="s">
        <v>2539</v>
      </c>
      <c r="G427" s="141" t="s">
        <v>183</v>
      </c>
      <c r="H427" s="142">
        <v>21.84</v>
      </c>
      <c r="I427" s="143"/>
      <c r="J427" s="144">
        <f>ROUND(I427*H427,2)</f>
        <v>0</v>
      </c>
      <c r="K427" s="140" t="s">
        <v>238</v>
      </c>
      <c r="L427" s="33"/>
      <c r="M427" s="145" t="s">
        <v>1</v>
      </c>
      <c r="N427" s="146" t="s">
        <v>51</v>
      </c>
      <c r="P427" s="147">
        <f>O427*H427</f>
        <v>0</v>
      </c>
      <c r="Q427" s="147">
        <v>0</v>
      </c>
      <c r="R427" s="147">
        <f>Q427*H427</f>
        <v>0</v>
      </c>
      <c r="S427" s="147">
        <v>0</v>
      </c>
      <c r="T427" s="148">
        <f>S427*H427</f>
        <v>0</v>
      </c>
      <c r="AR427" s="149" t="s">
        <v>239</v>
      </c>
      <c r="AT427" s="149" t="s">
        <v>234</v>
      </c>
      <c r="AU427" s="149" t="s">
        <v>95</v>
      </c>
      <c r="AY427" s="17" t="s">
        <v>232</v>
      </c>
      <c r="BE427" s="150">
        <f>IF(N427="základní",J427,0)</f>
        <v>0</v>
      </c>
      <c r="BF427" s="150">
        <f>IF(N427="snížená",J427,0)</f>
        <v>0</v>
      </c>
      <c r="BG427" s="150">
        <f>IF(N427="zákl. přenesená",J427,0)</f>
        <v>0</v>
      </c>
      <c r="BH427" s="150">
        <f>IF(N427="sníž. přenesená",J427,0)</f>
        <v>0</v>
      </c>
      <c r="BI427" s="150">
        <f>IF(N427="nulová",J427,0)</f>
        <v>0</v>
      </c>
      <c r="BJ427" s="17" t="s">
        <v>93</v>
      </c>
      <c r="BK427" s="150">
        <f>ROUND(I427*H427,2)</f>
        <v>0</v>
      </c>
      <c r="BL427" s="17" t="s">
        <v>239</v>
      </c>
      <c r="BM427" s="149" t="s">
        <v>2540</v>
      </c>
    </row>
    <row r="428" spans="2:65" s="12" customFormat="1">
      <c r="B428" s="151"/>
      <c r="D428" s="152" t="s">
        <v>241</v>
      </c>
      <c r="E428" s="153" t="s">
        <v>1</v>
      </c>
      <c r="F428" s="154" t="s">
        <v>2541</v>
      </c>
      <c r="H428" s="155">
        <v>21.84</v>
      </c>
      <c r="I428" s="156"/>
      <c r="L428" s="151"/>
      <c r="M428" s="157"/>
      <c r="T428" s="158"/>
      <c r="AT428" s="153" t="s">
        <v>241</v>
      </c>
      <c r="AU428" s="153" t="s">
        <v>95</v>
      </c>
      <c r="AV428" s="12" t="s">
        <v>95</v>
      </c>
      <c r="AW428" s="12" t="s">
        <v>42</v>
      </c>
      <c r="AX428" s="12" t="s">
        <v>86</v>
      </c>
      <c r="AY428" s="153" t="s">
        <v>232</v>
      </c>
    </row>
    <row r="429" spans="2:65" s="13" customFormat="1">
      <c r="B429" s="159"/>
      <c r="D429" s="152" t="s">
        <v>241</v>
      </c>
      <c r="E429" s="160" t="s">
        <v>1</v>
      </c>
      <c r="F429" s="161" t="s">
        <v>243</v>
      </c>
      <c r="H429" s="162">
        <v>21.84</v>
      </c>
      <c r="I429" s="163"/>
      <c r="L429" s="159"/>
      <c r="M429" s="164"/>
      <c r="T429" s="165"/>
      <c r="AT429" s="160" t="s">
        <v>241</v>
      </c>
      <c r="AU429" s="160" t="s">
        <v>95</v>
      </c>
      <c r="AV429" s="13" t="s">
        <v>239</v>
      </c>
      <c r="AW429" s="13" t="s">
        <v>42</v>
      </c>
      <c r="AX429" s="13" t="s">
        <v>93</v>
      </c>
      <c r="AY429" s="160" t="s">
        <v>232</v>
      </c>
    </row>
    <row r="430" spans="2:65" s="1" customFormat="1" ht="49.15" customHeight="1">
      <c r="B430" s="33"/>
      <c r="C430" s="138" t="s">
        <v>650</v>
      </c>
      <c r="D430" s="138" t="s">
        <v>234</v>
      </c>
      <c r="E430" s="139" t="s">
        <v>2542</v>
      </c>
      <c r="F430" s="140" t="s">
        <v>2536</v>
      </c>
      <c r="G430" s="141" t="s">
        <v>183</v>
      </c>
      <c r="H430" s="142">
        <v>99.396000000000001</v>
      </c>
      <c r="I430" s="143"/>
      <c r="J430" s="144">
        <f>ROUND(I430*H430,2)</f>
        <v>0</v>
      </c>
      <c r="K430" s="140" t="s">
        <v>238</v>
      </c>
      <c r="L430" s="33"/>
      <c r="M430" s="145" t="s">
        <v>1</v>
      </c>
      <c r="N430" s="146" t="s">
        <v>51</v>
      </c>
      <c r="P430" s="147">
        <f>O430*H430</f>
        <v>0</v>
      </c>
      <c r="Q430" s="147">
        <v>0</v>
      </c>
      <c r="R430" s="147">
        <f>Q430*H430</f>
        <v>0</v>
      </c>
      <c r="S430" s="147">
        <v>0</v>
      </c>
      <c r="T430" s="148">
        <f>S430*H430</f>
        <v>0</v>
      </c>
      <c r="AR430" s="149" t="s">
        <v>239</v>
      </c>
      <c r="AT430" s="149" t="s">
        <v>234</v>
      </c>
      <c r="AU430" s="149" t="s">
        <v>95</v>
      </c>
      <c r="AY430" s="17" t="s">
        <v>232</v>
      </c>
      <c r="BE430" s="150">
        <f>IF(N430="základní",J430,0)</f>
        <v>0</v>
      </c>
      <c r="BF430" s="150">
        <f>IF(N430="snížená",J430,0)</f>
        <v>0</v>
      </c>
      <c r="BG430" s="150">
        <f>IF(N430="zákl. přenesená",J430,0)</f>
        <v>0</v>
      </c>
      <c r="BH430" s="150">
        <f>IF(N430="sníž. přenesená",J430,0)</f>
        <v>0</v>
      </c>
      <c r="BI430" s="150">
        <f>IF(N430="nulová",J430,0)</f>
        <v>0</v>
      </c>
      <c r="BJ430" s="17" t="s">
        <v>93</v>
      </c>
      <c r="BK430" s="150">
        <f>ROUND(I430*H430,2)</f>
        <v>0</v>
      </c>
      <c r="BL430" s="17" t="s">
        <v>239</v>
      </c>
      <c r="BM430" s="149" t="s">
        <v>2543</v>
      </c>
    </row>
    <row r="431" spans="2:65" s="14" customFormat="1">
      <c r="B431" s="166"/>
      <c r="D431" s="152" t="s">
        <v>241</v>
      </c>
      <c r="E431" s="167" t="s">
        <v>1</v>
      </c>
      <c r="F431" s="168" t="s">
        <v>2544</v>
      </c>
      <c r="H431" s="167" t="s">
        <v>1</v>
      </c>
      <c r="I431" s="169"/>
      <c r="L431" s="166"/>
      <c r="M431" s="170"/>
      <c r="T431" s="171"/>
      <c r="AT431" s="167" t="s">
        <v>241</v>
      </c>
      <c r="AU431" s="167" t="s">
        <v>95</v>
      </c>
      <c r="AV431" s="14" t="s">
        <v>93</v>
      </c>
      <c r="AW431" s="14" t="s">
        <v>42</v>
      </c>
      <c r="AX431" s="14" t="s">
        <v>86</v>
      </c>
      <c r="AY431" s="167" t="s">
        <v>232</v>
      </c>
    </row>
    <row r="432" spans="2:65" s="12" customFormat="1" ht="22.5">
      <c r="B432" s="151"/>
      <c r="D432" s="152" t="s">
        <v>241</v>
      </c>
      <c r="E432" s="153" t="s">
        <v>2229</v>
      </c>
      <c r="F432" s="154" t="s">
        <v>2545</v>
      </c>
      <c r="H432" s="155">
        <v>49.698</v>
      </c>
      <c r="I432" s="156"/>
      <c r="L432" s="151"/>
      <c r="M432" s="157"/>
      <c r="T432" s="158"/>
      <c r="AT432" s="153" t="s">
        <v>241</v>
      </c>
      <c r="AU432" s="153" t="s">
        <v>95</v>
      </c>
      <c r="AV432" s="12" t="s">
        <v>95</v>
      </c>
      <c r="AW432" s="12" t="s">
        <v>42</v>
      </c>
      <c r="AX432" s="12" t="s">
        <v>86</v>
      </c>
      <c r="AY432" s="153" t="s">
        <v>232</v>
      </c>
    </row>
    <row r="433" spans="2:65" s="12" customFormat="1" ht="22.5">
      <c r="B433" s="151"/>
      <c r="D433" s="152" t="s">
        <v>241</v>
      </c>
      <c r="E433" s="153" t="s">
        <v>1</v>
      </c>
      <c r="F433" s="154" t="s">
        <v>2546</v>
      </c>
      <c r="H433" s="155">
        <v>49.698</v>
      </c>
      <c r="I433" s="156"/>
      <c r="L433" s="151"/>
      <c r="M433" s="157"/>
      <c r="T433" s="158"/>
      <c r="AT433" s="153" t="s">
        <v>241</v>
      </c>
      <c r="AU433" s="153" t="s">
        <v>95</v>
      </c>
      <c r="AV433" s="12" t="s">
        <v>95</v>
      </c>
      <c r="AW433" s="12" t="s">
        <v>42</v>
      </c>
      <c r="AX433" s="12" t="s">
        <v>86</v>
      </c>
      <c r="AY433" s="153" t="s">
        <v>232</v>
      </c>
    </row>
    <row r="434" spans="2:65" s="13" customFormat="1">
      <c r="B434" s="159"/>
      <c r="D434" s="152" t="s">
        <v>241</v>
      </c>
      <c r="E434" s="160" t="s">
        <v>1</v>
      </c>
      <c r="F434" s="161" t="s">
        <v>243</v>
      </c>
      <c r="H434" s="162">
        <v>99.396000000000001</v>
      </c>
      <c r="I434" s="163"/>
      <c r="L434" s="159"/>
      <c r="M434" s="164"/>
      <c r="T434" s="165"/>
      <c r="AT434" s="160" t="s">
        <v>241</v>
      </c>
      <c r="AU434" s="160" t="s">
        <v>95</v>
      </c>
      <c r="AV434" s="13" t="s">
        <v>239</v>
      </c>
      <c r="AW434" s="13" t="s">
        <v>42</v>
      </c>
      <c r="AX434" s="13" t="s">
        <v>93</v>
      </c>
      <c r="AY434" s="160" t="s">
        <v>232</v>
      </c>
    </row>
    <row r="435" spans="2:65" s="1" customFormat="1" ht="33" customHeight="1">
      <c r="B435" s="33"/>
      <c r="C435" s="138" t="s">
        <v>653</v>
      </c>
      <c r="D435" s="138" t="s">
        <v>234</v>
      </c>
      <c r="E435" s="139" t="s">
        <v>2547</v>
      </c>
      <c r="F435" s="140" t="s">
        <v>2521</v>
      </c>
      <c r="G435" s="141" t="s">
        <v>183</v>
      </c>
      <c r="H435" s="142">
        <v>99.396000000000001</v>
      </c>
      <c r="I435" s="143"/>
      <c r="J435" s="144">
        <f>ROUND(I435*H435,2)</f>
        <v>0</v>
      </c>
      <c r="K435" s="140" t="s">
        <v>238</v>
      </c>
      <c r="L435" s="33"/>
      <c r="M435" s="145" t="s">
        <v>1</v>
      </c>
      <c r="N435" s="146" t="s">
        <v>51</v>
      </c>
      <c r="P435" s="147">
        <f>O435*H435</f>
        <v>0</v>
      </c>
      <c r="Q435" s="147">
        <v>0</v>
      </c>
      <c r="R435" s="147">
        <f>Q435*H435</f>
        <v>0</v>
      </c>
      <c r="S435" s="147">
        <v>0</v>
      </c>
      <c r="T435" s="148">
        <f>S435*H435</f>
        <v>0</v>
      </c>
      <c r="AR435" s="149" t="s">
        <v>239</v>
      </c>
      <c r="AT435" s="149" t="s">
        <v>234</v>
      </c>
      <c r="AU435" s="149" t="s">
        <v>95</v>
      </c>
      <c r="AY435" s="17" t="s">
        <v>232</v>
      </c>
      <c r="BE435" s="150">
        <f>IF(N435="základní",J435,0)</f>
        <v>0</v>
      </c>
      <c r="BF435" s="150">
        <f>IF(N435="snížená",J435,0)</f>
        <v>0</v>
      </c>
      <c r="BG435" s="150">
        <f>IF(N435="zákl. přenesená",J435,0)</f>
        <v>0</v>
      </c>
      <c r="BH435" s="150">
        <f>IF(N435="sníž. přenesená",J435,0)</f>
        <v>0</v>
      </c>
      <c r="BI435" s="150">
        <f>IF(N435="nulová",J435,0)</f>
        <v>0</v>
      </c>
      <c r="BJ435" s="17" t="s">
        <v>93</v>
      </c>
      <c r="BK435" s="150">
        <f>ROUND(I435*H435,2)</f>
        <v>0</v>
      </c>
      <c r="BL435" s="17" t="s">
        <v>239</v>
      </c>
      <c r="BM435" s="149" t="s">
        <v>2548</v>
      </c>
    </row>
    <row r="436" spans="2:65" s="12" customFormat="1">
      <c r="B436" s="151"/>
      <c r="D436" s="152" t="s">
        <v>241</v>
      </c>
      <c r="E436" s="153" t="s">
        <v>1</v>
      </c>
      <c r="F436" s="154" t="s">
        <v>2549</v>
      </c>
      <c r="H436" s="155">
        <v>49.698</v>
      </c>
      <c r="I436" s="156"/>
      <c r="L436" s="151"/>
      <c r="M436" s="157"/>
      <c r="T436" s="158"/>
      <c r="AT436" s="153" t="s">
        <v>241</v>
      </c>
      <c r="AU436" s="153" t="s">
        <v>95</v>
      </c>
      <c r="AV436" s="12" t="s">
        <v>95</v>
      </c>
      <c r="AW436" s="12" t="s">
        <v>42</v>
      </c>
      <c r="AX436" s="12" t="s">
        <v>86</v>
      </c>
      <c r="AY436" s="153" t="s">
        <v>232</v>
      </c>
    </row>
    <row r="437" spans="2:65" s="12" customFormat="1">
      <c r="B437" s="151"/>
      <c r="D437" s="152" t="s">
        <v>241</v>
      </c>
      <c r="E437" s="153" t="s">
        <v>1</v>
      </c>
      <c r="F437" s="154" t="s">
        <v>2550</v>
      </c>
      <c r="H437" s="155">
        <v>49.698</v>
      </c>
      <c r="I437" s="156"/>
      <c r="L437" s="151"/>
      <c r="M437" s="157"/>
      <c r="T437" s="158"/>
      <c r="AT437" s="153" t="s">
        <v>241</v>
      </c>
      <c r="AU437" s="153" t="s">
        <v>95</v>
      </c>
      <c r="AV437" s="12" t="s">
        <v>95</v>
      </c>
      <c r="AW437" s="12" t="s">
        <v>42</v>
      </c>
      <c r="AX437" s="12" t="s">
        <v>86</v>
      </c>
      <c r="AY437" s="153" t="s">
        <v>232</v>
      </c>
    </row>
    <row r="438" spans="2:65" s="13" customFormat="1">
      <c r="B438" s="159"/>
      <c r="D438" s="152" t="s">
        <v>241</v>
      </c>
      <c r="E438" s="160" t="s">
        <v>1</v>
      </c>
      <c r="F438" s="161" t="s">
        <v>243</v>
      </c>
      <c r="H438" s="162">
        <v>99.396000000000001</v>
      </c>
      <c r="I438" s="163"/>
      <c r="L438" s="159"/>
      <c r="M438" s="164"/>
      <c r="T438" s="165"/>
      <c r="AT438" s="160" t="s">
        <v>241</v>
      </c>
      <c r="AU438" s="160" t="s">
        <v>95</v>
      </c>
      <c r="AV438" s="13" t="s">
        <v>239</v>
      </c>
      <c r="AW438" s="13" t="s">
        <v>42</v>
      </c>
      <c r="AX438" s="13" t="s">
        <v>93</v>
      </c>
      <c r="AY438" s="160" t="s">
        <v>232</v>
      </c>
    </row>
    <row r="439" spans="2:65" s="1" customFormat="1" ht="44.25" customHeight="1">
      <c r="B439" s="33"/>
      <c r="C439" s="138" t="s">
        <v>656</v>
      </c>
      <c r="D439" s="138" t="s">
        <v>234</v>
      </c>
      <c r="E439" s="139" t="s">
        <v>2551</v>
      </c>
      <c r="F439" s="140" t="s">
        <v>2530</v>
      </c>
      <c r="G439" s="141" t="s">
        <v>183</v>
      </c>
      <c r="H439" s="142">
        <v>993.96</v>
      </c>
      <c r="I439" s="143"/>
      <c r="J439" s="144">
        <f>ROUND(I439*H439,2)</f>
        <v>0</v>
      </c>
      <c r="K439" s="140" t="s">
        <v>238</v>
      </c>
      <c r="L439" s="33"/>
      <c r="M439" s="145" t="s">
        <v>1</v>
      </c>
      <c r="N439" s="146" t="s">
        <v>51</v>
      </c>
      <c r="P439" s="147">
        <f>O439*H439</f>
        <v>0</v>
      </c>
      <c r="Q439" s="147">
        <v>0</v>
      </c>
      <c r="R439" s="147">
        <f>Q439*H439</f>
        <v>0</v>
      </c>
      <c r="S439" s="147">
        <v>0</v>
      </c>
      <c r="T439" s="148">
        <f>S439*H439</f>
        <v>0</v>
      </c>
      <c r="AR439" s="149" t="s">
        <v>239</v>
      </c>
      <c r="AT439" s="149" t="s">
        <v>234</v>
      </c>
      <c r="AU439" s="149" t="s">
        <v>95</v>
      </c>
      <c r="AY439" s="17" t="s">
        <v>232</v>
      </c>
      <c r="BE439" s="150">
        <f>IF(N439="základní",J439,0)</f>
        <v>0</v>
      </c>
      <c r="BF439" s="150">
        <f>IF(N439="snížená",J439,0)</f>
        <v>0</v>
      </c>
      <c r="BG439" s="150">
        <f>IF(N439="zákl. přenesená",J439,0)</f>
        <v>0</v>
      </c>
      <c r="BH439" s="150">
        <f>IF(N439="sníž. přenesená",J439,0)</f>
        <v>0</v>
      </c>
      <c r="BI439" s="150">
        <f>IF(N439="nulová",J439,0)</f>
        <v>0</v>
      </c>
      <c r="BJ439" s="17" t="s">
        <v>93</v>
      </c>
      <c r="BK439" s="150">
        <f>ROUND(I439*H439,2)</f>
        <v>0</v>
      </c>
      <c r="BL439" s="17" t="s">
        <v>239</v>
      </c>
      <c r="BM439" s="149" t="s">
        <v>2552</v>
      </c>
    </row>
    <row r="440" spans="2:65" s="12" customFormat="1">
      <c r="B440" s="151"/>
      <c r="D440" s="152" t="s">
        <v>241</v>
      </c>
      <c r="E440" s="153" t="s">
        <v>1</v>
      </c>
      <c r="F440" s="154" t="s">
        <v>2549</v>
      </c>
      <c r="H440" s="155">
        <v>49.698</v>
      </c>
      <c r="I440" s="156"/>
      <c r="L440" s="151"/>
      <c r="M440" s="157"/>
      <c r="T440" s="158"/>
      <c r="AT440" s="153" t="s">
        <v>241</v>
      </c>
      <c r="AU440" s="153" t="s">
        <v>95</v>
      </c>
      <c r="AV440" s="12" t="s">
        <v>95</v>
      </c>
      <c r="AW440" s="12" t="s">
        <v>42</v>
      </c>
      <c r="AX440" s="12" t="s">
        <v>86</v>
      </c>
      <c r="AY440" s="153" t="s">
        <v>232</v>
      </c>
    </row>
    <row r="441" spans="2:65" s="12" customFormat="1">
      <c r="B441" s="151"/>
      <c r="D441" s="152" t="s">
        <v>241</v>
      </c>
      <c r="E441" s="153" t="s">
        <v>1</v>
      </c>
      <c r="F441" s="154" t="s">
        <v>2550</v>
      </c>
      <c r="H441" s="155">
        <v>49.698</v>
      </c>
      <c r="I441" s="156"/>
      <c r="L441" s="151"/>
      <c r="M441" s="157"/>
      <c r="T441" s="158"/>
      <c r="AT441" s="153" t="s">
        <v>241</v>
      </c>
      <c r="AU441" s="153" t="s">
        <v>95</v>
      </c>
      <c r="AV441" s="12" t="s">
        <v>95</v>
      </c>
      <c r="AW441" s="12" t="s">
        <v>42</v>
      </c>
      <c r="AX441" s="12" t="s">
        <v>86</v>
      </c>
      <c r="AY441" s="153" t="s">
        <v>232</v>
      </c>
    </row>
    <row r="442" spans="2:65" s="13" customFormat="1">
      <c r="B442" s="159"/>
      <c r="D442" s="152" t="s">
        <v>241</v>
      </c>
      <c r="E442" s="160" t="s">
        <v>1</v>
      </c>
      <c r="F442" s="161" t="s">
        <v>243</v>
      </c>
      <c r="H442" s="162">
        <v>99.396000000000001</v>
      </c>
      <c r="I442" s="163"/>
      <c r="L442" s="159"/>
      <c r="M442" s="164"/>
      <c r="T442" s="165"/>
      <c r="AT442" s="160" t="s">
        <v>241</v>
      </c>
      <c r="AU442" s="160" t="s">
        <v>95</v>
      </c>
      <c r="AV442" s="13" t="s">
        <v>239</v>
      </c>
      <c r="AW442" s="13" t="s">
        <v>42</v>
      </c>
      <c r="AX442" s="13" t="s">
        <v>93</v>
      </c>
      <c r="AY442" s="160" t="s">
        <v>232</v>
      </c>
    </row>
    <row r="443" spans="2:65" s="12" customFormat="1">
      <c r="B443" s="151"/>
      <c r="D443" s="152" t="s">
        <v>241</v>
      </c>
      <c r="F443" s="154" t="s">
        <v>2553</v>
      </c>
      <c r="H443" s="155">
        <v>993.96</v>
      </c>
      <c r="I443" s="156"/>
      <c r="L443" s="151"/>
      <c r="M443" s="157"/>
      <c r="T443" s="158"/>
      <c r="AT443" s="153" t="s">
        <v>241</v>
      </c>
      <c r="AU443" s="153" t="s">
        <v>95</v>
      </c>
      <c r="AV443" s="12" t="s">
        <v>95</v>
      </c>
      <c r="AW443" s="12" t="s">
        <v>4</v>
      </c>
      <c r="AX443" s="12" t="s">
        <v>93</v>
      </c>
      <c r="AY443" s="153" t="s">
        <v>232</v>
      </c>
    </row>
    <row r="444" spans="2:65" s="1" customFormat="1" ht="49.15" customHeight="1">
      <c r="B444" s="33"/>
      <c r="C444" s="138" t="s">
        <v>662</v>
      </c>
      <c r="D444" s="138" t="s">
        <v>234</v>
      </c>
      <c r="E444" s="139" t="s">
        <v>2554</v>
      </c>
      <c r="F444" s="140" t="s">
        <v>2536</v>
      </c>
      <c r="G444" s="141" t="s">
        <v>183</v>
      </c>
      <c r="H444" s="142">
        <v>102.944</v>
      </c>
      <c r="I444" s="143"/>
      <c r="J444" s="144">
        <f>ROUND(I444*H444,2)</f>
        <v>0</v>
      </c>
      <c r="K444" s="140" t="s">
        <v>238</v>
      </c>
      <c r="L444" s="33"/>
      <c r="M444" s="145" t="s">
        <v>1</v>
      </c>
      <c r="N444" s="146" t="s">
        <v>51</v>
      </c>
      <c r="P444" s="147">
        <f>O444*H444</f>
        <v>0</v>
      </c>
      <c r="Q444" s="147">
        <v>0</v>
      </c>
      <c r="R444" s="147">
        <f>Q444*H444</f>
        <v>0</v>
      </c>
      <c r="S444" s="147">
        <v>0</v>
      </c>
      <c r="T444" s="148">
        <f>S444*H444</f>
        <v>0</v>
      </c>
      <c r="AR444" s="149" t="s">
        <v>239</v>
      </c>
      <c r="AT444" s="149" t="s">
        <v>234</v>
      </c>
      <c r="AU444" s="149" t="s">
        <v>95</v>
      </c>
      <c r="AY444" s="17" t="s">
        <v>232</v>
      </c>
      <c r="BE444" s="150">
        <f>IF(N444="základní",J444,0)</f>
        <v>0</v>
      </c>
      <c r="BF444" s="150">
        <f>IF(N444="snížená",J444,0)</f>
        <v>0</v>
      </c>
      <c r="BG444" s="150">
        <f>IF(N444="zákl. přenesená",J444,0)</f>
        <v>0</v>
      </c>
      <c r="BH444" s="150">
        <f>IF(N444="sníž. přenesená",J444,0)</f>
        <v>0</v>
      </c>
      <c r="BI444" s="150">
        <f>IF(N444="nulová",J444,0)</f>
        <v>0</v>
      </c>
      <c r="BJ444" s="17" t="s">
        <v>93</v>
      </c>
      <c r="BK444" s="150">
        <f>ROUND(I444*H444,2)</f>
        <v>0</v>
      </c>
      <c r="BL444" s="17" t="s">
        <v>239</v>
      </c>
      <c r="BM444" s="149" t="s">
        <v>2555</v>
      </c>
    </row>
    <row r="445" spans="2:65" s="12" customFormat="1" ht="22.5">
      <c r="B445" s="151"/>
      <c r="D445" s="152" t="s">
        <v>241</v>
      </c>
      <c r="E445" s="153" t="s">
        <v>1</v>
      </c>
      <c r="F445" s="154" t="s">
        <v>2556</v>
      </c>
      <c r="H445" s="155">
        <v>102.944</v>
      </c>
      <c r="I445" s="156"/>
      <c r="L445" s="151"/>
      <c r="M445" s="157"/>
      <c r="T445" s="158"/>
      <c r="AT445" s="153" t="s">
        <v>241</v>
      </c>
      <c r="AU445" s="153" t="s">
        <v>95</v>
      </c>
      <c r="AV445" s="12" t="s">
        <v>95</v>
      </c>
      <c r="AW445" s="12" t="s">
        <v>42</v>
      </c>
      <c r="AX445" s="12" t="s">
        <v>86</v>
      </c>
      <c r="AY445" s="153" t="s">
        <v>232</v>
      </c>
    </row>
    <row r="446" spans="2:65" s="14" customFormat="1">
      <c r="B446" s="166"/>
      <c r="D446" s="152" t="s">
        <v>241</v>
      </c>
      <c r="E446" s="167" t="s">
        <v>1</v>
      </c>
      <c r="F446" s="168" t="s">
        <v>2557</v>
      </c>
      <c r="H446" s="167" t="s">
        <v>1</v>
      </c>
      <c r="I446" s="169"/>
      <c r="L446" s="166"/>
      <c r="M446" s="170"/>
      <c r="T446" s="171"/>
      <c r="AT446" s="167" t="s">
        <v>241</v>
      </c>
      <c r="AU446" s="167" t="s">
        <v>95</v>
      </c>
      <c r="AV446" s="14" t="s">
        <v>93</v>
      </c>
      <c r="AW446" s="14" t="s">
        <v>42</v>
      </c>
      <c r="AX446" s="14" t="s">
        <v>86</v>
      </c>
      <c r="AY446" s="167" t="s">
        <v>232</v>
      </c>
    </row>
    <row r="447" spans="2:65" s="14" customFormat="1">
      <c r="B447" s="166"/>
      <c r="D447" s="152" t="s">
        <v>241</v>
      </c>
      <c r="E447" s="167" t="s">
        <v>1</v>
      </c>
      <c r="F447" s="168" t="s">
        <v>2558</v>
      </c>
      <c r="H447" s="167" t="s">
        <v>1</v>
      </c>
      <c r="I447" s="169"/>
      <c r="L447" s="166"/>
      <c r="M447" s="170"/>
      <c r="T447" s="171"/>
      <c r="AT447" s="167" t="s">
        <v>241</v>
      </c>
      <c r="AU447" s="167" t="s">
        <v>95</v>
      </c>
      <c r="AV447" s="14" t="s">
        <v>93</v>
      </c>
      <c r="AW447" s="14" t="s">
        <v>42</v>
      </c>
      <c r="AX447" s="14" t="s">
        <v>86</v>
      </c>
      <c r="AY447" s="167" t="s">
        <v>232</v>
      </c>
    </row>
    <row r="448" spans="2:65" s="13" customFormat="1">
      <c r="B448" s="159"/>
      <c r="D448" s="152" t="s">
        <v>241</v>
      </c>
      <c r="E448" s="160" t="s">
        <v>1</v>
      </c>
      <c r="F448" s="161" t="s">
        <v>243</v>
      </c>
      <c r="H448" s="162">
        <v>102.944</v>
      </c>
      <c r="I448" s="163"/>
      <c r="L448" s="159"/>
      <c r="M448" s="164"/>
      <c r="T448" s="165"/>
      <c r="AT448" s="160" t="s">
        <v>241</v>
      </c>
      <c r="AU448" s="160" t="s">
        <v>95</v>
      </c>
      <c r="AV448" s="13" t="s">
        <v>239</v>
      </c>
      <c r="AW448" s="13" t="s">
        <v>42</v>
      </c>
      <c r="AX448" s="13" t="s">
        <v>93</v>
      </c>
      <c r="AY448" s="160" t="s">
        <v>232</v>
      </c>
    </row>
    <row r="449" spans="2:65" s="1" customFormat="1" ht="33" customHeight="1">
      <c r="B449" s="33"/>
      <c r="C449" s="138" t="s">
        <v>666</v>
      </c>
      <c r="D449" s="138" t="s">
        <v>234</v>
      </c>
      <c r="E449" s="139" t="s">
        <v>2559</v>
      </c>
      <c r="F449" s="140" t="s">
        <v>2521</v>
      </c>
      <c r="G449" s="141" t="s">
        <v>183</v>
      </c>
      <c r="H449" s="142">
        <v>1722.5329999999999</v>
      </c>
      <c r="I449" s="143"/>
      <c r="J449" s="144">
        <f>ROUND(I449*H449,2)</f>
        <v>0</v>
      </c>
      <c r="K449" s="140" t="s">
        <v>238</v>
      </c>
      <c r="L449" s="33"/>
      <c r="M449" s="145" t="s">
        <v>1</v>
      </c>
      <c r="N449" s="146" t="s">
        <v>51</v>
      </c>
      <c r="P449" s="147">
        <f>O449*H449</f>
        <v>0</v>
      </c>
      <c r="Q449" s="147">
        <v>0</v>
      </c>
      <c r="R449" s="147">
        <f>Q449*H449</f>
        <v>0</v>
      </c>
      <c r="S449" s="147">
        <v>0</v>
      </c>
      <c r="T449" s="148">
        <f>S449*H449</f>
        <v>0</v>
      </c>
      <c r="AR449" s="149" t="s">
        <v>239</v>
      </c>
      <c r="AT449" s="149" t="s">
        <v>234</v>
      </c>
      <c r="AU449" s="149" t="s">
        <v>95</v>
      </c>
      <c r="AY449" s="17" t="s">
        <v>232</v>
      </c>
      <c r="BE449" s="150">
        <f>IF(N449="základní",J449,0)</f>
        <v>0</v>
      </c>
      <c r="BF449" s="150">
        <f>IF(N449="snížená",J449,0)</f>
        <v>0</v>
      </c>
      <c r="BG449" s="150">
        <f>IF(N449="zákl. přenesená",J449,0)</f>
        <v>0</v>
      </c>
      <c r="BH449" s="150">
        <f>IF(N449="sníž. přenesená",J449,0)</f>
        <v>0</v>
      </c>
      <c r="BI449" s="150">
        <f>IF(N449="nulová",J449,0)</f>
        <v>0</v>
      </c>
      <c r="BJ449" s="17" t="s">
        <v>93</v>
      </c>
      <c r="BK449" s="150">
        <f>ROUND(I449*H449,2)</f>
        <v>0</v>
      </c>
      <c r="BL449" s="17" t="s">
        <v>239</v>
      </c>
      <c r="BM449" s="149" t="s">
        <v>2560</v>
      </c>
    </row>
    <row r="450" spans="2:65" s="12" customFormat="1">
      <c r="B450" s="151"/>
      <c r="D450" s="152" t="s">
        <v>241</v>
      </c>
      <c r="E450" s="153" t="s">
        <v>1</v>
      </c>
      <c r="F450" s="154" t="s">
        <v>2561</v>
      </c>
      <c r="H450" s="155">
        <v>2077.5</v>
      </c>
      <c r="I450" s="156"/>
      <c r="L450" s="151"/>
      <c r="M450" s="157"/>
      <c r="T450" s="158"/>
      <c r="AT450" s="153" t="s">
        <v>241</v>
      </c>
      <c r="AU450" s="153" t="s">
        <v>95</v>
      </c>
      <c r="AV450" s="12" t="s">
        <v>95</v>
      </c>
      <c r="AW450" s="12" t="s">
        <v>42</v>
      </c>
      <c r="AX450" s="12" t="s">
        <v>86</v>
      </c>
      <c r="AY450" s="153" t="s">
        <v>232</v>
      </c>
    </row>
    <row r="451" spans="2:65" s="12" customFormat="1">
      <c r="B451" s="151"/>
      <c r="D451" s="152" t="s">
        <v>241</v>
      </c>
      <c r="E451" s="153" t="s">
        <v>1</v>
      </c>
      <c r="F451" s="154" t="s">
        <v>2562</v>
      </c>
      <c r="H451" s="155">
        <v>-305.26900000000001</v>
      </c>
      <c r="I451" s="156"/>
      <c r="L451" s="151"/>
      <c r="M451" s="157"/>
      <c r="T451" s="158"/>
      <c r="AT451" s="153" t="s">
        <v>241</v>
      </c>
      <c r="AU451" s="153" t="s">
        <v>95</v>
      </c>
      <c r="AV451" s="12" t="s">
        <v>95</v>
      </c>
      <c r="AW451" s="12" t="s">
        <v>42</v>
      </c>
      <c r="AX451" s="12" t="s">
        <v>86</v>
      </c>
      <c r="AY451" s="153" t="s">
        <v>232</v>
      </c>
    </row>
    <row r="452" spans="2:65" s="12" customFormat="1">
      <c r="B452" s="151"/>
      <c r="D452" s="152" t="s">
        <v>241</v>
      </c>
      <c r="E452" s="153" t="s">
        <v>1</v>
      </c>
      <c r="F452" s="154" t="s">
        <v>2563</v>
      </c>
      <c r="H452" s="155">
        <v>-49.698</v>
      </c>
      <c r="I452" s="156"/>
      <c r="L452" s="151"/>
      <c r="M452" s="157"/>
      <c r="T452" s="158"/>
      <c r="AT452" s="153" t="s">
        <v>241</v>
      </c>
      <c r="AU452" s="153" t="s">
        <v>95</v>
      </c>
      <c r="AV452" s="12" t="s">
        <v>95</v>
      </c>
      <c r="AW452" s="12" t="s">
        <v>42</v>
      </c>
      <c r="AX452" s="12" t="s">
        <v>86</v>
      </c>
      <c r="AY452" s="153" t="s">
        <v>232</v>
      </c>
    </row>
    <row r="453" spans="2:65" s="13" customFormat="1">
      <c r="B453" s="159"/>
      <c r="D453" s="152" t="s">
        <v>241</v>
      </c>
      <c r="E453" s="160" t="s">
        <v>1</v>
      </c>
      <c r="F453" s="161" t="s">
        <v>243</v>
      </c>
      <c r="H453" s="162">
        <v>1722.5329999999999</v>
      </c>
      <c r="I453" s="163"/>
      <c r="L453" s="159"/>
      <c r="M453" s="164"/>
      <c r="T453" s="165"/>
      <c r="AT453" s="160" t="s">
        <v>241</v>
      </c>
      <c r="AU453" s="160" t="s">
        <v>95</v>
      </c>
      <c r="AV453" s="13" t="s">
        <v>239</v>
      </c>
      <c r="AW453" s="13" t="s">
        <v>42</v>
      </c>
      <c r="AX453" s="13" t="s">
        <v>93</v>
      </c>
      <c r="AY453" s="160" t="s">
        <v>232</v>
      </c>
    </row>
    <row r="454" spans="2:65" s="1" customFormat="1" ht="44.25" customHeight="1">
      <c r="B454" s="33"/>
      <c r="C454" s="138" t="s">
        <v>676</v>
      </c>
      <c r="D454" s="138" t="s">
        <v>234</v>
      </c>
      <c r="E454" s="139" t="s">
        <v>2564</v>
      </c>
      <c r="F454" s="140" t="s">
        <v>2530</v>
      </c>
      <c r="G454" s="141" t="s">
        <v>183</v>
      </c>
      <c r="H454" s="142">
        <v>17225.330000000002</v>
      </c>
      <c r="I454" s="143"/>
      <c r="J454" s="144">
        <f>ROUND(I454*H454,2)</f>
        <v>0</v>
      </c>
      <c r="K454" s="140" t="s">
        <v>238</v>
      </c>
      <c r="L454" s="33"/>
      <c r="M454" s="145" t="s">
        <v>1</v>
      </c>
      <c r="N454" s="146" t="s">
        <v>51</v>
      </c>
      <c r="P454" s="147">
        <f>O454*H454</f>
        <v>0</v>
      </c>
      <c r="Q454" s="147">
        <v>0</v>
      </c>
      <c r="R454" s="147">
        <f>Q454*H454</f>
        <v>0</v>
      </c>
      <c r="S454" s="147">
        <v>0</v>
      </c>
      <c r="T454" s="148">
        <f>S454*H454</f>
        <v>0</v>
      </c>
      <c r="AR454" s="149" t="s">
        <v>239</v>
      </c>
      <c r="AT454" s="149" t="s">
        <v>234</v>
      </c>
      <c r="AU454" s="149" t="s">
        <v>95</v>
      </c>
      <c r="AY454" s="17" t="s">
        <v>232</v>
      </c>
      <c r="BE454" s="150">
        <f>IF(N454="základní",J454,0)</f>
        <v>0</v>
      </c>
      <c r="BF454" s="150">
        <f>IF(N454="snížená",J454,0)</f>
        <v>0</v>
      </c>
      <c r="BG454" s="150">
        <f>IF(N454="zákl. přenesená",J454,0)</f>
        <v>0</v>
      </c>
      <c r="BH454" s="150">
        <f>IF(N454="sníž. přenesená",J454,0)</f>
        <v>0</v>
      </c>
      <c r="BI454" s="150">
        <f>IF(N454="nulová",J454,0)</f>
        <v>0</v>
      </c>
      <c r="BJ454" s="17" t="s">
        <v>93</v>
      </c>
      <c r="BK454" s="150">
        <f>ROUND(I454*H454,2)</f>
        <v>0</v>
      </c>
      <c r="BL454" s="17" t="s">
        <v>239</v>
      </c>
      <c r="BM454" s="149" t="s">
        <v>2565</v>
      </c>
    </row>
    <row r="455" spans="2:65" s="12" customFormat="1">
      <c r="B455" s="151"/>
      <c r="D455" s="152" t="s">
        <v>241</v>
      </c>
      <c r="F455" s="154" t="s">
        <v>2566</v>
      </c>
      <c r="H455" s="155">
        <v>17225.330000000002</v>
      </c>
      <c r="I455" s="156"/>
      <c r="L455" s="151"/>
      <c r="M455" s="157"/>
      <c r="T455" s="158"/>
      <c r="AT455" s="153" t="s">
        <v>241</v>
      </c>
      <c r="AU455" s="153" t="s">
        <v>95</v>
      </c>
      <c r="AV455" s="12" t="s">
        <v>95</v>
      </c>
      <c r="AW455" s="12" t="s">
        <v>4</v>
      </c>
      <c r="AX455" s="12" t="s">
        <v>93</v>
      </c>
      <c r="AY455" s="153" t="s">
        <v>232</v>
      </c>
    </row>
    <row r="456" spans="2:65" s="1" customFormat="1" ht="33" customHeight="1">
      <c r="B456" s="33"/>
      <c r="C456" s="138" t="s">
        <v>680</v>
      </c>
      <c r="D456" s="138" t="s">
        <v>234</v>
      </c>
      <c r="E456" s="139" t="s">
        <v>2567</v>
      </c>
      <c r="F456" s="140" t="s">
        <v>2568</v>
      </c>
      <c r="G456" s="141" t="s">
        <v>183</v>
      </c>
      <c r="H456" s="142">
        <v>1557.2940000000001</v>
      </c>
      <c r="I456" s="143"/>
      <c r="J456" s="144">
        <f>ROUND(I456*H456,2)</f>
        <v>0</v>
      </c>
      <c r="K456" s="140" t="s">
        <v>238</v>
      </c>
      <c r="L456" s="33"/>
      <c r="M456" s="145" t="s">
        <v>1</v>
      </c>
      <c r="N456" s="146" t="s">
        <v>51</v>
      </c>
      <c r="P456" s="147">
        <f>O456*H456</f>
        <v>0</v>
      </c>
      <c r="Q456" s="147">
        <v>0</v>
      </c>
      <c r="R456" s="147">
        <f>Q456*H456</f>
        <v>0</v>
      </c>
      <c r="S456" s="147">
        <v>0</v>
      </c>
      <c r="T456" s="148">
        <f>S456*H456</f>
        <v>0</v>
      </c>
      <c r="AR456" s="149" t="s">
        <v>239</v>
      </c>
      <c r="AT456" s="149" t="s">
        <v>234</v>
      </c>
      <c r="AU456" s="149" t="s">
        <v>95</v>
      </c>
      <c r="AY456" s="17" t="s">
        <v>232</v>
      </c>
      <c r="BE456" s="150">
        <f>IF(N456="základní",J456,0)</f>
        <v>0</v>
      </c>
      <c r="BF456" s="150">
        <f>IF(N456="snížená",J456,0)</f>
        <v>0</v>
      </c>
      <c r="BG456" s="150">
        <f>IF(N456="zákl. přenesená",J456,0)</f>
        <v>0</v>
      </c>
      <c r="BH456" s="150">
        <f>IF(N456="sníž. přenesená",J456,0)</f>
        <v>0</v>
      </c>
      <c r="BI456" s="150">
        <f>IF(N456="nulová",J456,0)</f>
        <v>0</v>
      </c>
      <c r="BJ456" s="17" t="s">
        <v>93</v>
      </c>
      <c r="BK456" s="150">
        <f>ROUND(I456*H456,2)</f>
        <v>0</v>
      </c>
      <c r="BL456" s="17" t="s">
        <v>239</v>
      </c>
      <c r="BM456" s="149" t="s">
        <v>2569</v>
      </c>
    </row>
    <row r="457" spans="2:65" s="14" customFormat="1">
      <c r="B457" s="166"/>
      <c r="D457" s="152" t="s">
        <v>241</v>
      </c>
      <c r="E457" s="167" t="s">
        <v>1</v>
      </c>
      <c r="F457" s="168" t="s">
        <v>2570</v>
      </c>
      <c r="H457" s="167" t="s">
        <v>1</v>
      </c>
      <c r="I457" s="169"/>
      <c r="L457" s="166"/>
      <c r="M457" s="170"/>
      <c r="T457" s="171"/>
      <c r="AT457" s="167" t="s">
        <v>241</v>
      </c>
      <c r="AU457" s="167" t="s">
        <v>95</v>
      </c>
      <c r="AV457" s="14" t="s">
        <v>93</v>
      </c>
      <c r="AW457" s="14" t="s">
        <v>42</v>
      </c>
      <c r="AX457" s="14" t="s">
        <v>86</v>
      </c>
      <c r="AY457" s="167" t="s">
        <v>232</v>
      </c>
    </row>
    <row r="458" spans="2:65" s="12" customFormat="1">
      <c r="B458" s="151"/>
      <c r="D458" s="152" t="s">
        <v>241</v>
      </c>
      <c r="E458" s="153" t="s">
        <v>1</v>
      </c>
      <c r="F458" s="154" t="s">
        <v>2571</v>
      </c>
      <c r="H458" s="155">
        <v>1557.2940000000001</v>
      </c>
      <c r="I458" s="156"/>
      <c r="L458" s="151"/>
      <c r="M458" s="157"/>
      <c r="T458" s="158"/>
      <c r="AT458" s="153" t="s">
        <v>241</v>
      </c>
      <c r="AU458" s="153" t="s">
        <v>95</v>
      </c>
      <c r="AV458" s="12" t="s">
        <v>95</v>
      </c>
      <c r="AW458" s="12" t="s">
        <v>42</v>
      </c>
      <c r="AX458" s="12" t="s">
        <v>86</v>
      </c>
      <c r="AY458" s="153" t="s">
        <v>232</v>
      </c>
    </row>
    <row r="459" spans="2:65" s="13" customFormat="1">
      <c r="B459" s="159"/>
      <c r="D459" s="152" t="s">
        <v>241</v>
      </c>
      <c r="E459" s="160" t="s">
        <v>1</v>
      </c>
      <c r="F459" s="161" t="s">
        <v>243</v>
      </c>
      <c r="H459" s="162">
        <v>1557.2940000000001</v>
      </c>
      <c r="I459" s="163"/>
      <c r="L459" s="159"/>
      <c r="M459" s="164"/>
      <c r="T459" s="165"/>
      <c r="AT459" s="160" t="s">
        <v>241</v>
      </c>
      <c r="AU459" s="160" t="s">
        <v>95</v>
      </c>
      <c r="AV459" s="13" t="s">
        <v>239</v>
      </c>
      <c r="AW459" s="13" t="s">
        <v>42</v>
      </c>
      <c r="AX459" s="13" t="s">
        <v>93</v>
      </c>
      <c r="AY459" s="160" t="s">
        <v>232</v>
      </c>
    </row>
    <row r="460" spans="2:65" s="1" customFormat="1" ht="24.2" customHeight="1">
      <c r="B460" s="33"/>
      <c r="C460" s="138" t="s">
        <v>684</v>
      </c>
      <c r="D460" s="138" t="s">
        <v>234</v>
      </c>
      <c r="E460" s="139" t="s">
        <v>2572</v>
      </c>
      <c r="F460" s="140" t="s">
        <v>2573</v>
      </c>
      <c r="G460" s="141" t="s">
        <v>183</v>
      </c>
      <c r="H460" s="142">
        <v>1557.2940000000001</v>
      </c>
      <c r="I460" s="143"/>
      <c r="J460" s="144">
        <f>ROUND(I460*H460,2)</f>
        <v>0</v>
      </c>
      <c r="K460" s="140" t="s">
        <v>238</v>
      </c>
      <c r="L460" s="33"/>
      <c r="M460" s="145" t="s">
        <v>1</v>
      </c>
      <c r="N460" s="146" t="s">
        <v>51</v>
      </c>
      <c r="P460" s="147">
        <f>O460*H460</f>
        <v>0</v>
      </c>
      <c r="Q460" s="147">
        <v>0</v>
      </c>
      <c r="R460" s="147">
        <f>Q460*H460</f>
        <v>0</v>
      </c>
      <c r="S460" s="147">
        <v>0</v>
      </c>
      <c r="T460" s="148">
        <f>S460*H460</f>
        <v>0</v>
      </c>
      <c r="AR460" s="149" t="s">
        <v>239</v>
      </c>
      <c r="AT460" s="149" t="s">
        <v>234</v>
      </c>
      <c r="AU460" s="149" t="s">
        <v>95</v>
      </c>
      <c r="AY460" s="17" t="s">
        <v>232</v>
      </c>
      <c r="BE460" s="150">
        <f>IF(N460="základní",J460,0)</f>
        <v>0</v>
      </c>
      <c r="BF460" s="150">
        <f>IF(N460="snížená",J460,0)</f>
        <v>0</v>
      </c>
      <c r="BG460" s="150">
        <f>IF(N460="zákl. přenesená",J460,0)</f>
        <v>0</v>
      </c>
      <c r="BH460" s="150">
        <f>IF(N460="sníž. přenesená",J460,0)</f>
        <v>0</v>
      </c>
      <c r="BI460" s="150">
        <f>IF(N460="nulová",J460,0)</f>
        <v>0</v>
      </c>
      <c r="BJ460" s="17" t="s">
        <v>93</v>
      </c>
      <c r="BK460" s="150">
        <f>ROUND(I460*H460,2)</f>
        <v>0</v>
      </c>
      <c r="BL460" s="17" t="s">
        <v>239</v>
      </c>
      <c r="BM460" s="149" t="s">
        <v>2574</v>
      </c>
    </row>
    <row r="461" spans="2:65" s="14" customFormat="1">
      <c r="B461" s="166"/>
      <c r="D461" s="152" t="s">
        <v>241</v>
      </c>
      <c r="E461" s="167" t="s">
        <v>1</v>
      </c>
      <c r="F461" s="168" t="s">
        <v>2570</v>
      </c>
      <c r="H461" s="167" t="s">
        <v>1</v>
      </c>
      <c r="I461" s="169"/>
      <c r="L461" s="166"/>
      <c r="M461" s="170"/>
      <c r="T461" s="171"/>
      <c r="AT461" s="167" t="s">
        <v>241</v>
      </c>
      <c r="AU461" s="167" t="s">
        <v>95</v>
      </c>
      <c r="AV461" s="14" t="s">
        <v>93</v>
      </c>
      <c r="AW461" s="14" t="s">
        <v>42</v>
      </c>
      <c r="AX461" s="14" t="s">
        <v>86</v>
      </c>
      <c r="AY461" s="167" t="s">
        <v>232</v>
      </c>
    </row>
    <row r="462" spans="2:65" s="12" customFormat="1">
      <c r="B462" s="151"/>
      <c r="D462" s="152" t="s">
        <v>241</v>
      </c>
      <c r="E462" s="153" t="s">
        <v>1</v>
      </c>
      <c r="F462" s="154" t="s">
        <v>2571</v>
      </c>
      <c r="H462" s="155">
        <v>1557.2940000000001</v>
      </c>
      <c r="I462" s="156"/>
      <c r="L462" s="151"/>
      <c r="M462" s="157"/>
      <c r="T462" s="158"/>
      <c r="AT462" s="153" t="s">
        <v>241</v>
      </c>
      <c r="AU462" s="153" t="s">
        <v>95</v>
      </c>
      <c r="AV462" s="12" t="s">
        <v>95</v>
      </c>
      <c r="AW462" s="12" t="s">
        <v>42</v>
      </c>
      <c r="AX462" s="12" t="s">
        <v>86</v>
      </c>
      <c r="AY462" s="153" t="s">
        <v>232</v>
      </c>
    </row>
    <row r="463" spans="2:65" s="13" customFormat="1">
      <c r="B463" s="159"/>
      <c r="D463" s="152" t="s">
        <v>241</v>
      </c>
      <c r="E463" s="160" t="s">
        <v>1</v>
      </c>
      <c r="F463" s="161" t="s">
        <v>243</v>
      </c>
      <c r="H463" s="162">
        <v>1557.2940000000001</v>
      </c>
      <c r="I463" s="163"/>
      <c r="L463" s="159"/>
      <c r="M463" s="164"/>
      <c r="T463" s="165"/>
      <c r="AT463" s="160" t="s">
        <v>241</v>
      </c>
      <c r="AU463" s="160" t="s">
        <v>95</v>
      </c>
      <c r="AV463" s="13" t="s">
        <v>239</v>
      </c>
      <c r="AW463" s="13" t="s">
        <v>42</v>
      </c>
      <c r="AX463" s="13" t="s">
        <v>93</v>
      </c>
      <c r="AY463" s="160" t="s">
        <v>232</v>
      </c>
    </row>
    <row r="464" spans="2:65" s="1" customFormat="1" ht="37.9" customHeight="1">
      <c r="B464" s="33"/>
      <c r="C464" s="138" t="s">
        <v>688</v>
      </c>
      <c r="D464" s="138" t="s">
        <v>234</v>
      </c>
      <c r="E464" s="139" t="s">
        <v>2575</v>
      </c>
      <c r="F464" s="140" t="s">
        <v>2576</v>
      </c>
      <c r="G464" s="141" t="s">
        <v>183</v>
      </c>
      <c r="H464" s="142">
        <v>15572.94</v>
      </c>
      <c r="I464" s="143"/>
      <c r="J464" s="144">
        <f>ROUND(I464*H464,2)</f>
        <v>0</v>
      </c>
      <c r="K464" s="140" t="s">
        <v>238</v>
      </c>
      <c r="L464" s="33"/>
      <c r="M464" s="145" t="s">
        <v>1</v>
      </c>
      <c r="N464" s="146" t="s">
        <v>51</v>
      </c>
      <c r="P464" s="147">
        <f>O464*H464</f>
        <v>0</v>
      </c>
      <c r="Q464" s="147">
        <v>0</v>
      </c>
      <c r="R464" s="147">
        <f>Q464*H464</f>
        <v>0</v>
      </c>
      <c r="S464" s="147">
        <v>0</v>
      </c>
      <c r="T464" s="148">
        <f>S464*H464</f>
        <v>0</v>
      </c>
      <c r="AR464" s="149" t="s">
        <v>239</v>
      </c>
      <c r="AT464" s="149" t="s">
        <v>234</v>
      </c>
      <c r="AU464" s="149" t="s">
        <v>95</v>
      </c>
      <c r="AY464" s="17" t="s">
        <v>232</v>
      </c>
      <c r="BE464" s="150">
        <f>IF(N464="základní",J464,0)</f>
        <v>0</v>
      </c>
      <c r="BF464" s="150">
        <f>IF(N464="snížená",J464,0)</f>
        <v>0</v>
      </c>
      <c r="BG464" s="150">
        <f>IF(N464="zákl. přenesená",J464,0)</f>
        <v>0</v>
      </c>
      <c r="BH464" s="150">
        <f>IF(N464="sníž. přenesená",J464,0)</f>
        <v>0</v>
      </c>
      <c r="BI464" s="150">
        <f>IF(N464="nulová",J464,0)</f>
        <v>0</v>
      </c>
      <c r="BJ464" s="17" t="s">
        <v>93</v>
      </c>
      <c r="BK464" s="150">
        <f>ROUND(I464*H464,2)</f>
        <v>0</v>
      </c>
      <c r="BL464" s="17" t="s">
        <v>239</v>
      </c>
      <c r="BM464" s="149" t="s">
        <v>2577</v>
      </c>
    </row>
    <row r="465" spans="2:65" s="12" customFormat="1">
      <c r="B465" s="151"/>
      <c r="D465" s="152" t="s">
        <v>241</v>
      </c>
      <c r="F465" s="154" t="s">
        <v>2578</v>
      </c>
      <c r="H465" s="155">
        <v>15572.94</v>
      </c>
      <c r="I465" s="156"/>
      <c r="L465" s="151"/>
      <c r="M465" s="157"/>
      <c r="T465" s="158"/>
      <c r="AT465" s="153" t="s">
        <v>241</v>
      </c>
      <c r="AU465" s="153" t="s">
        <v>95</v>
      </c>
      <c r="AV465" s="12" t="s">
        <v>95</v>
      </c>
      <c r="AW465" s="12" t="s">
        <v>4</v>
      </c>
      <c r="AX465" s="12" t="s">
        <v>93</v>
      </c>
      <c r="AY465" s="153" t="s">
        <v>232</v>
      </c>
    </row>
    <row r="466" spans="2:65" s="11" customFormat="1" ht="22.9" customHeight="1">
      <c r="B466" s="126"/>
      <c r="D466" s="127" t="s">
        <v>85</v>
      </c>
      <c r="E466" s="136" t="s">
        <v>1113</v>
      </c>
      <c r="F466" s="136" t="s">
        <v>1114</v>
      </c>
      <c r="I466" s="129"/>
      <c r="J466" s="137">
        <f>BK466</f>
        <v>0</v>
      </c>
      <c r="L466" s="126"/>
      <c r="M466" s="131"/>
      <c r="P466" s="132">
        <f>P467</f>
        <v>0</v>
      </c>
      <c r="R466" s="132">
        <f>R467</f>
        <v>0</v>
      </c>
      <c r="T466" s="133">
        <f>T467</f>
        <v>0</v>
      </c>
      <c r="AR466" s="127" t="s">
        <v>93</v>
      </c>
      <c r="AT466" s="134" t="s">
        <v>85</v>
      </c>
      <c r="AU466" s="134" t="s">
        <v>93</v>
      </c>
      <c r="AY466" s="127" t="s">
        <v>232</v>
      </c>
      <c r="BK466" s="135">
        <f>BK467</f>
        <v>0</v>
      </c>
    </row>
    <row r="467" spans="2:65" s="1" customFormat="1" ht="37.9" customHeight="1">
      <c r="B467" s="33"/>
      <c r="C467" s="138" t="s">
        <v>692</v>
      </c>
      <c r="D467" s="138" t="s">
        <v>234</v>
      </c>
      <c r="E467" s="139" t="s">
        <v>2579</v>
      </c>
      <c r="F467" s="140" t="s">
        <v>2580</v>
      </c>
      <c r="G467" s="141" t="s">
        <v>183</v>
      </c>
      <c r="H467" s="142">
        <v>1643.7919999999999</v>
      </c>
      <c r="I467" s="143"/>
      <c r="J467" s="144">
        <f>ROUND(I467*H467,2)</f>
        <v>0</v>
      </c>
      <c r="K467" s="140" t="s">
        <v>238</v>
      </c>
      <c r="L467" s="33"/>
      <c r="M467" s="145" t="s">
        <v>1</v>
      </c>
      <c r="N467" s="146" t="s">
        <v>51</v>
      </c>
      <c r="P467" s="147">
        <f>O467*H467</f>
        <v>0</v>
      </c>
      <c r="Q467" s="147">
        <v>0</v>
      </c>
      <c r="R467" s="147">
        <f>Q467*H467</f>
        <v>0</v>
      </c>
      <c r="S467" s="147">
        <v>0</v>
      </c>
      <c r="T467" s="148">
        <f>S467*H467</f>
        <v>0</v>
      </c>
      <c r="AR467" s="149" t="s">
        <v>239</v>
      </c>
      <c r="AT467" s="149" t="s">
        <v>234</v>
      </c>
      <c r="AU467" s="149" t="s">
        <v>95</v>
      </c>
      <c r="AY467" s="17" t="s">
        <v>232</v>
      </c>
      <c r="BE467" s="150">
        <f>IF(N467="základní",J467,0)</f>
        <v>0</v>
      </c>
      <c r="BF467" s="150">
        <f>IF(N467="snížená",J467,0)</f>
        <v>0</v>
      </c>
      <c r="BG467" s="150">
        <f>IF(N467="zákl. přenesená",J467,0)</f>
        <v>0</v>
      </c>
      <c r="BH467" s="150">
        <f>IF(N467="sníž. přenesená",J467,0)</f>
        <v>0</v>
      </c>
      <c r="BI467" s="150">
        <f>IF(N467="nulová",J467,0)</f>
        <v>0</v>
      </c>
      <c r="BJ467" s="17" t="s">
        <v>93</v>
      </c>
      <c r="BK467" s="150">
        <f>ROUND(I467*H467,2)</f>
        <v>0</v>
      </c>
      <c r="BL467" s="17" t="s">
        <v>239</v>
      </c>
      <c r="BM467" s="149" t="s">
        <v>2581</v>
      </c>
    </row>
    <row r="468" spans="2:65" s="11" customFormat="1" ht="25.9" customHeight="1">
      <c r="B468" s="126"/>
      <c r="D468" s="127" t="s">
        <v>85</v>
      </c>
      <c r="E468" s="128" t="s">
        <v>1597</v>
      </c>
      <c r="F468" s="128" t="s">
        <v>2582</v>
      </c>
      <c r="I468" s="129"/>
      <c r="J468" s="130">
        <f>BK468</f>
        <v>0</v>
      </c>
      <c r="L468" s="126"/>
      <c r="M468" s="131"/>
      <c r="P468" s="132">
        <f>SUM(P469:P480)</f>
        <v>0</v>
      </c>
      <c r="R468" s="132">
        <f>SUM(R469:R480)</f>
        <v>0</v>
      </c>
      <c r="T468" s="133">
        <f>SUM(T469:T480)</f>
        <v>0</v>
      </c>
      <c r="AR468" s="127" t="s">
        <v>93</v>
      </c>
      <c r="AT468" s="134" t="s">
        <v>85</v>
      </c>
      <c r="AU468" s="134" t="s">
        <v>86</v>
      </c>
      <c r="AY468" s="127" t="s">
        <v>232</v>
      </c>
      <c r="BK468" s="135">
        <f>SUM(BK469:BK480)</f>
        <v>0</v>
      </c>
    </row>
    <row r="469" spans="2:65" s="1" customFormat="1" ht="44.25" customHeight="1">
      <c r="B469" s="33"/>
      <c r="C469" s="138" t="s">
        <v>696</v>
      </c>
      <c r="D469" s="138" t="s">
        <v>234</v>
      </c>
      <c r="E469" s="139" t="s">
        <v>1600</v>
      </c>
      <c r="F469" s="140" t="s">
        <v>1601</v>
      </c>
      <c r="G469" s="141" t="s">
        <v>183</v>
      </c>
      <c r="H469" s="142">
        <v>76.754999999999995</v>
      </c>
      <c r="I469" s="143"/>
      <c r="J469" s="144">
        <f>ROUND(I469*H469,2)</f>
        <v>0</v>
      </c>
      <c r="K469" s="140" t="s">
        <v>238</v>
      </c>
      <c r="L469" s="33"/>
      <c r="M469" s="145" t="s">
        <v>1</v>
      </c>
      <c r="N469" s="146" t="s">
        <v>51</v>
      </c>
      <c r="P469" s="147">
        <f>O469*H469</f>
        <v>0</v>
      </c>
      <c r="Q469" s="147">
        <v>0</v>
      </c>
      <c r="R469" s="147">
        <f>Q469*H469</f>
        <v>0</v>
      </c>
      <c r="S469" s="147">
        <v>0</v>
      </c>
      <c r="T469" s="148">
        <f>S469*H469</f>
        <v>0</v>
      </c>
      <c r="AR469" s="149" t="s">
        <v>239</v>
      </c>
      <c r="AT469" s="149" t="s">
        <v>234</v>
      </c>
      <c r="AU469" s="149" t="s">
        <v>93</v>
      </c>
      <c r="AY469" s="17" t="s">
        <v>232</v>
      </c>
      <c r="BE469" s="150">
        <f>IF(N469="základní",J469,0)</f>
        <v>0</v>
      </c>
      <c r="BF469" s="150">
        <f>IF(N469="snížená",J469,0)</f>
        <v>0</v>
      </c>
      <c r="BG469" s="150">
        <f>IF(N469="zákl. přenesená",J469,0)</f>
        <v>0</v>
      </c>
      <c r="BH469" s="150">
        <f>IF(N469="sníž. přenesená",J469,0)</f>
        <v>0</v>
      </c>
      <c r="BI469" s="150">
        <f>IF(N469="nulová",J469,0)</f>
        <v>0</v>
      </c>
      <c r="BJ469" s="17" t="s">
        <v>93</v>
      </c>
      <c r="BK469" s="150">
        <f>ROUND(I469*H469,2)</f>
        <v>0</v>
      </c>
      <c r="BL469" s="17" t="s">
        <v>239</v>
      </c>
      <c r="BM469" s="149" t="s">
        <v>2583</v>
      </c>
    </row>
    <row r="470" spans="2:65" s="12" customFormat="1">
      <c r="B470" s="151"/>
      <c r="D470" s="152" t="s">
        <v>241</v>
      </c>
      <c r="E470" s="153" t="s">
        <v>1</v>
      </c>
      <c r="F470" s="154" t="s">
        <v>2584</v>
      </c>
      <c r="H470" s="155">
        <v>57.74</v>
      </c>
      <c r="I470" s="156"/>
      <c r="L470" s="151"/>
      <c r="M470" s="157"/>
      <c r="T470" s="158"/>
      <c r="AT470" s="153" t="s">
        <v>241</v>
      </c>
      <c r="AU470" s="153" t="s">
        <v>93</v>
      </c>
      <c r="AV470" s="12" t="s">
        <v>95</v>
      </c>
      <c r="AW470" s="12" t="s">
        <v>42</v>
      </c>
      <c r="AX470" s="12" t="s">
        <v>86</v>
      </c>
      <c r="AY470" s="153" t="s">
        <v>232</v>
      </c>
    </row>
    <row r="471" spans="2:65" s="12" customFormat="1">
      <c r="B471" s="151"/>
      <c r="D471" s="152" t="s">
        <v>241</v>
      </c>
      <c r="E471" s="153" t="s">
        <v>1</v>
      </c>
      <c r="F471" s="154" t="s">
        <v>2585</v>
      </c>
      <c r="H471" s="155">
        <v>19.015000000000001</v>
      </c>
      <c r="I471" s="156"/>
      <c r="L471" s="151"/>
      <c r="M471" s="157"/>
      <c r="T471" s="158"/>
      <c r="AT471" s="153" t="s">
        <v>241</v>
      </c>
      <c r="AU471" s="153" t="s">
        <v>93</v>
      </c>
      <c r="AV471" s="12" t="s">
        <v>95</v>
      </c>
      <c r="AW471" s="12" t="s">
        <v>42</v>
      </c>
      <c r="AX471" s="12" t="s">
        <v>86</v>
      </c>
      <c r="AY471" s="153" t="s">
        <v>232</v>
      </c>
    </row>
    <row r="472" spans="2:65" s="13" customFormat="1">
      <c r="B472" s="159"/>
      <c r="D472" s="152" t="s">
        <v>241</v>
      </c>
      <c r="E472" s="160" t="s">
        <v>1</v>
      </c>
      <c r="F472" s="161" t="s">
        <v>243</v>
      </c>
      <c r="H472" s="162">
        <v>76.754999999999995</v>
      </c>
      <c r="I472" s="163"/>
      <c r="L472" s="159"/>
      <c r="M472" s="164"/>
      <c r="T472" s="165"/>
      <c r="AT472" s="160" t="s">
        <v>241</v>
      </c>
      <c r="AU472" s="160" t="s">
        <v>93</v>
      </c>
      <c r="AV472" s="13" t="s">
        <v>239</v>
      </c>
      <c r="AW472" s="13" t="s">
        <v>42</v>
      </c>
      <c r="AX472" s="13" t="s">
        <v>93</v>
      </c>
      <c r="AY472" s="160" t="s">
        <v>232</v>
      </c>
    </row>
    <row r="473" spans="2:65" s="1" customFormat="1" ht="44.25" customHeight="1">
      <c r="B473" s="33"/>
      <c r="C473" s="138" t="s">
        <v>700</v>
      </c>
      <c r="D473" s="138" t="s">
        <v>234</v>
      </c>
      <c r="E473" s="139" t="s">
        <v>1604</v>
      </c>
      <c r="F473" s="140" t="s">
        <v>1605</v>
      </c>
      <c r="G473" s="141" t="s">
        <v>183</v>
      </c>
      <c r="H473" s="142">
        <v>21.84</v>
      </c>
      <c r="I473" s="143"/>
      <c r="J473" s="144">
        <f>ROUND(I473*H473,2)</f>
        <v>0</v>
      </c>
      <c r="K473" s="140" t="s">
        <v>238</v>
      </c>
      <c r="L473" s="33"/>
      <c r="M473" s="145" t="s">
        <v>1</v>
      </c>
      <c r="N473" s="146" t="s">
        <v>51</v>
      </c>
      <c r="P473" s="147">
        <f>O473*H473</f>
        <v>0</v>
      </c>
      <c r="Q473" s="147">
        <v>0</v>
      </c>
      <c r="R473" s="147">
        <f>Q473*H473</f>
        <v>0</v>
      </c>
      <c r="S473" s="147">
        <v>0</v>
      </c>
      <c r="T473" s="148">
        <f>S473*H473</f>
        <v>0</v>
      </c>
      <c r="AR473" s="149" t="s">
        <v>239</v>
      </c>
      <c r="AT473" s="149" t="s">
        <v>234</v>
      </c>
      <c r="AU473" s="149" t="s">
        <v>93</v>
      </c>
      <c r="AY473" s="17" t="s">
        <v>232</v>
      </c>
      <c r="BE473" s="150">
        <f>IF(N473="základní",J473,0)</f>
        <v>0</v>
      </c>
      <c r="BF473" s="150">
        <f>IF(N473="snížená",J473,0)</f>
        <v>0</v>
      </c>
      <c r="BG473" s="150">
        <f>IF(N473="zákl. přenesená",J473,0)</f>
        <v>0</v>
      </c>
      <c r="BH473" s="150">
        <f>IF(N473="sníž. přenesená",J473,0)</f>
        <v>0</v>
      </c>
      <c r="BI473" s="150">
        <f>IF(N473="nulová",J473,0)</f>
        <v>0</v>
      </c>
      <c r="BJ473" s="17" t="s">
        <v>93</v>
      </c>
      <c r="BK473" s="150">
        <f>ROUND(I473*H473,2)</f>
        <v>0</v>
      </c>
      <c r="BL473" s="17" t="s">
        <v>239</v>
      </c>
      <c r="BM473" s="149" t="s">
        <v>2586</v>
      </c>
    </row>
    <row r="474" spans="2:65" s="12" customFormat="1">
      <c r="B474" s="151"/>
      <c r="D474" s="152" t="s">
        <v>241</v>
      </c>
      <c r="E474" s="153" t="s">
        <v>1</v>
      </c>
      <c r="F474" s="154" t="s">
        <v>2541</v>
      </c>
      <c r="H474" s="155">
        <v>21.84</v>
      </c>
      <c r="I474" s="156"/>
      <c r="L474" s="151"/>
      <c r="M474" s="157"/>
      <c r="T474" s="158"/>
      <c r="AT474" s="153" t="s">
        <v>241</v>
      </c>
      <c r="AU474" s="153" t="s">
        <v>93</v>
      </c>
      <c r="AV474" s="12" t="s">
        <v>95</v>
      </c>
      <c r="AW474" s="12" t="s">
        <v>42</v>
      </c>
      <c r="AX474" s="12" t="s">
        <v>86</v>
      </c>
      <c r="AY474" s="153" t="s">
        <v>232</v>
      </c>
    </row>
    <row r="475" spans="2:65" s="13" customFormat="1">
      <c r="B475" s="159"/>
      <c r="D475" s="152" t="s">
        <v>241</v>
      </c>
      <c r="E475" s="160" t="s">
        <v>1</v>
      </c>
      <c r="F475" s="161" t="s">
        <v>243</v>
      </c>
      <c r="H475" s="162">
        <v>21.84</v>
      </c>
      <c r="I475" s="163"/>
      <c r="L475" s="159"/>
      <c r="M475" s="164"/>
      <c r="T475" s="165"/>
      <c r="AT475" s="160" t="s">
        <v>241</v>
      </c>
      <c r="AU475" s="160" t="s">
        <v>93</v>
      </c>
      <c r="AV475" s="13" t="s">
        <v>239</v>
      </c>
      <c r="AW475" s="13" t="s">
        <v>42</v>
      </c>
      <c r="AX475" s="13" t="s">
        <v>93</v>
      </c>
      <c r="AY475" s="160" t="s">
        <v>232</v>
      </c>
    </row>
    <row r="476" spans="2:65" s="1" customFormat="1" ht="44.25" customHeight="1">
      <c r="B476" s="33"/>
      <c r="C476" s="138" t="s">
        <v>706</v>
      </c>
      <c r="D476" s="138" t="s">
        <v>234</v>
      </c>
      <c r="E476" s="139" t="s">
        <v>2587</v>
      </c>
      <c r="F476" s="140" t="s">
        <v>2188</v>
      </c>
      <c r="G476" s="141" t="s">
        <v>183</v>
      </c>
      <c r="H476" s="142">
        <v>1172.8499999999999</v>
      </c>
      <c r="I476" s="143"/>
      <c r="J476" s="144">
        <f>ROUND(I476*H476,2)</f>
        <v>0</v>
      </c>
      <c r="K476" s="140" t="s">
        <v>238</v>
      </c>
      <c r="L476" s="33"/>
      <c r="M476" s="145" t="s">
        <v>1</v>
      </c>
      <c r="N476" s="146" t="s">
        <v>51</v>
      </c>
      <c r="P476" s="147">
        <f>O476*H476</f>
        <v>0</v>
      </c>
      <c r="Q476" s="147">
        <v>0</v>
      </c>
      <c r="R476" s="147">
        <f>Q476*H476</f>
        <v>0</v>
      </c>
      <c r="S476" s="147">
        <v>0</v>
      </c>
      <c r="T476" s="148">
        <f>S476*H476</f>
        <v>0</v>
      </c>
      <c r="AR476" s="149" t="s">
        <v>239</v>
      </c>
      <c r="AT476" s="149" t="s">
        <v>234</v>
      </c>
      <c r="AU476" s="149" t="s">
        <v>93</v>
      </c>
      <c r="AY476" s="17" t="s">
        <v>232</v>
      </c>
      <c r="BE476" s="150">
        <f>IF(N476="základní",J476,0)</f>
        <v>0</v>
      </c>
      <c r="BF476" s="150">
        <f>IF(N476="snížená",J476,0)</f>
        <v>0</v>
      </c>
      <c r="BG476" s="150">
        <f>IF(N476="zákl. přenesená",J476,0)</f>
        <v>0</v>
      </c>
      <c r="BH476" s="150">
        <f>IF(N476="sníž. přenesená",J476,0)</f>
        <v>0</v>
      </c>
      <c r="BI476" s="150">
        <f>IF(N476="nulová",J476,0)</f>
        <v>0</v>
      </c>
      <c r="BJ476" s="17" t="s">
        <v>93</v>
      </c>
      <c r="BK476" s="150">
        <f>ROUND(I476*H476,2)</f>
        <v>0</v>
      </c>
      <c r="BL476" s="17" t="s">
        <v>239</v>
      </c>
      <c r="BM476" s="149" t="s">
        <v>2588</v>
      </c>
    </row>
    <row r="477" spans="2:65" s="14" customFormat="1">
      <c r="B477" s="166"/>
      <c r="D477" s="152" t="s">
        <v>241</v>
      </c>
      <c r="E477" s="167" t="s">
        <v>1</v>
      </c>
      <c r="F477" s="168" t="s">
        <v>2589</v>
      </c>
      <c r="H477" s="167" t="s">
        <v>1</v>
      </c>
      <c r="I477" s="169"/>
      <c r="L477" s="166"/>
      <c r="M477" s="170"/>
      <c r="T477" s="171"/>
      <c r="AT477" s="167" t="s">
        <v>241</v>
      </c>
      <c r="AU477" s="167" t="s">
        <v>93</v>
      </c>
      <c r="AV477" s="14" t="s">
        <v>93</v>
      </c>
      <c r="AW477" s="14" t="s">
        <v>42</v>
      </c>
      <c r="AX477" s="14" t="s">
        <v>86</v>
      </c>
      <c r="AY477" s="167" t="s">
        <v>232</v>
      </c>
    </row>
    <row r="478" spans="2:65" s="12" customFormat="1">
      <c r="B478" s="151"/>
      <c r="D478" s="152" t="s">
        <v>241</v>
      </c>
      <c r="E478" s="153" t="s">
        <v>1</v>
      </c>
      <c r="F478" s="154" t="s">
        <v>2590</v>
      </c>
      <c r="H478" s="155">
        <v>1157.9000000000001</v>
      </c>
      <c r="I478" s="156"/>
      <c r="L478" s="151"/>
      <c r="M478" s="157"/>
      <c r="T478" s="158"/>
      <c r="AT478" s="153" t="s">
        <v>241</v>
      </c>
      <c r="AU478" s="153" t="s">
        <v>93</v>
      </c>
      <c r="AV478" s="12" t="s">
        <v>95</v>
      </c>
      <c r="AW478" s="12" t="s">
        <v>42</v>
      </c>
      <c r="AX478" s="12" t="s">
        <v>86</v>
      </c>
      <c r="AY478" s="153" t="s">
        <v>232</v>
      </c>
    </row>
    <row r="479" spans="2:65" s="12" customFormat="1">
      <c r="B479" s="151"/>
      <c r="D479" s="152" t="s">
        <v>241</v>
      </c>
      <c r="E479" s="153" t="s">
        <v>1</v>
      </c>
      <c r="F479" s="154" t="s">
        <v>2591</v>
      </c>
      <c r="H479" s="155">
        <v>14.95</v>
      </c>
      <c r="I479" s="156"/>
      <c r="L479" s="151"/>
      <c r="M479" s="157"/>
      <c r="T479" s="158"/>
      <c r="AT479" s="153" t="s">
        <v>241</v>
      </c>
      <c r="AU479" s="153" t="s">
        <v>93</v>
      </c>
      <c r="AV479" s="12" t="s">
        <v>95</v>
      </c>
      <c r="AW479" s="12" t="s">
        <v>42</v>
      </c>
      <c r="AX479" s="12" t="s">
        <v>86</v>
      </c>
      <c r="AY479" s="153" t="s">
        <v>232</v>
      </c>
    </row>
    <row r="480" spans="2:65" s="13" customFormat="1">
      <c r="B480" s="159"/>
      <c r="D480" s="152" t="s">
        <v>241</v>
      </c>
      <c r="E480" s="160" t="s">
        <v>1</v>
      </c>
      <c r="F480" s="161" t="s">
        <v>243</v>
      </c>
      <c r="H480" s="162">
        <v>1172.8499999999999</v>
      </c>
      <c r="I480" s="163"/>
      <c r="L480" s="159"/>
      <c r="M480" s="189"/>
      <c r="N480" s="190"/>
      <c r="O480" s="190"/>
      <c r="P480" s="190"/>
      <c r="Q480" s="190"/>
      <c r="R480" s="190"/>
      <c r="S480" s="190"/>
      <c r="T480" s="191"/>
      <c r="AT480" s="160" t="s">
        <v>241</v>
      </c>
      <c r="AU480" s="160" t="s">
        <v>93</v>
      </c>
      <c r="AV480" s="13" t="s">
        <v>239</v>
      </c>
      <c r="AW480" s="13" t="s">
        <v>42</v>
      </c>
      <c r="AX480" s="13" t="s">
        <v>93</v>
      </c>
      <c r="AY480" s="160" t="s">
        <v>232</v>
      </c>
    </row>
    <row r="481" spans="2:12" s="1" customFormat="1" ht="6.95" customHeight="1">
      <c r="B481" s="44"/>
      <c r="C481" s="45"/>
      <c r="D481" s="45"/>
      <c r="E481" s="45"/>
      <c r="F481" s="45"/>
      <c r="G481" s="45"/>
      <c r="H481" s="45"/>
      <c r="I481" s="45"/>
      <c r="J481" s="45"/>
      <c r="K481" s="45"/>
      <c r="L481" s="33"/>
    </row>
  </sheetData>
  <sheetProtection algorithmName="SHA-512" hashValue="QJqo5a3RvtUZqS9lcmoamqj6OKCvj4QDYzkaSzhxzIxl22mv3xvj4Z+ThZSBktg/O5R4bxNtdybh8W9U6/tqyw==" saltValue="DRZyvrGvS1kzTClEqRtXI4tX3ikJqLQvkYzlYX3fJu8RelfETGzPSc6gbcsWOBwBVTDqwaULvkncRmi+66wJQw==" spinCount="100000" sheet="1" objects="1" scenarios="1" formatColumns="0" formatRows="0" autoFilter="0"/>
  <autoFilter ref="C127:K480" xr:uid="{00000000-0009-0000-0000-000006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60"/>
  <sheetViews>
    <sheetView showGridLines="0" topLeftCell="A88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120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95</v>
      </c>
    </row>
    <row r="4" spans="2:46" ht="24.95" customHeight="1">
      <c r="B4" s="20"/>
      <c r="D4" s="21" t="s">
        <v>158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12" t="str">
        <f>'Rekapitulace stavby'!K6</f>
        <v>Vybudování PPO na stokové síti v oblasti Karlín - Retenční nádrž JIH</v>
      </c>
      <c r="F7" s="313"/>
      <c r="G7" s="313"/>
      <c r="H7" s="313"/>
      <c r="L7" s="20"/>
    </row>
    <row r="8" spans="2:46" ht="12" customHeight="1">
      <c r="B8" s="20"/>
      <c r="D8" s="27" t="s">
        <v>172</v>
      </c>
      <c r="L8" s="20"/>
    </row>
    <row r="9" spans="2:46" s="1" customFormat="1" ht="16.5" customHeight="1">
      <c r="B9" s="33"/>
      <c r="E9" s="312" t="s">
        <v>2218</v>
      </c>
      <c r="F9" s="311"/>
      <c r="G9" s="311"/>
      <c r="H9" s="311"/>
      <c r="L9" s="33"/>
    </row>
    <row r="10" spans="2:46" s="1" customFormat="1" ht="12" customHeight="1">
      <c r="B10" s="33"/>
      <c r="D10" s="27" t="s">
        <v>180</v>
      </c>
      <c r="L10" s="33"/>
    </row>
    <row r="11" spans="2:46" s="1" customFormat="1" ht="16.5" customHeight="1">
      <c r="B11" s="33"/>
      <c r="E11" s="273" t="s">
        <v>2592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7" t="s">
        <v>18</v>
      </c>
      <c r="F13" s="25" t="s">
        <v>1</v>
      </c>
      <c r="I13" s="27" t="s">
        <v>20</v>
      </c>
      <c r="J13" s="25" t="s">
        <v>1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2" t="str">
        <f>'Rekapitulace stavby'!AN8</f>
        <v>13. 8. 2025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4"/>
      <c r="G20" s="284"/>
      <c r="H20" s="284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41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43</v>
      </c>
      <c r="I25" s="27" t="s">
        <v>31</v>
      </c>
      <c r="J25" s="25" t="s">
        <v>39</v>
      </c>
      <c r="L25" s="33"/>
    </row>
    <row r="26" spans="2:12" s="1" customFormat="1" ht="18" customHeight="1">
      <c r="B26" s="33"/>
      <c r="E26" s="25" t="s">
        <v>40</v>
      </c>
      <c r="I26" s="27" t="s">
        <v>34</v>
      </c>
      <c r="J26" s="25" t="s">
        <v>41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44</v>
      </c>
      <c r="L28" s="33"/>
    </row>
    <row r="29" spans="2:12" s="7" customFormat="1" ht="59.25" customHeight="1">
      <c r="B29" s="94"/>
      <c r="E29" s="289" t="s">
        <v>45</v>
      </c>
      <c r="F29" s="289"/>
      <c r="G29" s="289"/>
      <c r="H29" s="289"/>
      <c r="L29" s="94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3"/>
      <c r="E31" s="53"/>
      <c r="F31" s="53"/>
      <c r="G31" s="53"/>
      <c r="H31" s="53"/>
      <c r="I31" s="53"/>
      <c r="J31" s="53"/>
      <c r="K31" s="53"/>
      <c r="L31" s="33"/>
    </row>
    <row r="32" spans="2:12" s="1" customFormat="1" ht="25.35" customHeight="1">
      <c r="B32" s="33"/>
      <c r="D32" s="95" t="s">
        <v>46</v>
      </c>
      <c r="J32" s="65">
        <f>ROUND(J129, 2)</f>
        <v>0</v>
      </c>
      <c r="L32" s="33"/>
    </row>
    <row r="33" spans="2:12" s="1" customFormat="1" ht="6.95" customHeight="1">
      <c r="B33" s="33"/>
      <c r="D33" s="53"/>
      <c r="E33" s="53"/>
      <c r="F33" s="53"/>
      <c r="G33" s="53"/>
      <c r="H33" s="53"/>
      <c r="I33" s="53"/>
      <c r="J33" s="53"/>
      <c r="K33" s="53"/>
      <c r="L33" s="33"/>
    </row>
    <row r="34" spans="2:12" s="1" customFormat="1" ht="14.45" customHeight="1">
      <c r="B34" s="33"/>
      <c r="F34" s="96" t="s">
        <v>48</v>
      </c>
      <c r="I34" s="96" t="s">
        <v>47</v>
      </c>
      <c r="J34" s="96" t="s">
        <v>49</v>
      </c>
      <c r="L34" s="33"/>
    </row>
    <row r="35" spans="2:12" s="1" customFormat="1" ht="14.45" customHeight="1">
      <c r="B35" s="33"/>
      <c r="D35" s="97" t="s">
        <v>50</v>
      </c>
      <c r="E35" s="27" t="s">
        <v>51</v>
      </c>
      <c r="F35" s="85">
        <f>ROUND((SUM(BE129:BE259)),  2)</f>
        <v>0</v>
      </c>
      <c r="I35" s="98">
        <v>0.21</v>
      </c>
      <c r="J35" s="85">
        <f>ROUND(((SUM(BE129:BE259))*I35),  2)</f>
        <v>0</v>
      </c>
      <c r="L35" s="33"/>
    </row>
    <row r="36" spans="2:12" s="1" customFormat="1" ht="14.45" customHeight="1">
      <c r="B36" s="33"/>
      <c r="E36" s="27" t="s">
        <v>52</v>
      </c>
      <c r="F36" s="85">
        <f>ROUND((SUM(BF129:BF259)),  2)</f>
        <v>0</v>
      </c>
      <c r="I36" s="98">
        <v>0.12</v>
      </c>
      <c r="J36" s="85">
        <f>ROUND(((SUM(BF129:BF259))*I36),  2)</f>
        <v>0</v>
      </c>
      <c r="L36" s="33"/>
    </row>
    <row r="37" spans="2:12" s="1" customFormat="1" ht="14.45" hidden="1" customHeight="1">
      <c r="B37" s="33"/>
      <c r="E37" s="27" t="s">
        <v>53</v>
      </c>
      <c r="F37" s="85">
        <f>ROUND((SUM(BG129:BG259)),  2)</f>
        <v>0</v>
      </c>
      <c r="I37" s="98">
        <v>0.21</v>
      </c>
      <c r="J37" s="85">
        <f>0</f>
        <v>0</v>
      </c>
      <c r="L37" s="33"/>
    </row>
    <row r="38" spans="2:12" s="1" customFormat="1" ht="14.45" hidden="1" customHeight="1">
      <c r="B38" s="33"/>
      <c r="E38" s="27" t="s">
        <v>54</v>
      </c>
      <c r="F38" s="85">
        <f>ROUND((SUM(BH129:BH259)),  2)</f>
        <v>0</v>
      </c>
      <c r="I38" s="98">
        <v>0.12</v>
      </c>
      <c r="J38" s="85">
        <f>0</f>
        <v>0</v>
      </c>
      <c r="L38" s="33"/>
    </row>
    <row r="39" spans="2:12" s="1" customFormat="1" ht="14.45" hidden="1" customHeight="1">
      <c r="B39" s="33"/>
      <c r="E39" s="27" t="s">
        <v>55</v>
      </c>
      <c r="F39" s="85">
        <f>ROUND((SUM(BI129:BI259)),  2)</f>
        <v>0</v>
      </c>
      <c r="I39" s="98">
        <v>0</v>
      </c>
      <c r="J39" s="85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56</v>
      </c>
      <c r="E41" s="56"/>
      <c r="F41" s="56"/>
      <c r="G41" s="101" t="s">
        <v>57</v>
      </c>
      <c r="H41" s="102" t="s">
        <v>58</v>
      </c>
      <c r="I41" s="56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1" t="s">
        <v>59</v>
      </c>
      <c r="E50" s="42"/>
      <c r="F50" s="42"/>
      <c r="G50" s="41" t="s">
        <v>60</v>
      </c>
      <c r="H50" s="42"/>
      <c r="I50" s="42"/>
      <c r="J50" s="42"/>
      <c r="K50" s="42"/>
      <c r="L50" s="33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3"/>
      <c r="D61" s="43" t="s">
        <v>61</v>
      </c>
      <c r="E61" s="35"/>
      <c r="F61" s="105" t="s">
        <v>62</v>
      </c>
      <c r="G61" s="43" t="s">
        <v>61</v>
      </c>
      <c r="H61" s="35"/>
      <c r="I61" s="35"/>
      <c r="J61" s="106" t="s">
        <v>62</v>
      </c>
      <c r="K61" s="35"/>
      <c r="L61" s="33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3"/>
      <c r="D65" s="41" t="s">
        <v>63</v>
      </c>
      <c r="E65" s="42"/>
      <c r="F65" s="42"/>
      <c r="G65" s="41" t="s">
        <v>64</v>
      </c>
      <c r="H65" s="42"/>
      <c r="I65" s="42"/>
      <c r="J65" s="42"/>
      <c r="K65" s="42"/>
      <c r="L65" s="33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3"/>
      <c r="D76" s="43" t="s">
        <v>61</v>
      </c>
      <c r="E76" s="35"/>
      <c r="F76" s="105" t="s">
        <v>62</v>
      </c>
      <c r="G76" s="43" t="s">
        <v>61</v>
      </c>
      <c r="H76" s="35"/>
      <c r="I76" s="35"/>
      <c r="J76" s="106" t="s">
        <v>62</v>
      </c>
      <c r="K76" s="35"/>
      <c r="L76" s="33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3"/>
    </row>
    <row r="82" spans="2:12" s="1" customFormat="1" ht="24.95" customHeight="1">
      <c r="B82" s="33"/>
      <c r="C82" s="21" t="s">
        <v>195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26.25" customHeight="1">
      <c r="B85" s="33"/>
      <c r="E85" s="312" t="str">
        <f>E7</f>
        <v>Vybudování PPO na stokové síti v oblasti Karlín - Retenční nádrž JIH</v>
      </c>
      <c r="F85" s="313"/>
      <c r="G85" s="313"/>
      <c r="H85" s="313"/>
      <c r="L85" s="33"/>
    </row>
    <row r="86" spans="2:12" ht="12" customHeight="1">
      <c r="B86" s="20"/>
      <c r="C86" s="27" t="s">
        <v>172</v>
      </c>
      <c r="L86" s="20"/>
    </row>
    <row r="87" spans="2:12" s="1" customFormat="1" ht="16.5" customHeight="1">
      <c r="B87" s="33"/>
      <c r="E87" s="312" t="s">
        <v>2218</v>
      </c>
      <c r="F87" s="311"/>
      <c r="G87" s="311"/>
      <c r="H87" s="311"/>
      <c r="L87" s="33"/>
    </row>
    <row r="88" spans="2:12" s="1" customFormat="1" ht="12" customHeight="1">
      <c r="B88" s="33"/>
      <c r="C88" s="27" t="s">
        <v>180</v>
      </c>
      <c r="L88" s="33"/>
    </row>
    <row r="89" spans="2:12" s="1" customFormat="1" ht="16.5" customHeight="1">
      <c r="B89" s="33"/>
      <c r="E89" s="273" t="str">
        <f>E11</f>
        <v>SO 06.2 - Opěrné stěny</v>
      </c>
      <c r="F89" s="311"/>
      <c r="G89" s="311"/>
      <c r="H89" s="311"/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7" t="s">
        <v>22</v>
      </c>
      <c r="F91" s="25" t="str">
        <f>F14</f>
        <v>Praha 8 -Karlín</v>
      </c>
      <c r="I91" s="27" t="s">
        <v>24</v>
      </c>
      <c r="J91" s="52" t="str">
        <f>IF(J14="","",J14)</f>
        <v>13. 8. 2025</v>
      </c>
      <c r="L91" s="33"/>
    </row>
    <row r="92" spans="2:12" s="1" customFormat="1" ht="6.95" customHeight="1">
      <c r="B92" s="33"/>
      <c r="L92" s="33"/>
    </row>
    <row r="93" spans="2:12" s="1" customFormat="1" ht="15.2" customHeight="1">
      <c r="B93" s="33"/>
      <c r="C93" s="27" t="s">
        <v>30</v>
      </c>
      <c r="F93" s="25" t="str">
        <f>E17</f>
        <v>Pražská vodohospodářská společnost a.s.</v>
      </c>
      <c r="I93" s="27" t="s">
        <v>38</v>
      </c>
      <c r="J93" s="31" t="str">
        <f>E23</f>
        <v>Sweco a.s.</v>
      </c>
      <c r="L93" s="33"/>
    </row>
    <row r="94" spans="2:12" s="1" customFormat="1" ht="15.2" customHeight="1">
      <c r="B94" s="33"/>
      <c r="C94" s="27" t="s">
        <v>36</v>
      </c>
      <c r="F94" s="25" t="str">
        <f>IF(E20="","",E20)</f>
        <v>Vyplň údaj</v>
      </c>
      <c r="I94" s="27" t="s">
        <v>43</v>
      </c>
      <c r="J94" s="31" t="str">
        <f>E26</f>
        <v>Sweco a.s.</v>
      </c>
      <c r="L94" s="33"/>
    </row>
    <row r="95" spans="2:12" s="1" customFormat="1" ht="10.35" customHeight="1">
      <c r="B95" s="33"/>
      <c r="L95" s="33"/>
    </row>
    <row r="96" spans="2:12" s="1" customFormat="1" ht="29.25" customHeight="1">
      <c r="B96" s="33"/>
      <c r="C96" s="107" t="s">
        <v>196</v>
      </c>
      <c r="D96" s="99"/>
      <c r="E96" s="99"/>
      <c r="F96" s="99"/>
      <c r="G96" s="99"/>
      <c r="H96" s="99"/>
      <c r="I96" s="99"/>
      <c r="J96" s="108" t="s">
        <v>197</v>
      </c>
      <c r="K96" s="99"/>
      <c r="L96" s="33"/>
    </row>
    <row r="97" spans="2:47" s="1" customFormat="1" ht="10.35" customHeight="1">
      <c r="B97" s="33"/>
      <c r="L97" s="33"/>
    </row>
    <row r="98" spans="2:47" s="1" customFormat="1" ht="22.9" customHeight="1">
      <c r="B98" s="33"/>
      <c r="C98" s="109" t="s">
        <v>198</v>
      </c>
      <c r="J98" s="65">
        <f>J129</f>
        <v>0</v>
      </c>
      <c r="L98" s="33"/>
      <c r="AU98" s="17" t="s">
        <v>199</v>
      </c>
    </row>
    <row r="99" spans="2:47" s="8" customFormat="1" ht="24.95" customHeight="1">
      <c r="B99" s="110"/>
      <c r="D99" s="111" t="s">
        <v>200</v>
      </c>
      <c r="E99" s="112"/>
      <c r="F99" s="112"/>
      <c r="G99" s="112"/>
      <c r="H99" s="112"/>
      <c r="I99" s="112"/>
      <c r="J99" s="113">
        <f>J130</f>
        <v>0</v>
      </c>
      <c r="L99" s="110"/>
    </row>
    <row r="100" spans="2:47" s="9" customFormat="1" ht="19.899999999999999" customHeight="1">
      <c r="B100" s="114"/>
      <c r="D100" s="115" t="s">
        <v>201</v>
      </c>
      <c r="E100" s="116"/>
      <c r="F100" s="116"/>
      <c r="G100" s="116"/>
      <c r="H100" s="116"/>
      <c r="I100" s="116"/>
      <c r="J100" s="117">
        <f>J131</f>
        <v>0</v>
      </c>
      <c r="L100" s="114"/>
    </row>
    <row r="101" spans="2:47" s="9" customFormat="1" ht="19.899999999999999" customHeight="1">
      <c r="B101" s="114"/>
      <c r="D101" s="115" t="s">
        <v>202</v>
      </c>
      <c r="E101" s="116"/>
      <c r="F101" s="116"/>
      <c r="G101" s="116"/>
      <c r="H101" s="116"/>
      <c r="I101" s="116"/>
      <c r="J101" s="117">
        <f>J143</f>
        <v>0</v>
      </c>
      <c r="L101" s="114"/>
    </row>
    <row r="102" spans="2:47" s="9" customFormat="1" ht="19.899999999999999" customHeight="1">
      <c r="B102" s="114"/>
      <c r="D102" s="115" t="s">
        <v>203</v>
      </c>
      <c r="E102" s="116"/>
      <c r="F102" s="116"/>
      <c r="G102" s="116"/>
      <c r="H102" s="116"/>
      <c r="I102" s="116"/>
      <c r="J102" s="117">
        <f>J162</f>
        <v>0</v>
      </c>
      <c r="L102" s="114"/>
    </row>
    <row r="103" spans="2:47" s="9" customFormat="1" ht="19.899999999999999" customHeight="1">
      <c r="B103" s="114"/>
      <c r="D103" s="115" t="s">
        <v>205</v>
      </c>
      <c r="E103" s="116"/>
      <c r="F103" s="116"/>
      <c r="G103" s="116"/>
      <c r="H103" s="116"/>
      <c r="I103" s="116"/>
      <c r="J103" s="117">
        <f>J186</f>
        <v>0</v>
      </c>
      <c r="L103" s="114"/>
    </row>
    <row r="104" spans="2:47" s="9" customFormat="1" ht="19.899999999999999" customHeight="1">
      <c r="B104" s="114"/>
      <c r="D104" s="115" t="s">
        <v>207</v>
      </c>
      <c r="E104" s="116"/>
      <c r="F104" s="116"/>
      <c r="G104" s="116"/>
      <c r="H104" s="116"/>
      <c r="I104" s="116"/>
      <c r="J104" s="117">
        <f>J201</f>
        <v>0</v>
      </c>
      <c r="L104" s="114"/>
    </row>
    <row r="105" spans="2:47" s="9" customFormat="1" ht="19.899999999999999" customHeight="1">
      <c r="B105" s="114"/>
      <c r="D105" s="115" t="s">
        <v>2239</v>
      </c>
      <c r="E105" s="116"/>
      <c r="F105" s="116"/>
      <c r="G105" s="116"/>
      <c r="H105" s="116"/>
      <c r="I105" s="116"/>
      <c r="J105" s="117">
        <f>J223</f>
        <v>0</v>
      </c>
      <c r="L105" s="114"/>
    </row>
    <row r="106" spans="2:47" s="9" customFormat="1" ht="19.899999999999999" customHeight="1">
      <c r="B106" s="114"/>
      <c r="D106" s="115" t="s">
        <v>209</v>
      </c>
      <c r="E106" s="116"/>
      <c r="F106" s="116"/>
      <c r="G106" s="116"/>
      <c r="H106" s="116"/>
      <c r="I106" s="116"/>
      <c r="J106" s="117">
        <f>J249</f>
        <v>0</v>
      </c>
      <c r="L106" s="114"/>
    </row>
    <row r="107" spans="2:47" s="8" customFormat="1" ht="24.95" customHeight="1">
      <c r="B107" s="110"/>
      <c r="D107" s="111" t="s">
        <v>2240</v>
      </c>
      <c r="E107" s="112"/>
      <c r="F107" s="112"/>
      <c r="G107" s="112"/>
      <c r="H107" s="112"/>
      <c r="I107" s="112"/>
      <c r="J107" s="113">
        <f>J251</f>
        <v>0</v>
      </c>
      <c r="L107" s="110"/>
    </row>
    <row r="108" spans="2:47" s="1" customFormat="1" ht="21.75" customHeight="1">
      <c r="B108" s="33"/>
      <c r="L108" s="33"/>
    </row>
    <row r="109" spans="2:47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3"/>
    </row>
    <row r="113" spans="2:20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3"/>
    </row>
    <row r="114" spans="2:20" s="1" customFormat="1" ht="24.95" customHeight="1">
      <c r="B114" s="33"/>
      <c r="C114" s="21" t="s">
        <v>217</v>
      </c>
      <c r="L114" s="33"/>
    </row>
    <row r="115" spans="2:20" s="1" customFormat="1" ht="6.95" customHeight="1">
      <c r="B115" s="33"/>
      <c r="L115" s="33"/>
    </row>
    <row r="116" spans="2:20" s="1" customFormat="1" ht="12" customHeight="1">
      <c r="B116" s="33"/>
      <c r="C116" s="27" t="s">
        <v>16</v>
      </c>
      <c r="L116" s="33"/>
    </row>
    <row r="117" spans="2:20" s="1" customFormat="1" ht="26.25" customHeight="1">
      <c r="B117" s="33"/>
      <c r="E117" s="312" t="str">
        <f>E7</f>
        <v>Vybudování PPO na stokové síti v oblasti Karlín - Retenční nádrž JIH</v>
      </c>
      <c r="F117" s="313"/>
      <c r="G117" s="313"/>
      <c r="H117" s="313"/>
      <c r="L117" s="33"/>
    </row>
    <row r="118" spans="2:20" ht="12" customHeight="1">
      <c r="B118" s="20"/>
      <c r="C118" s="27" t="s">
        <v>172</v>
      </c>
      <c r="L118" s="20"/>
    </row>
    <row r="119" spans="2:20" s="1" customFormat="1" ht="16.5" customHeight="1">
      <c r="B119" s="33"/>
      <c r="E119" s="312" t="s">
        <v>2218</v>
      </c>
      <c r="F119" s="311"/>
      <c r="G119" s="311"/>
      <c r="H119" s="311"/>
      <c r="L119" s="33"/>
    </row>
    <row r="120" spans="2:20" s="1" customFormat="1" ht="12" customHeight="1">
      <c r="B120" s="33"/>
      <c r="C120" s="27" t="s">
        <v>180</v>
      </c>
      <c r="L120" s="33"/>
    </row>
    <row r="121" spans="2:20" s="1" customFormat="1" ht="16.5" customHeight="1">
      <c r="B121" s="33"/>
      <c r="E121" s="273" t="str">
        <f>E11</f>
        <v>SO 06.2 - Opěrné stěny</v>
      </c>
      <c r="F121" s="311"/>
      <c r="G121" s="311"/>
      <c r="H121" s="311"/>
      <c r="L121" s="33"/>
    </row>
    <row r="122" spans="2:20" s="1" customFormat="1" ht="6.95" customHeight="1">
      <c r="B122" s="33"/>
      <c r="L122" s="33"/>
    </row>
    <row r="123" spans="2:20" s="1" customFormat="1" ht="12" customHeight="1">
      <c r="B123" s="33"/>
      <c r="C123" s="27" t="s">
        <v>22</v>
      </c>
      <c r="F123" s="25" t="str">
        <f>F14</f>
        <v>Praha 8 -Karlín</v>
      </c>
      <c r="I123" s="27" t="s">
        <v>24</v>
      </c>
      <c r="J123" s="52" t="str">
        <f>IF(J14="","",J14)</f>
        <v>13. 8. 2025</v>
      </c>
      <c r="L123" s="33"/>
    </row>
    <row r="124" spans="2:20" s="1" customFormat="1" ht="6.95" customHeight="1">
      <c r="B124" s="33"/>
      <c r="L124" s="33"/>
    </row>
    <row r="125" spans="2:20" s="1" customFormat="1" ht="15.2" customHeight="1">
      <c r="B125" s="33"/>
      <c r="C125" s="27" t="s">
        <v>30</v>
      </c>
      <c r="F125" s="25" t="str">
        <f>E17</f>
        <v>Pražská vodohospodářská společnost a.s.</v>
      </c>
      <c r="I125" s="27" t="s">
        <v>38</v>
      </c>
      <c r="J125" s="31" t="str">
        <f>E23</f>
        <v>Sweco a.s.</v>
      </c>
      <c r="L125" s="33"/>
    </row>
    <row r="126" spans="2:20" s="1" customFormat="1" ht="15.2" customHeight="1">
      <c r="B126" s="33"/>
      <c r="C126" s="27" t="s">
        <v>36</v>
      </c>
      <c r="F126" s="25" t="str">
        <f>IF(E20="","",E20)</f>
        <v>Vyplň údaj</v>
      </c>
      <c r="I126" s="27" t="s">
        <v>43</v>
      </c>
      <c r="J126" s="31" t="str">
        <f>E26</f>
        <v>Sweco a.s.</v>
      </c>
      <c r="L126" s="33"/>
    </row>
    <row r="127" spans="2:20" s="1" customFormat="1" ht="10.35" customHeight="1">
      <c r="B127" s="33"/>
      <c r="L127" s="33"/>
    </row>
    <row r="128" spans="2:20" s="10" customFormat="1" ht="29.25" customHeight="1">
      <c r="B128" s="118"/>
      <c r="C128" s="119" t="s">
        <v>218</v>
      </c>
      <c r="D128" s="120" t="s">
        <v>71</v>
      </c>
      <c r="E128" s="120" t="s">
        <v>67</v>
      </c>
      <c r="F128" s="120" t="s">
        <v>68</v>
      </c>
      <c r="G128" s="120" t="s">
        <v>219</v>
      </c>
      <c r="H128" s="120" t="s">
        <v>220</v>
      </c>
      <c r="I128" s="120" t="s">
        <v>221</v>
      </c>
      <c r="J128" s="120" t="s">
        <v>197</v>
      </c>
      <c r="K128" s="121" t="s">
        <v>222</v>
      </c>
      <c r="L128" s="118"/>
      <c r="M128" s="58" t="s">
        <v>1</v>
      </c>
      <c r="N128" s="59" t="s">
        <v>50</v>
      </c>
      <c r="O128" s="59" t="s">
        <v>223</v>
      </c>
      <c r="P128" s="59" t="s">
        <v>224</v>
      </c>
      <c r="Q128" s="59" t="s">
        <v>225</v>
      </c>
      <c r="R128" s="59" t="s">
        <v>226</v>
      </c>
      <c r="S128" s="59" t="s">
        <v>227</v>
      </c>
      <c r="T128" s="60" t="s">
        <v>228</v>
      </c>
    </row>
    <row r="129" spans="2:65" s="1" customFormat="1" ht="22.9" customHeight="1">
      <c r="B129" s="33"/>
      <c r="C129" s="63" t="s">
        <v>229</v>
      </c>
      <c r="J129" s="122">
        <f>BK129</f>
        <v>0</v>
      </c>
      <c r="L129" s="33"/>
      <c r="M129" s="61"/>
      <c r="N129" s="53"/>
      <c r="O129" s="53"/>
      <c r="P129" s="123">
        <f>P130+P251</f>
        <v>0</v>
      </c>
      <c r="Q129" s="53"/>
      <c r="R129" s="123">
        <f>R130+R251</f>
        <v>86.253206399999996</v>
      </c>
      <c r="S129" s="53"/>
      <c r="T129" s="124">
        <f>T130+T251</f>
        <v>81.670543999999992</v>
      </c>
      <c r="AT129" s="17" t="s">
        <v>85</v>
      </c>
      <c r="AU129" s="17" t="s">
        <v>199</v>
      </c>
      <c r="BK129" s="125">
        <f>BK130+BK251</f>
        <v>0</v>
      </c>
    </row>
    <row r="130" spans="2:65" s="11" customFormat="1" ht="25.9" customHeight="1">
      <c r="B130" s="126"/>
      <c r="D130" s="127" t="s">
        <v>85</v>
      </c>
      <c r="E130" s="128" t="s">
        <v>230</v>
      </c>
      <c r="F130" s="128" t="s">
        <v>231</v>
      </c>
      <c r="I130" s="129"/>
      <c r="J130" s="130">
        <f>BK130</f>
        <v>0</v>
      </c>
      <c r="L130" s="126"/>
      <c r="M130" s="131"/>
      <c r="P130" s="132">
        <f>P131+P143+P162+P186+P201+P223+P249</f>
        <v>0</v>
      </c>
      <c r="R130" s="132">
        <f>R131+R143+R162+R186+R201+R223+R249</f>
        <v>86.253206399999996</v>
      </c>
      <c r="T130" s="133">
        <f>T131+T143+T162+T186+T201+T223+T249</f>
        <v>81.670543999999992</v>
      </c>
      <c r="AR130" s="127" t="s">
        <v>93</v>
      </c>
      <c r="AT130" s="134" t="s">
        <v>85</v>
      </c>
      <c r="AU130" s="134" t="s">
        <v>86</v>
      </c>
      <c r="AY130" s="127" t="s">
        <v>232</v>
      </c>
      <c r="BK130" s="135">
        <f>BK131+BK143+BK162+BK186+BK201+BK223+BK249</f>
        <v>0</v>
      </c>
    </row>
    <row r="131" spans="2:65" s="11" customFormat="1" ht="22.9" customHeight="1">
      <c r="B131" s="126"/>
      <c r="D131" s="127" t="s">
        <v>85</v>
      </c>
      <c r="E131" s="136" t="s">
        <v>93</v>
      </c>
      <c r="F131" s="136" t="s">
        <v>233</v>
      </c>
      <c r="I131" s="129"/>
      <c r="J131" s="137">
        <f>BK131</f>
        <v>0</v>
      </c>
      <c r="L131" s="126"/>
      <c r="M131" s="131"/>
      <c r="P131" s="132">
        <f>SUM(P132:P142)</f>
        <v>0</v>
      </c>
      <c r="R131" s="132">
        <f>SUM(R132:R142)</f>
        <v>0</v>
      </c>
      <c r="T131" s="133">
        <f>SUM(T132:T142)</f>
        <v>0.84300000000000008</v>
      </c>
      <c r="AR131" s="127" t="s">
        <v>93</v>
      </c>
      <c r="AT131" s="134" t="s">
        <v>85</v>
      </c>
      <c r="AU131" s="134" t="s">
        <v>93</v>
      </c>
      <c r="AY131" s="127" t="s">
        <v>232</v>
      </c>
      <c r="BK131" s="135">
        <f>SUM(BK132:BK142)</f>
        <v>0</v>
      </c>
    </row>
    <row r="132" spans="2:65" s="1" customFormat="1" ht="55.5" customHeight="1">
      <c r="B132" s="33"/>
      <c r="C132" s="138" t="s">
        <v>93</v>
      </c>
      <c r="D132" s="138" t="s">
        <v>234</v>
      </c>
      <c r="E132" s="139" t="s">
        <v>2241</v>
      </c>
      <c r="F132" s="140" t="s">
        <v>2242</v>
      </c>
      <c r="G132" s="141" t="s">
        <v>153</v>
      </c>
      <c r="H132" s="142">
        <v>1</v>
      </c>
      <c r="I132" s="143"/>
      <c r="J132" s="144">
        <f>ROUND(I132*H132,2)</f>
        <v>0</v>
      </c>
      <c r="K132" s="140" t="s">
        <v>238</v>
      </c>
      <c r="L132" s="33"/>
      <c r="M132" s="145" t="s">
        <v>1</v>
      </c>
      <c r="N132" s="146" t="s">
        <v>51</v>
      </c>
      <c r="P132" s="147">
        <f>O132*H132</f>
        <v>0</v>
      </c>
      <c r="Q132" s="147">
        <v>0</v>
      </c>
      <c r="R132" s="147">
        <f>Q132*H132</f>
        <v>0</v>
      </c>
      <c r="S132" s="147">
        <v>0.28100000000000003</v>
      </c>
      <c r="T132" s="148">
        <f>S132*H132</f>
        <v>0.28100000000000003</v>
      </c>
      <c r="AR132" s="149" t="s">
        <v>239</v>
      </c>
      <c r="AT132" s="149" t="s">
        <v>234</v>
      </c>
      <c r="AU132" s="149" t="s">
        <v>95</v>
      </c>
      <c r="AY132" s="17" t="s">
        <v>232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93</v>
      </c>
      <c r="BK132" s="150">
        <f>ROUND(I132*H132,2)</f>
        <v>0</v>
      </c>
      <c r="BL132" s="17" t="s">
        <v>239</v>
      </c>
      <c r="BM132" s="149" t="s">
        <v>2593</v>
      </c>
    </row>
    <row r="133" spans="2:65" s="1" customFormat="1" ht="66.75" customHeight="1">
      <c r="B133" s="33"/>
      <c r="C133" s="138" t="s">
        <v>95</v>
      </c>
      <c r="D133" s="138" t="s">
        <v>234</v>
      </c>
      <c r="E133" s="139" t="s">
        <v>2594</v>
      </c>
      <c r="F133" s="140" t="s">
        <v>2595</v>
      </c>
      <c r="G133" s="141" t="s">
        <v>153</v>
      </c>
      <c r="H133" s="142">
        <v>1</v>
      </c>
      <c r="I133" s="143"/>
      <c r="J133" s="144">
        <f>ROUND(I133*H133,2)</f>
        <v>0</v>
      </c>
      <c r="K133" s="140" t="s">
        <v>238</v>
      </c>
      <c r="L133" s="33"/>
      <c r="M133" s="145" t="s">
        <v>1</v>
      </c>
      <c r="N133" s="146" t="s">
        <v>51</v>
      </c>
      <c r="P133" s="147">
        <f>O133*H133</f>
        <v>0</v>
      </c>
      <c r="Q133" s="147">
        <v>0</v>
      </c>
      <c r="R133" s="147">
        <f>Q133*H133</f>
        <v>0</v>
      </c>
      <c r="S133" s="147">
        <v>0.28100000000000003</v>
      </c>
      <c r="T133" s="148">
        <f>S133*H133</f>
        <v>0.28100000000000003</v>
      </c>
      <c r="AR133" s="149" t="s">
        <v>239</v>
      </c>
      <c r="AT133" s="149" t="s">
        <v>234</v>
      </c>
      <c r="AU133" s="149" t="s">
        <v>95</v>
      </c>
      <c r="AY133" s="17" t="s">
        <v>232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93</v>
      </c>
      <c r="BK133" s="150">
        <f>ROUND(I133*H133,2)</f>
        <v>0</v>
      </c>
      <c r="BL133" s="17" t="s">
        <v>239</v>
      </c>
      <c r="BM133" s="149" t="s">
        <v>2596</v>
      </c>
    </row>
    <row r="134" spans="2:65" s="1" customFormat="1" ht="66.75" customHeight="1">
      <c r="B134" s="33"/>
      <c r="C134" s="138" t="s">
        <v>256</v>
      </c>
      <c r="D134" s="138" t="s">
        <v>234</v>
      </c>
      <c r="E134" s="139" t="s">
        <v>2245</v>
      </c>
      <c r="F134" s="140" t="s">
        <v>2246</v>
      </c>
      <c r="G134" s="141" t="s">
        <v>153</v>
      </c>
      <c r="H134" s="142">
        <v>1</v>
      </c>
      <c r="I134" s="143"/>
      <c r="J134" s="144">
        <f>ROUND(I134*H134,2)</f>
        <v>0</v>
      </c>
      <c r="K134" s="140" t="s">
        <v>238</v>
      </c>
      <c r="L134" s="33"/>
      <c r="M134" s="145" t="s">
        <v>1</v>
      </c>
      <c r="N134" s="146" t="s">
        <v>51</v>
      </c>
      <c r="P134" s="147">
        <f>O134*H134</f>
        <v>0</v>
      </c>
      <c r="Q134" s="147">
        <v>0</v>
      </c>
      <c r="R134" s="147">
        <f>Q134*H134</f>
        <v>0</v>
      </c>
      <c r="S134" s="147">
        <v>0.28100000000000003</v>
      </c>
      <c r="T134" s="148">
        <f>S134*H134</f>
        <v>0.28100000000000003</v>
      </c>
      <c r="AR134" s="149" t="s">
        <v>239</v>
      </c>
      <c r="AT134" s="149" t="s">
        <v>234</v>
      </c>
      <c r="AU134" s="149" t="s">
        <v>95</v>
      </c>
      <c r="AY134" s="17" t="s">
        <v>232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93</v>
      </c>
      <c r="BK134" s="150">
        <f>ROUND(I134*H134,2)</f>
        <v>0</v>
      </c>
      <c r="BL134" s="17" t="s">
        <v>239</v>
      </c>
      <c r="BM134" s="149" t="s">
        <v>2597</v>
      </c>
    </row>
    <row r="135" spans="2:65" s="1" customFormat="1" ht="44.25" customHeight="1">
      <c r="B135" s="33"/>
      <c r="C135" s="138" t="s">
        <v>239</v>
      </c>
      <c r="D135" s="138" t="s">
        <v>234</v>
      </c>
      <c r="E135" s="139" t="s">
        <v>2598</v>
      </c>
      <c r="F135" s="140" t="s">
        <v>2599</v>
      </c>
      <c r="G135" s="141" t="s">
        <v>167</v>
      </c>
      <c r="H135" s="142">
        <v>32.04</v>
      </c>
      <c r="I135" s="143"/>
      <c r="J135" s="144">
        <f>ROUND(I135*H135,2)</f>
        <v>0</v>
      </c>
      <c r="K135" s="140" t="s">
        <v>238</v>
      </c>
      <c r="L135" s="33"/>
      <c r="M135" s="145" t="s">
        <v>1</v>
      </c>
      <c r="N135" s="146" t="s">
        <v>51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239</v>
      </c>
      <c r="AT135" s="149" t="s">
        <v>234</v>
      </c>
      <c r="AU135" s="149" t="s">
        <v>95</v>
      </c>
      <c r="AY135" s="17" t="s">
        <v>232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93</v>
      </c>
      <c r="BK135" s="150">
        <f>ROUND(I135*H135,2)</f>
        <v>0</v>
      </c>
      <c r="BL135" s="17" t="s">
        <v>239</v>
      </c>
      <c r="BM135" s="149" t="s">
        <v>2600</v>
      </c>
    </row>
    <row r="136" spans="2:65" s="14" customFormat="1">
      <c r="B136" s="166"/>
      <c r="D136" s="152" t="s">
        <v>241</v>
      </c>
      <c r="E136" s="167" t="s">
        <v>1</v>
      </c>
      <c r="F136" s="168" t="s">
        <v>2601</v>
      </c>
      <c r="H136" s="167" t="s">
        <v>1</v>
      </c>
      <c r="I136" s="169"/>
      <c r="L136" s="166"/>
      <c r="M136" s="170"/>
      <c r="T136" s="171"/>
      <c r="AT136" s="167" t="s">
        <v>241</v>
      </c>
      <c r="AU136" s="167" t="s">
        <v>95</v>
      </c>
      <c r="AV136" s="14" t="s">
        <v>93</v>
      </c>
      <c r="AW136" s="14" t="s">
        <v>42</v>
      </c>
      <c r="AX136" s="14" t="s">
        <v>86</v>
      </c>
      <c r="AY136" s="167" t="s">
        <v>232</v>
      </c>
    </row>
    <row r="137" spans="2:65" s="12" customFormat="1">
      <c r="B137" s="151"/>
      <c r="D137" s="152" t="s">
        <v>241</v>
      </c>
      <c r="E137" s="153" t="s">
        <v>1</v>
      </c>
      <c r="F137" s="154" t="s">
        <v>2602</v>
      </c>
      <c r="H137" s="155">
        <v>32.04</v>
      </c>
      <c r="I137" s="156"/>
      <c r="L137" s="151"/>
      <c r="M137" s="157"/>
      <c r="T137" s="158"/>
      <c r="AT137" s="153" t="s">
        <v>241</v>
      </c>
      <c r="AU137" s="153" t="s">
        <v>95</v>
      </c>
      <c r="AV137" s="12" t="s">
        <v>95</v>
      </c>
      <c r="AW137" s="12" t="s">
        <v>42</v>
      </c>
      <c r="AX137" s="12" t="s">
        <v>86</v>
      </c>
      <c r="AY137" s="153" t="s">
        <v>232</v>
      </c>
    </row>
    <row r="138" spans="2:65" s="13" customFormat="1">
      <c r="B138" s="159"/>
      <c r="D138" s="152" t="s">
        <v>241</v>
      </c>
      <c r="E138" s="160" t="s">
        <v>1</v>
      </c>
      <c r="F138" s="161" t="s">
        <v>243</v>
      </c>
      <c r="H138" s="162">
        <v>32.04</v>
      </c>
      <c r="I138" s="163"/>
      <c r="L138" s="159"/>
      <c r="M138" s="164"/>
      <c r="T138" s="165"/>
      <c r="AT138" s="160" t="s">
        <v>241</v>
      </c>
      <c r="AU138" s="160" t="s">
        <v>95</v>
      </c>
      <c r="AV138" s="13" t="s">
        <v>239</v>
      </c>
      <c r="AW138" s="13" t="s">
        <v>42</v>
      </c>
      <c r="AX138" s="13" t="s">
        <v>93</v>
      </c>
      <c r="AY138" s="160" t="s">
        <v>232</v>
      </c>
    </row>
    <row r="139" spans="2:65" s="1" customFormat="1" ht="62.65" customHeight="1">
      <c r="B139" s="33"/>
      <c r="C139" s="138" t="s">
        <v>266</v>
      </c>
      <c r="D139" s="138" t="s">
        <v>234</v>
      </c>
      <c r="E139" s="139" t="s">
        <v>272</v>
      </c>
      <c r="F139" s="140" t="s">
        <v>273</v>
      </c>
      <c r="G139" s="141" t="s">
        <v>167</v>
      </c>
      <c r="H139" s="142">
        <v>32.04</v>
      </c>
      <c r="I139" s="143"/>
      <c r="J139" s="144">
        <f>ROUND(I139*H139,2)</f>
        <v>0</v>
      </c>
      <c r="K139" s="140" t="s">
        <v>238</v>
      </c>
      <c r="L139" s="33"/>
      <c r="M139" s="145" t="s">
        <v>1</v>
      </c>
      <c r="N139" s="146" t="s">
        <v>51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239</v>
      </c>
      <c r="AT139" s="149" t="s">
        <v>234</v>
      </c>
      <c r="AU139" s="149" t="s">
        <v>95</v>
      </c>
      <c r="AY139" s="17" t="s">
        <v>232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93</v>
      </c>
      <c r="BK139" s="150">
        <f>ROUND(I139*H139,2)</f>
        <v>0</v>
      </c>
      <c r="BL139" s="17" t="s">
        <v>239</v>
      </c>
      <c r="BM139" s="149" t="s">
        <v>2603</v>
      </c>
    </row>
    <row r="140" spans="2:65" s="14" customFormat="1">
      <c r="B140" s="166"/>
      <c r="D140" s="152" t="s">
        <v>241</v>
      </c>
      <c r="E140" s="167" t="s">
        <v>1</v>
      </c>
      <c r="F140" s="168" t="s">
        <v>2601</v>
      </c>
      <c r="H140" s="167" t="s">
        <v>1</v>
      </c>
      <c r="I140" s="169"/>
      <c r="L140" s="166"/>
      <c r="M140" s="170"/>
      <c r="T140" s="171"/>
      <c r="AT140" s="167" t="s">
        <v>241</v>
      </c>
      <c r="AU140" s="167" t="s">
        <v>95</v>
      </c>
      <c r="AV140" s="14" t="s">
        <v>93</v>
      </c>
      <c r="AW140" s="14" t="s">
        <v>42</v>
      </c>
      <c r="AX140" s="14" t="s">
        <v>86</v>
      </c>
      <c r="AY140" s="167" t="s">
        <v>232</v>
      </c>
    </row>
    <row r="141" spans="2:65" s="12" customFormat="1">
      <c r="B141" s="151"/>
      <c r="D141" s="152" t="s">
        <v>241</v>
      </c>
      <c r="E141" s="153" t="s">
        <v>1</v>
      </c>
      <c r="F141" s="154" t="s">
        <v>2602</v>
      </c>
      <c r="H141" s="155">
        <v>32.04</v>
      </c>
      <c r="I141" s="156"/>
      <c r="L141" s="151"/>
      <c r="M141" s="157"/>
      <c r="T141" s="158"/>
      <c r="AT141" s="153" t="s">
        <v>241</v>
      </c>
      <c r="AU141" s="153" t="s">
        <v>95</v>
      </c>
      <c r="AV141" s="12" t="s">
        <v>95</v>
      </c>
      <c r="AW141" s="12" t="s">
        <v>42</v>
      </c>
      <c r="AX141" s="12" t="s">
        <v>86</v>
      </c>
      <c r="AY141" s="153" t="s">
        <v>232</v>
      </c>
    </row>
    <row r="142" spans="2:65" s="13" customFormat="1">
      <c r="B142" s="159"/>
      <c r="D142" s="152" t="s">
        <v>241</v>
      </c>
      <c r="E142" s="160" t="s">
        <v>1</v>
      </c>
      <c r="F142" s="161" t="s">
        <v>243</v>
      </c>
      <c r="H142" s="162">
        <v>32.04</v>
      </c>
      <c r="I142" s="163"/>
      <c r="L142" s="159"/>
      <c r="M142" s="164"/>
      <c r="T142" s="165"/>
      <c r="AT142" s="160" t="s">
        <v>241</v>
      </c>
      <c r="AU142" s="160" t="s">
        <v>95</v>
      </c>
      <c r="AV142" s="13" t="s">
        <v>239</v>
      </c>
      <c r="AW142" s="13" t="s">
        <v>42</v>
      </c>
      <c r="AX142" s="13" t="s">
        <v>93</v>
      </c>
      <c r="AY142" s="160" t="s">
        <v>232</v>
      </c>
    </row>
    <row r="143" spans="2:65" s="11" customFormat="1" ht="22.9" customHeight="1">
      <c r="B143" s="126"/>
      <c r="D143" s="127" t="s">
        <v>85</v>
      </c>
      <c r="E143" s="136" t="s">
        <v>95</v>
      </c>
      <c r="F143" s="136" t="s">
        <v>311</v>
      </c>
      <c r="I143" s="129"/>
      <c r="J143" s="137">
        <f>BK143</f>
        <v>0</v>
      </c>
      <c r="L143" s="126"/>
      <c r="M143" s="131"/>
      <c r="P143" s="132">
        <f>SUM(P144:P161)</f>
        <v>0</v>
      </c>
      <c r="R143" s="132">
        <f>SUM(R144:R161)</f>
        <v>12.152486399999999</v>
      </c>
      <c r="T143" s="133">
        <f>SUM(T144:T161)</f>
        <v>0</v>
      </c>
      <c r="AR143" s="127" t="s">
        <v>93</v>
      </c>
      <c r="AT143" s="134" t="s">
        <v>85</v>
      </c>
      <c r="AU143" s="134" t="s">
        <v>93</v>
      </c>
      <c r="AY143" s="127" t="s">
        <v>232</v>
      </c>
      <c r="BK143" s="135">
        <f>SUM(BK144:BK161)</f>
        <v>0</v>
      </c>
    </row>
    <row r="144" spans="2:65" s="1" customFormat="1" ht="37.9" customHeight="1">
      <c r="B144" s="33"/>
      <c r="C144" s="138" t="s">
        <v>271</v>
      </c>
      <c r="D144" s="138" t="s">
        <v>234</v>
      </c>
      <c r="E144" s="139" t="s">
        <v>2604</v>
      </c>
      <c r="F144" s="140" t="s">
        <v>2605</v>
      </c>
      <c r="G144" s="141" t="s">
        <v>153</v>
      </c>
      <c r="H144" s="142">
        <v>61.53</v>
      </c>
      <c r="I144" s="143"/>
      <c r="J144" s="144">
        <f>ROUND(I144*H144,2)</f>
        <v>0</v>
      </c>
      <c r="K144" s="140" t="s">
        <v>238</v>
      </c>
      <c r="L144" s="33"/>
      <c r="M144" s="145" t="s">
        <v>1</v>
      </c>
      <c r="N144" s="146" t="s">
        <v>51</v>
      </c>
      <c r="P144" s="147">
        <f>O144*H144</f>
        <v>0</v>
      </c>
      <c r="Q144" s="147">
        <v>1E-4</v>
      </c>
      <c r="R144" s="147">
        <f>Q144*H144</f>
        <v>6.1530000000000005E-3</v>
      </c>
      <c r="S144" s="147">
        <v>0</v>
      </c>
      <c r="T144" s="148">
        <f>S144*H144</f>
        <v>0</v>
      </c>
      <c r="AR144" s="149" t="s">
        <v>239</v>
      </c>
      <c r="AT144" s="149" t="s">
        <v>234</v>
      </c>
      <c r="AU144" s="149" t="s">
        <v>95</v>
      </c>
      <c r="AY144" s="17" t="s">
        <v>232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93</v>
      </c>
      <c r="BK144" s="150">
        <f>ROUND(I144*H144,2)</f>
        <v>0</v>
      </c>
      <c r="BL144" s="17" t="s">
        <v>239</v>
      </c>
      <c r="BM144" s="149" t="s">
        <v>2606</v>
      </c>
    </row>
    <row r="145" spans="2:65" s="14" customFormat="1">
      <c r="B145" s="166"/>
      <c r="D145" s="152" t="s">
        <v>241</v>
      </c>
      <c r="E145" s="167" t="s">
        <v>1</v>
      </c>
      <c r="F145" s="168" t="s">
        <v>2607</v>
      </c>
      <c r="H145" s="167" t="s">
        <v>1</v>
      </c>
      <c r="I145" s="169"/>
      <c r="L145" s="166"/>
      <c r="M145" s="170"/>
      <c r="T145" s="171"/>
      <c r="AT145" s="167" t="s">
        <v>241</v>
      </c>
      <c r="AU145" s="167" t="s">
        <v>95</v>
      </c>
      <c r="AV145" s="14" t="s">
        <v>93</v>
      </c>
      <c r="AW145" s="14" t="s">
        <v>42</v>
      </c>
      <c r="AX145" s="14" t="s">
        <v>86</v>
      </c>
      <c r="AY145" s="167" t="s">
        <v>232</v>
      </c>
    </row>
    <row r="146" spans="2:65" s="12" customFormat="1">
      <c r="B146" s="151"/>
      <c r="D146" s="152" t="s">
        <v>241</v>
      </c>
      <c r="E146" s="153" t="s">
        <v>1</v>
      </c>
      <c r="F146" s="154" t="s">
        <v>2608</v>
      </c>
      <c r="H146" s="155">
        <v>61.53</v>
      </c>
      <c r="I146" s="156"/>
      <c r="L146" s="151"/>
      <c r="M146" s="157"/>
      <c r="T146" s="158"/>
      <c r="AT146" s="153" t="s">
        <v>241</v>
      </c>
      <c r="AU146" s="153" t="s">
        <v>95</v>
      </c>
      <c r="AV146" s="12" t="s">
        <v>95</v>
      </c>
      <c r="AW146" s="12" t="s">
        <v>42</v>
      </c>
      <c r="AX146" s="12" t="s">
        <v>86</v>
      </c>
      <c r="AY146" s="153" t="s">
        <v>232</v>
      </c>
    </row>
    <row r="147" spans="2:65" s="13" customFormat="1">
      <c r="B147" s="159"/>
      <c r="D147" s="152" t="s">
        <v>241</v>
      </c>
      <c r="E147" s="160" t="s">
        <v>1</v>
      </c>
      <c r="F147" s="161" t="s">
        <v>243</v>
      </c>
      <c r="H147" s="162">
        <v>61.53</v>
      </c>
      <c r="I147" s="163"/>
      <c r="L147" s="159"/>
      <c r="M147" s="164"/>
      <c r="T147" s="165"/>
      <c r="AT147" s="160" t="s">
        <v>241</v>
      </c>
      <c r="AU147" s="160" t="s">
        <v>95</v>
      </c>
      <c r="AV147" s="13" t="s">
        <v>239</v>
      </c>
      <c r="AW147" s="13" t="s">
        <v>42</v>
      </c>
      <c r="AX147" s="13" t="s">
        <v>93</v>
      </c>
      <c r="AY147" s="160" t="s">
        <v>232</v>
      </c>
    </row>
    <row r="148" spans="2:65" s="1" customFormat="1" ht="24.2" customHeight="1">
      <c r="B148" s="33"/>
      <c r="C148" s="179" t="s">
        <v>275</v>
      </c>
      <c r="D148" s="179" t="s">
        <v>304</v>
      </c>
      <c r="E148" s="180" t="s">
        <v>2318</v>
      </c>
      <c r="F148" s="181" t="s">
        <v>2319</v>
      </c>
      <c r="G148" s="182" t="s">
        <v>153</v>
      </c>
      <c r="H148" s="183">
        <v>72.882000000000005</v>
      </c>
      <c r="I148" s="184"/>
      <c r="J148" s="185">
        <f>ROUND(I148*H148,2)</f>
        <v>0</v>
      </c>
      <c r="K148" s="181" t="s">
        <v>238</v>
      </c>
      <c r="L148" s="186"/>
      <c r="M148" s="187" t="s">
        <v>1</v>
      </c>
      <c r="N148" s="188" t="s">
        <v>51</v>
      </c>
      <c r="P148" s="147">
        <f>O148*H148</f>
        <v>0</v>
      </c>
      <c r="Q148" s="147">
        <v>2.9999999999999997E-4</v>
      </c>
      <c r="R148" s="147">
        <f>Q148*H148</f>
        <v>2.1864599999999998E-2</v>
      </c>
      <c r="S148" s="147">
        <v>0</v>
      </c>
      <c r="T148" s="148">
        <f>S148*H148</f>
        <v>0</v>
      </c>
      <c r="AR148" s="149" t="s">
        <v>303</v>
      </c>
      <c r="AT148" s="149" t="s">
        <v>304</v>
      </c>
      <c r="AU148" s="149" t="s">
        <v>95</v>
      </c>
      <c r="AY148" s="17" t="s">
        <v>232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93</v>
      </c>
      <c r="BK148" s="150">
        <f>ROUND(I148*H148,2)</f>
        <v>0</v>
      </c>
      <c r="BL148" s="17" t="s">
        <v>239</v>
      </c>
      <c r="BM148" s="149" t="s">
        <v>2609</v>
      </c>
    </row>
    <row r="149" spans="2:65" s="12" customFormat="1">
      <c r="B149" s="151"/>
      <c r="D149" s="152" t="s">
        <v>241</v>
      </c>
      <c r="F149" s="154" t="s">
        <v>2610</v>
      </c>
      <c r="H149" s="155">
        <v>72.882000000000005</v>
      </c>
      <c r="I149" s="156"/>
      <c r="L149" s="151"/>
      <c r="M149" s="157"/>
      <c r="T149" s="158"/>
      <c r="AT149" s="153" t="s">
        <v>241</v>
      </c>
      <c r="AU149" s="153" t="s">
        <v>95</v>
      </c>
      <c r="AV149" s="12" t="s">
        <v>95</v>
      </c>
      <c r="AW149" s="12" t="s">
        <v>4</v>
      </c>
      <c r="AX149" s="12" t="s">
        <v>93</v>
      </c>
      <c r="AY149" s="153" t="s">
        <v>232</v>
      </c>
    </row>
    <row r="150" spans="2:65" s="1" customFormat="1" ht="24.2" customHeight="1">
      <c r="B150" s="33"/>
      <c r="C150" s="138" t="s">
        <v>303</v>
      </c>
      <c r="D150" s="138" t="s">
        <v>234</v>
      </c>
      <c r="E150" s="139" t="s">
        <v>345</v>
      </c>
      <c r="F150" s="140" t="s">
        <v>346</v>
      </c>
      <c r="G150" s="141" t="s">
        <v>167</v>
      </c>
      <c r="H150" s="142">
        <v>28.48</v>
      </c>
      <c r="I150" s="143"/>
      <c r="J150" s="144">
        <f>ROUND(I150*H150,2)</f>
        <v>0</v>
      </c>
      <c r="K150" s="140" t="s">
        <v>238</v>
      </c>
      <c r="L150" s="33"/>
      <c r="M150" s="145" t="s">
        <v>1</v>
      </c>
      <c r="N150" s="146" t="s">
        <v>51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239</v>
      </c>
      <c r="AT150" s="149" t="s">
        <v>234</v>
      </c>
      <c r="AU150" s="149" t="s">
        <v>95</v>
      </c>
      <c r="AY150" s="17" t="s">
        <v>232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93</v>
      </c>
      <c r="BK150" s="150">
        <f>ROUND(I150*H150,2)</f>
        <v>0</v>
      </c>
      <c r="BL150" s="17" t="s">
        <v>239</v>
      </c>
      <c r="BM150" s="149" t="s">
        <v>2611</v>
      </c>
    </row>
    <row r="151" spans="2:65" s="14" customFormat="1">
      <c r="B151" s="166"/>
      <c r="D151" s="152" t="s">
        <v>241</v>
      </c>
      <c r="E151" s="167" t="s">
        <v>1</v>
      </c>
      <c r="F151" s="168" t="s">
        <v>2612</v>
      </c>
      <c r="H151" s="167" t="s">
        <v>1</v>
      </c>
      <c r="I151" s="169"/>
      <c r="L151" s="166"/>
      <c r="M151" s="170"/>
      <c r="T151" s="171"/>
      <c r="AT151" s="167" t="s">
        <v>241</v>
      </c>
      <c r="AU151" s="167" t="s">
        <v>95</v>
      </c>
      <c r="AV151" s="14" t="s">
        <v>93</v>
      </c>
      <c r="AW151" s="14" t="s">
        <v>42</v>
      </c>
      <c r="AX151" s="14" t="s">
        <v>86</v>
      </c>
      <c r="AY151" s="167" t="s">
        <v>232</v>
      </c>
    </row>
    <row r="152" spans="2:65" s="12" customFormat="1">
      <c r="B152" s="151"/>
      <c r="D152" s="152" t="s">
        <v>241</v>
      </c>
      <c r="E152" s="153" t="s">
        <v>1</v>
      </c>
      <c r="F152" s="154" t="s">
        <v>2613</v>
      </c>
      <c r="H152" s="155">
        <v>28.48</v>
      </c>
      <c r="I152" s="156"/>
      <c r="L152" s="151"/>
      <c r="M152" s="157"/>
      <c r="T152" s="158"/>
      <c r="AT152" s="153" t="s">
        <v>241</v>
      </c>
      <c r="AU152" s="153" t="s">
        <v>95</v>
      </c>
      <c r="AV152" s="12" t="s">
        <v>95</v>
      </c>
      <c r="AW152" s="12" t="s">
        <v>42</v>
      </c>
      <c r="AX152" s="12" t="s">
        <v>86</v>
      </c>
      <c r="AY152" s="153" t="s">
        <v>232</v>
      </c>
    </row>
    <row r="153" spans="2:65" s="13" customFormat="1">
      <c r="B153" s="159"/>
      <c r="D153" s="152" t="s">
        <v>241</v>
      </c>
      <c r="E153" s="160" t="s">
        <v>1</v>
      </c>
      <c r="F153" s="161" t="s">
        <v>243</v>
      </c>
      <c r="H153" s="162">
        <v>28.48</v>
      </c>
      <c r="I153" s="163"/>
      <c r="L153" s="159"/>
      <c r="M153" s="164"/>
      <c r="T153" s="165"/>
      <c r="AT153" s="160" t="s">
        <v>241</v>
      </c>
      <c r="AU153" s="160" t="s">
        <v>95</v>
      </c>
      <c r="AV153" s="13" t="s">
        <v>239</v>
      </c>
      <c r="AW153" s="13" t="s">
        <v>42</v>
      </c>
      <c r="AX153" s="13" t="s">
        <v>93</v>
      </c>
      <c r="AY153" s="160" t="s">
        <v>232</v>
      </c>
    </row>
    <row r="154" spans="2:65" s="1" customFormat="1" ht="24.2" customHeight="1">
      <c r="B154" s="33"/>
      <c r="C154" s="138" t="s">
        <v>312</v>
      </c>
      <c r="D154" s="138" t="s">
        <v>234</v>
      </c>
      <c r="E154" s="139" t="s">
        <v>2614</v>
      </c>
      <c r="F154" s="140" t="s">
        <v>2615</v>
      </c>
      <c r="G154" s="141" t="s">
        <v>167</v>
      </c>
      <c r="H154" s="142">
        <v>4.45</v>
      </c>
      <c r="I154" s="143"/>
      <c r="J154" s="144">
        <f>ROUND(I154*H154,2)</f>
        <v>0</v>
      </c>
      <c r="K154" s="140" t="s">
        <v>238</v>
      </c>
      <c r="L154" s="33"/>
      <c r="M154" s="145" t="s">
        <v>1</v>
      </c>
      <c r="N154" s="146" t="s">
        <v>51</v>
      </c>
      <c r="P154" s="147">
        <f>O154*H154</f>
        <v>0</v>
      </c>
      <c r="Q154" s="147">
        <v>1.98</v>
      </c>
      <c r="R154" s="147">
        <f>Q154*H154</f>
        <v>8.8109999999999999</v>
      </c>
      <c r="S154" s="147">
        <v>0</v>
      </c>
      <c r="T154" s="148">
        <f>S154*H154</f>
        <v>0</v>
      </c>
      <c r="AR154" s="149" t="s">
        <v>239</v>
      </c>
      <c r="AT154" s="149" t="s">
        <v>234</v>
      </c>
      <c r="AU154" s="149" t="s">
        <v>95</v>
      </c>
      <c r="AY154" s="17" t="s">
        <v>232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93</v>
      </c>
      <c r="BK154" s="150">
        <f>ROUND(I154*H154,2)</f>
        <v>0</v>
      </c>
      <c r="BL154" s="17" t="s">
        <v>239</v>
      </c>
      <c r="BM154" s="149" t="s">
        <v>2616</v>
      </c>
    </row>
    <row r="155" spans="2:65" s="14" customFormat="1">
      <c r="B155" s="166"/>
      <c r="D155" s="152" t="s">
        <v>241</v>
      </c>
      <c r="E155" s="167" t="s">
        <v>1</v>
      </c>
      <c r="F155" s="168" t="s">
        <v>2617</v>
      </c>
      <c r="H155" s="167" t="s">
        <v>1</v>
      </c>
      <c r="I155" s="169"/>
      <c r="L155" s="166"/>
      <c r="M155" s="170"/>
      <c r="T155" s="171"/>
      <c r="AT155" s="167" t="s">
        <v>241</v>
      </c>
      <c r="AU155" s="167" t="s">
        <v>95</v>
      </c>
      <c r="AV155" s="14" t="s">
        <v>93</v>
      </c>
      <c r="AW155" s="14" t="s">
        <v>42</v>
      </c>
      <c r="AX155" s="14" t="s">
        <v>86</v>
      </c>
      <c r="AY155" s="167" t="s">
        <v>232</v>
      </c>
    </row>
    <row r="156" spans="2:65" s="12" customFormat="1">
      <c r="B156" s="151"/>
      <c r="D156" s="152" t="s">
        <v>241</v>
      </c>
      <c r="E156" s="153" t="s">
        <v>1</v>
      </c>
      <c r="F156" s="154" t="s">
        <v>2618</v>
      </c>
      <c r="H156" s="155">
        <v>4.45</v>
      </c>
      <c r="I156" s="156"/>
      <c r="L156" s="151"/>
      <c r="M156" s="157"/>
      <c r="T156" s="158"/>
      <c r="AT156" s="153" t="s">
        <v>241</v>
      </c>
      <c r="AU156" s="153" t="s">
        <v>95</v>
      </c>
      <c r="AV156" s="12" t="s">
        <v>95</v>
      </c>
      <c r="AW156" s="12" t="s">
        <v>42</v>
      </c>
      <c r="AX156" s="12" t="s">
        <v>86</v>
      </c>
      <c r="AY156" s="153" t="s">
        <v>232</v>
      </c>
    </row>
    <row r="157" spans="2:65" s="13" customFormat="1">
      <c r="B157" s="159"/>
      <c r="D157" s="152" t="s">
        <v>241</v>
      </c>
      <c r="E157" s="160" t="s">
        <v>1</v>
      </c>
      <c r="F157" s="161" t="s">
        <v>243</v>
      </c>
      <c r="H157" s="162">
        <v>4.45</v>
      </c>
      <c r="I157" s="163"/>
      <c r="L157" s="159"/>
      <c r="M157" s="164"/>
      <c r="T157" s="165"/>
      <c r="AT157" s="160" t="s">
        <v>241</v>
      </c>
      <c r="AU157" s="160" t="s">
        <v>95</v>
      </c>
      <c r="AV157" s="13" t="s">
        <v>239</v>
      </c>
      <c r="AW157" s="13" t="s">
        <v>42</v>
      </c>
      <c r="AX157" s="13" t="s">
        <v>93</v>
      </c>
      <c r="AY157" s="160" t="s">
        <v>232</v>
      </c>
    </row>
    <row r="158" spans="2:65" s="1" customFormat="1" ht="24.2" customHeight="1">
      <c r="B158" s="33"/>
      <c r="C158" s="138" t="s">
        <v>320</v>
      </c>
      <c r="D158" s="138" t="s">
        <v>234</v>
      </c>
      <c r="E158" s="139" t="s">
        <v>2619</v>
      </c>
      <c r="F158" s="140" t="s">
        <v>351</v>
      </c>
      <c r="G158" s="141" t="s">
        <v>167</v>
      </c>
      <c r="H158" s="142">
        <v>1.44</v>
      </c>
      <c r="I158" s="143"/>
      <c r="J158" s="144">
        <f>ROUND(I158*H158,2)</f>
        <v>0</v>
      </c>
      <c r="K158" s="140" t="s">
        <v>376</v>
      </c>
      <c r="L158" s="33"/>
      <c r="M158" s="145" t="s">
        <v>1</v>
      </c>
      <c r="N158" s="146" t="s">
        <v>51</v>
      </c>
      <c r="P158" s="147">
        <f>O158*H158</f>
        <v>0</v>
      </c>
      <c r="Q158" s="147">
        <v>2.3010199999999998</v>
      </c>
      <c r="R158" s="147">
        <f>Q158*H158</f>
        <v>3.3134687999999994</v>
      </c>
      <c r="S158" s="147">
        <v>0</v>
      </c>
      <c r="T158" s="148">
        <f>S158*H158</f>
        <v>0</v>
      </c>
      <c r="AR158" s="149" t="s">
        <v>239</v>
      </c>
      <c r="AT158" s="149" t="s">
        <v>234</v>
      </c>
      <c r="AU158" s="149" t="s">
        <v>95</v>
      </c>
      <c r="AY158" s="17" t="s">
        <v>232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93</v>
      </c>
      <c r="BK158" s="150">
        <f>ROUND(I158*H158,2)</f>
        <v>0</v>
      </c>
      <c r="BL158" s="17" t="s">
        <v>239</v>
      </c>
      <c r="BM158" s="149" t="s">
        <v>2620</v>
      </c>
    </row>
    <row r="159" spans="2:65" s="14" customFormat="1">
      <c r="B159" s="166"/>
      <c r="D159" s="152" t="s">
        <v>241</v>
      </c>
      <c r="E159" s="167" t="s">
        <v>1</v>
      </c>
      <c r="F159" s="168" t="s">
        <v>2621</v>
      </c>
      <c r="H159" s="167" t="s">
        <v>1</v>
      </c>
      <c r="I159" s="169"/>
      <c r="L159" s="166"/>
      <c r="M159" s="170"/>
      <c r="T159" s="171"/>
      <c r="AT159" s="167" t="s">
        <v>241</v>
      </c>
      <c r="AU159" s="167" t="s">
        <v>95</v>
      </c>
      <c r="AV159" s="14" t="s">
        <v>93</v>
      </c>
      <c r="AW159" s="14" t="s">
        <v>42</v>
      </c>
      <c r="AX159" s="14" t="s">
        <v>86</v>
      </c>
      <c r="AY159" s="167" t="s">
        <v>232</v>
      </c>
    </row>
    <row r="160" spans="2:65" s="12" customFormat="1">
      <c r="B160" s="151"/>
      <c r="D160" s="152" t="s">
        <v>241</v>
      </c>
      <c r="E160" s="153" t="s">
        <v>1</v>
      </c>
      <c r="F160" s="154" t="s">
        <v>2622</v>
      </c>
      <c r="H160" s="155">
        <v>1.44</v>
      </c>
      <c r="I160" s="156"/>
      <c r="L160" s="151"/>
      <c r="M160" s="157"/>
      <c r="T160" s="158"/>
      <c r="AT160" s="153" t="s">
        <v>241</v>
      </c>
      <c r="AU160" s="153" t="s">
        <v>95</v>
      </c>
      <c r="AV160" s="12" t="s">
        <v>95</v>
      </c>
      <c r="AW160" s="12" t="s">
        <v>42</v>
      </c>
      <c r="AX160" s="12" t="s">
        <v>86</v>
      </c>
      <c r="AY160" s="153" t="s">
        <v>232</v>
      </c>
    </row>
    <row r="161" spans="2:65" s="13" customFormat="1">
      <c r="B161" s="159"/>
      <c r="D161" s="152" t="s">
        <v>241</v>
      </c>
      <c r="E161" s="160" t="s">
        <v>1</v>
      </c>
      <c r="F161" s="161" t="s">
        <v>243</v>
      </c>
      <c r="H161" s="162">
        <v>1.44</v>
      </c>
      <c r="I161" s="163"/>
      <c r="L161" s="159"/>
      <c r="M161" s="164"/>
      <c r="T161" s="165"/>
      <c r="AT161" s="160" t="s">
        <v>241</v>
      </c>
      <c r="AU161" s="160" t="s">
        <v>95</v>
      </c>
      <c r="AV161" s="13" t="s">
        <v>239</v>
      </c>
      <c r="AW161" s="13" t="s">
        <v>42</v>
      </c>
      <c r="AX161" s="13" t="s">
        <v>93</v>
      </c>
      <c r="AY161" s="160" t="s">
        <v>232</v>
      </c>
    </row>
    <row r="162" spans="2:65" s="11" customFormat="1" ht="22.9" customHeight="1">
      <c r="B162" s="126"/>
      <c r="D162" s="127" t="s">
        <v>85</v>
      </c>
      <c r="E162" s="136" t="s">
        <v>256</v>
      </c>
      <c r="F162" s="136" t="s">
        <v>366</v>
      </c>
      <c r="I162" s="129"/>
      <c r="J162" s="137">
        <f>BK162</f>
        <v>0</v>
      </c>
      <c r="L162" s="126"/>
      <c r="M162" s="131"/>
      <c r="P162" s="132">
        <f>SUM(P163:P185)</f>
        <v>0</v>
      </c>
      <c r="R162" s="132">
        <f>SUM(R163:R185)</f>
        <v>72.599999999999994</v>
      </c>
      <c r="T162" s="133">
        <f>SUM(T163:T185)</f>
        <v>0</v>
      </c>
      <c r="AR162" s="127" t="s">
        <v>93</v>
      </c>
      <c r="AT162" s="134" t="s">
        <v>85</v>
      </c>
      <c r="AU162" s="134" t="s">
        <v>93</v>
      </c>
      <c r="AY162" s="127" t="s">
        <v>232</v>
      </c>
      <c r="BK162" s="135">
        <f>SUM(BK163:BK185)</f>
        <v>0</v>
      </c>
    </row>
    <row r="163" spans="2:65" s="1" customFormat="1" ht="33" customHeight="1">
      <c r="B163" s="33"/>
      <c r="C163" s="138" t="s">
        <v>325</v>
      </c>
      <c r="D163" s="138" t="s">
        <v>234</v>
      </c>
      <c r="E163" s="139" t="s">
        <v>2623</v>
      </c>
      <c r="F163" s="140" t="s">
        <v>2624</v>
      </c>
      <c r="G163" s="141" t="s">
        <v>370</v>
      </c>
      <c r="H163" s="142">
        <v>29</v>
      </c>
      <c r="I163" s="143"/>
      <c r="J163" s="144">
        <f>ROUND(I163*H163,2)</f>
        <v>0</v>
      </c>
      <c r="K163" s="140" t="s">
        <v>238</v>
      </c>
      <c r="L163" s="33"/>
      <c r="M163" s="145" t="s">
        <v>1</v>
      </c>
      <c r="N163" s="146" t="s">
        <v>51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239</v>
      </c>
      <c r="AT163" s="149" t="s">
        <v>234</v>
      </c>
      <c r="AU163" s="149" t="s">
        <v>95</v>
      </c>
      <c r="AY163" s="17" t="s">
        <v>232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93</v>
      </c>
      <c r="BK163" s="150">
        <f>ROUND(I163*H163,2)</f>
        <v>0</v>
      </c>
      <c r="BL163" s="17" t="s">
        <v>239</v>
      </c>
      <c r="BM163" s="149" t="s">
        <v>2625</v>
      </c>
    </row>
    <row r="164" spans="2:65" s="14" customFormat="1" ht="22.5">
      <c r="B164" s="166"/>
      <c r="D164" s="152" t="s">
        <v>241</v>
      </c>
      <c r="E164" s="167" t="s">
        <v>1</v>
      </c>
      <c r="F164" s="168" t="s">
        <v>2626</v>
      </c>
      <c r="H164" s="167" t="s">
        <v>1</v>
      </c>
      <c r="I164" s="169"/>
      <c r="L164" s="166"/>
      <c r="M164" s="170"/>
      <c r="T164" s="171"/>
      <c r="AT164" s="167" t="s">
        <v>241</v>
      </c>
      <c r="AU164" s="167" t="s">
        <v>95</v>
      </c>
      <c r="AV164" s="14" t="s">
        <v>93</v>
      </c>
      <c r="AW164" s="14" t="s">
        <v>42</v>
      </c>
      <c r="AX164" s="14" t="s">
        <v>86</v>
      </c>
      <c r="AY164" s="167" t="s">
        <v>232</v>
      </c>
    </row>
    <row r="165" spans="2:65" s="14" customFormat="1">
      <c r="B165" s="166"/>
      <c r="D165" s="152" t="s">
        <v>241</v>
      </c>
      <c r="E165" s="167" t="s">
        <v>1</v>
      </c>
      <c r="F165" s="168" t="s">
        <v>2627</v>
      </c>
      <c r="H165" s="167" t="s">
        <v>1</v>
      </c>
      <c r="I165" s="169"/>
      <c r="L165" s="166"/>
      <c r="M165" s="170"/>
      <c r="T165" s="171"/>
      <c r="AT165" s="167" t="s">
        <v>241</v>
      </c>
      <c r="AU165" s="167" t="s">
        <v>95</v>
      </c>
      <c r="AV165" s="14" t="s">
        <v>93</v>
      </c>
      <c r="AW165" s="14" t="s">
        <v>42</v>
      </c>
      <c r="AX165" s="14" t="s">
        <v>86</v>
      </c>
      <c r="AY165" s="167" t="s">
        <v>232</v>
      </c>
    </row>
    <row r="166" spans="2:65" s="12" customFormat="1">
      <c r="B166" s="151"/>
      <c r="D166" s="152" t="s">
        <v>241</v>
      </c>
      <c r="E166" s="153" t="s">
        <v>1</v>
      </c>
      <c r="F166" s="154" t="s">
        <v>2628</v>
      </c>
      <c r="H166" s="155">
        <v>29</v>
      </c>
      <c r="I166" s="156"/>
      <c r="L166" s="151"/>
      <c r="M166" s="157"/>
      <c r="T166" s="158"/>
      <c r="AT166" s="153" t="s">
        <v>241</v>
      </c>
      <c r="AU166" s="153" t="s">
        <v>95</v>
      </c>
      <c r="AV166" s="12" t="s">
        <v>95</v>
      </c>
      <c r="AW166" s="12" t="s">
        <v>42</v>
      </c>
      <c r="AX166" s="12" t="s">
        <v>86</v>
      </c>
      <c r="AY166" s="153" t="s">
        <v>232</v>
      </c>
    </row>
    <row r="167" spans="2:65" s="13" customFormat="1">
      <c r="B167" s="159"/>
      <c r="D167" s="152" t="s">
        <v>241</v>
      </c>
      <c r="E167" s="160" t="s">
        <v>1</v>
      </c>
      <c r="F167" s="161" t="s">
        <v>243</v>
      </c>
      <c r="H167" s="162">
        <v>29</v>
      </c>
      <c r="I167" s="163"/>
      <c r="L167" s="159"/>
      <c r="M167" s="164"/>
      <c r="T167" s="165"/>
      <c r="AT167" s="160" t="s">
        <v>241</v>
      </c>
      <c r="AU167" s="160" t="s">
        <v>95</v>
      </c>
      <c r="AV167" s="13" t="s">
        <v>239</v>
      </c>
      <c r="AW167" s="13" t="s">
        <v>42</v>
      </c>
      <c r="AX167" s="13" t="s">
        <v>93</v>
      </c>
      <c r="AY167" s="160" t="s">
        <v>232</v>
      </c>
    </row>
    <row r="168" spans="2:65" s="1" customFormat="1" ht="16.5" customHeight="1">
      <c r="B168" s="33"/>
      <c r="C168" s="138" t="s">
        <v>8</v>
      </c>
      <c r="D168" s="138" t="s">
        <v>234</v>
      </c>
      <c r="E168" s="139" t="s">
        <v>2629</v>
      </c>
      <c r="F168" s="140" t="s">
        <v>2630</v>
      </c>
      <c r="G168" s="141" t="s">
        <v>370</v>
      </c>
      <c r="H168" s="142">
        <v>20</v>
      </c>
      <c r="I168" s="143"/>
      <c r="J168" s="144">
        <f>ROUND(I168*H168,2)</f>
        <v>0</v>
      </c>
      <c r="K168" s="140" t="s">
        <v>376</v>
      </c>
      <c r="L168" s="33"/>
      <c r="M168" s="145" t="s">
        <v>1</v>
      </c>
      <c r="N168" s="146" t="s">
        <v>51</v>
      </c>
      <c r="P168" s="147">
        <f>O168*H168</f>
        <v>0</v>
      </c>
      <c r="Q168" s="147">
        <v>2.52</v>
      </c>
      <c r="R168" s="147">
        <f>Q168*H168</f>
        <v>50.4</v>
      </c>
      <c r="S168" s="147">
        <v>0</v>
      </c>
      <c r="T168" s="148">
        <f>S168*H168</f>
        <v>0</v>
      </c>
      <c r="AR168" s="149" t="s">
        <v>239</v>
      </c>
      <c r="AT168" s="149" t="s">
        <v>234</v>
      </c>
      <c r="AU168" s="149" t="s">
        <v>95</v>
      </c>
      <c r="AY168" s="17" t="s">
        <v>232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93</v>
      </c>
      <c r="BK168" s="150">
        <f>ROUND(I168*H168,2)</f>
        <v>0</v>
      </c>
      <c r="BL168" s="17" t="s">
        <v>239</v>
      </c>
      <c r="BM168" s="149" t="s">
        <v>2631</v>
      </c>
    </row>
    <row r="169" spans="2:65" s="14" customFormat="1">
      <c r="B169" s="166"/>
      <c r="D169" s="152" t="s">
        <v>241</v>
      </c>
      <c r="E169" s="167" t="s">
        <v>1</v>
      </c>
      <c r="F169" s="168" t="s">
        <v>2632</v>
      </c>
      <c r="H169" s="167" t="s">
        <v>1</v>
      </c>
      <c r="I169" s="169"/>
      <c r="L169" s="166"/>
      <c r="M169" s="170"/>
      <c r="T169" s="171"/>
      <c r="AT169" s="167" t="s">
        <v>241</v>
      </c>
      <c r="AU169" s="167" t="s">
        <v>95</v>
      </c>
      <c r="AV169" s="14" t="s">
        <v>93</v>
      </c>
      <c r="AW169" s="14" t="s">
        <v>42</v>
      </c>
      <c r="AX169" s="14" t="s">
        <v>86</v>
      </c>
      <c r="AY169" s="167" t="s">
        <v>232</v>
      </c>
    </row>
    <row r="170" spans="2:65" s="12" customFormat="1">
      <c r="B170" s="151"/>
      <c r="D170" s="152" t="s">
        <v>241</v>
      </c>
      <c r="E170" s="153" t="s">
        <v>1</v>
      </c>
      <c r="F170" s="154" t="s">
        <v>2633</v>
      </c>
      <c r="H170" s="155">
        <v>20</v>
      </c>
      <c r="I170" s="156"/>
      <c r="L170" s="151"/>
      <c r="M170" s="157"/>
      <c r="T170" s="158"/>
      <c r="AT170" s="153" t="s">
        <v>241</v>
      </c>
      <c r="AU170" s="153" t="s">
        <v>95</v>
      </c>
      <c r="AV170" s="12" t="s">
        <v>95</v>
      </c>
      <c r="AW170" s="12" t="s">
        <v>42</v>
      </c>
      <c r="AX170" s="12" t="s">
        <v>86</v>
      </c>
      <c r="AY170" s="153" t="s">
        <v>232</v>
      </c>
    </row>
    <row r="171" spans="2:65" s="14" customFormat="1">
      <c r="B171" s="166"/>
      <c r="D171" s="152" t="s">
        <v>241</v>
      </c>
      <c r="E171" s="167" t="s">
        <v>1</v>
      </c>
      <c r="F171" s="168" t="s">
        <v>2634</v>
      </c>
      <c r="H171" s="167" t="s">
        <v>1</v>
      </c>
      <c r="I171" s="169"/>
      <c r="L171" s="166"/>
      <c r="M171" s="170"/>
      <c r="T171" s="171"/>
      <c r="AT171" s="167" t="s">
        <v>241</v>
      </c>
      <c r="AU171" s="167" t="s">
        <v>95</v>
      </c>
      <c r="AV171" s="14" t="s">
        <v>93</v>
      </c>
      <c r="AW171" s="14" t="s">
        <v>42</v>
      </c>
      <c r="AX171" s="14" t="s">
        <v>86</v>
      </c>
      <c r="AY171" s="167" t="s">
        <v>232</v>
      </c>
    </row>
    <row r="172" spans="2:65" s="14" customFormat="1" ht="22.5">
      <c r="B172" s="166"/>
      <c r="D172" s="152" t="s">
        <v>241</v>
      </c>
      <c r="E172" s="167" t="s">
        <v>1</v>
      </c>
      <c r="F172" s="168" t="s">
        <v>2635</v>
      </c>
      <c r="H172" s="167" t="s">
        <v>1</v>
      </c>
      <c r="I172" s="169"/>
      <c r="L172" s="166"/>
      <c r="M172" s="170"/>
      <c r="T172" s="171"/>
      <c r="AT172" s="167" t="s">
        <v>241</v>
      </c>
      <c r="AU172" s="167" t="s">
        <v>95</v>
      </c>
      <c r="AV172" s="14" t="s">
        <v>93</v>
      </c>
      <c r="AW172" s="14" t="s">
        <v>42</v>
      </c>
      <c r="AX172" s="14" t="s">
        <v>86</v>
      </c>
      <c r="AY172" s="167" t="s">
        <v>232</v>
      </c>
    </row>
    <row r="173" spans="2:65" s="13" customFormat="1">
      <c r="B173" s="159"/>
      <c r="D173" s="152" t="s">
        <v>241</v>
      </c>
      <c r="E173" s="160" t="s">
        <v>1</v>
      </c>
      <c r="F173" s="161" t="s">
        <v>243</v>
      </c>
      <c r="H173" s="162">
        <v>20</v>
      </c>
      <c r="I173" s="163"/>
      <c r="L173" s="159"/>
      <c r="M173" s="164"/>
      <c r="T173" s="165"/>
      <c r="AT173" s="160" t="s">
        <v>241</v>
      </c>
      <c r="AU173" s="160" t="s">
        <v>95</v>
      </c>
      <c r="AV173" s="13" t="s">
        <v>239</v>
      </c>
      <c r="AW173" s="13" t="s">
        <v>42</v>
      </c>
      <c r="AX173" s="13" t="s">
        <v>93</v>
      </c>
      <c r="AY173" s="160" t="s">
        <v>232</v>
      </c>
    </row>
    <row r="174" spans="2:65" s="1" customFormat="1" ht="16.5" customHeight="1">
      <c r="B174" s="33"/>
      <c r="C174" s="138" t="s">
        <v>337</v>
      </c>
      <c r="D174" s="138" t="s">
        <v>234</v>
      </c>
      <c r="E174" s="139" t="s">
        <v>2636</v>
      </c>
      <c r="F174" s="140" t="s">
        <v>2637</v>
      </c>
      <c r="G174" s="141" t="s">
        <v>370</v>
      </c>
      <c r="H174" s="142">
        <v>3</v>
      </c>
      <c r="I174" s="143"/>
      <c r="J174" s="144">
        <f>ROUND(I174*H174,2)</f>
        <v>0</v>
      </c>
      <c r="K174" s="140" t="s">
        <v>376</v>
      </c>
      <c r="L174" s="33"/>
      <c r="M174" s="145" t="s">
        <v>1</v>
      </c>
      <c r="N174" s="146" t="s">
        <v>51</v>
      </c>
      <c r="P174" s="147">
        <f>O174*H174</f>
        <v>0</v>
      </c>
      <c r="Q174" s="147">
        <v>3</v>
      </c>
      <c r="R174" s="147">
        <f>Q174*H174</f>
        <v>9</v>
      </c>
      <c r="S174" s="147">
        <v>0</v>
      </c>
      <c r="T174" s="148">
        <f>S174*H174</f>
        <v>0</v>
      </c>
      <c r="AR174" s="149" t="s">
        <v>239</v>
      </c>
      <c r="AT174" s="149" t="s">
        <v>234</v>
      </c>
      <c r="AU174" s="149" t="s">
        <v>95</v>
      </c>
      <c r="AY174" s="17" t="s">
        <v>232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93</v>
      </c>
      <c r="BK174" s="150">
        <f>ROUND(I174*H174,2)</f>
        <v>0</v>
      </c>
      <c r="BL174" s="17" t="s">
        <v>239</v>
      </c>
      <c r="BM174" s="149" t="s">
        <v>2638</v>
      </c>
    </row>
    <row r="175" spans="2:65" s="14" customFormat="1">
      <c r="B175" s="166"/>
      <c r="D175" s="152" t="s">
        <v>241</v>
      </c>
      <c r="E175" s="167" t="s">
        <v>1</v>
      </c>
      <c r="F175" s="168" t="s">
        <v>2639</v>
      </c>
      <c r="H175" s="167" t="s">
        <v>1</v>
      </c>
      <c r="I175" s="169"/>
      <c r="L175" s="166"/>
      <c r="M175" s="170"/>
      <c r="T175" s="171"/>
      <c r="AT175" s="167" t="s">
        <v>241</v>
      </c>
      <c r="AU175" s="167" t="s">
        <v>95</v>
      </c>
      <c r="AV175" s="14" t="s">
        <v>93</v>
      </c>
      <c r="AW175" s="14" t="s">
        <v>42</v>
      </c>
      <c r="AX175" s="14" t="s">
        <v>86</v>
      </c>
      <c r="AY175" s="167" t="s">
        <v>232</v>
      </c>
    </row>
    <row r="176" spans="2:65" s="12" customFormat="1" ht="22.5">
      <c r="B176" s="151"/>
      <c r="D176" s="152" t="s">
        <v>241</v>
      </c>
      <c r="E176" s="153" t="s">
        <v>1</v>
      </c>
      <c r="F176" s="154" t="s">
        <v>2640</v>
      </c>
      <c r="H176" s="155">
        <v>3</v>
      </c>
      <c r="I176" s="156"/>
      <c r="L176" s="151"/>
      <c r="M176" s="157"/>
      <c r="T176" s="158"/>
      <c r="AT176" s="153" t="s">
        <v>241</v>
      </c>
      <c r="AU176" s="153" t="s">
        <v>95</v>
      </c>
      <c r="AV176" s="12" t="s">
        <v>95</v>
      </c>
      <c r="AW176" s="12" t="s">
        <v>42</v>
      </c>
      <c r="AX176" s="12" t="s">
        <v>86</v>
      </c>
      <c r="AY176" s="153" t="s">
        <v>232</v>
      </c>
    </row>
    <row r="177" spans="2:65" s="14" customFormat="1">
      <c r="B177" s="166"/>
      <c r="D177" s="152" t="s">
        <v>241</v>
      </c>
      <c r="E177" s="167" t="s">
        <v>1</v>
      </c>
      <c r="F177" s="168" t="s">
        <v>2634</v>
      </c>
      <c r="H177" s="167" t="s">
        <v>1</v>
      </c>
      <c r="I177" s="169"/>
      <c r="L177" s="166"/>
      <c r="M177" s="170"/>
      <c r="T177" s="171"/>
      <c r="AT177" s="167" t="s">
        <v>241</v>
      </c>
      <c r="AU177" s="167" t="s">
        <v>95</v>
      </c>
      <c r="AV177" s="14" t="s">
        <v>93</v>
      </c>
      <c r="AW177" s="14" t="s">
        <v>42</v>
      </c>
      <c r="AX177" s="14" t="s">
        <v>86</v>
      </c>
      <c r="AY177" s="167" t="s">
        <v>232</v>
      </c>
    </row>
    <row r="178" spans="2:65" s="14" customFormat="1" ht="22.5">
      <c r="B178" s="166"/>
      <c r="D178" s="152" t="s">
        <v>241</v>
      </c>
      <c r="E178" s="167" t="s">
        <v>1</v>
      </c>
      <c r="F178" s="168" t="s">
        <v>2635</v>
      </c>
      <c r="H178" s="167" t="s">
        <v>1</v>
      </c>
      <c r="I178" s="169"/>
      <c r="L178" s="166"/>
      <c r="M178" s="170"/>
      <c r="T178" s="171"/>
      <c r="AT178" s="167" t="s">
        <v>241</v>
      </c>
      <c r="AU178" s="167" t="s">
        <v>95</v>
      </c>
      <c r="AV178" s="14" t="s">
        <v>93</v>
      </c>
      <c r="AW178" s="14" t="s">
        <v>42</v>
      </c>
      <c r="AX178" s="14" t="s">
        <v>86</v>
      </c>
      <c r="AY178" s="167" t="s">
        <v>232</v>
      </c>
    </row>
    <row r="179" spans="2:65" s="13" customFormat="1">
      <c r="B179" s="159"/>
      <c r="D179" s="152" t="s">
        <v>241</v>
      </c>
      <c r="E179" s="160" t="s">
        <v>1</v>
      </c>
      <c r="F179" s="161" t="s">
        <v>243</v>
      </c>
      <c r="H179" s="162">
        <v>3</v>
      </c>
      <c r="I179" s="163"/>
      <c r="L179" s="159"/>
      <c r="M179" s="164"/>
      <c r="T179" s="165"/>
      <c r="AT179" s="160" t="s">
        <v>241</v>
      </c>
      <c r="AU179" s="160" t="s">
        <v>95</v>
      </c>
      <c r="AV179" s="13" t="s">
        <v>239</v>
      </c>
      <c r="AW179" s="13" t="s">
        <v>42</v>
      </c>
      <c r="AX179" s="13" t="s">
        <v>93</v>
      </c>
      <c r="AY179" s="160" t="s">
        <v>232</v>
      </c>
    </row>
    <row r="180" spans="2:65" s="1" customFormat="1" ht="16.5" customHeight="1">
      <c r="B180" s="33"/>
      <c r="C180" s="138" t="s">
        <v>344</v>
      </c>
      <c r="D180" s="138" t="s">
        <v>234</v>
      </c>
      <c r="E180" s="139" t="s">
        <v>2641</v>
      </c>
      <c r="F180" s="140" t="s">
        <v>2642</v>
      </c>
      <c r="G180" s="141" t="s">
        <v>370</v>
      </c>
      <c r="H180" s="142">
        <v>6</v>
      </c>
      <c r="I180" s="143"/>
      <c r="J180" s="144">
        <f>ROUND(I180*H180,2)</f>
        <v>0</v>
      </c>
      <c r="K180" s="140" t="s">
        <v>376</v>
      </c>
      <c r="L180" s="33"/>
      <c r="M180" s="145" t="s">
        <v>1</v>
      </c>
      <c r="N180" s="146" t="s">
        <v>51</v>
      </c>
      <c r="P180" s="147">
        <f>O180*H180</f>
        <v>0</v>
      </c>
      <c r="Q180" s="147">
        <v>2.2000000000000002</v>
      </c>
      <c r="R180" s="147">
        <f>Q180*H180</f>
        <v>13.200000000000001</v>
      </c>
      <c r="S180" s="147">
        <v>0</v>
      </c>
      <c r="T180" s="148">
        <f>S180*H180</f>
        <v>0</v>
      </c>
      <c r="AR180" s="149" t="s">
        <v>239</v>
      </c>
      <c r="AT180" s="149" t="s">
        <v>234</v>
      </c>
      <c r="AU180" s="149" t="s">
        <v>95</v>
      </c>
      <c r="AY180" s="17" t="s">
        <v>232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93</v>
      </c>
      <c r="BK180" s="150">
        <f>ROUND(I180*H180,2)</f>
        <v>0</v>
      </c>
      <c r="BL180" s="17" t="s">
        <v>239</v>
      </c>
      <c r="BM180" s="149" t="s">
        <v>2643</v>
      </c>
    </row>
    <row r="181" spans="2:65" s="14" customFormat="1">
      <c r="B181" s="166"/>
      <c r="D181" s="152" t="s">
        <v>241</v>
      </c>
      <c r="E181" s="167" t="s">
        <v>1</v>
      </c>
      <c r="F181" s="168" t="s">
        <v>2639</v>
      </c>
      <c r="H181" s="167" t="s">
        <v>1</v>
      </c>
      <c r="I181" s="169"/>
      <c r="L181" s="166"/>
      <c r="M181" s="170"/>
      <c r="T181" s="171"/>
      <c r="AT181" s="167" t="s">
        <v>241</v>
      </c>
      <c r="AU181" s="167" t="s">
        <v>95</v>
      </c>
      <c r="AV181" s="14" t="s">
        <v>93</v>
      </c>
      <c r="AW181" s="14" t="s">
        <v>42</v>
      </c>
      <c r="AX181" s="14" t="s">
        <v>86</v>
      </c>
      <c r="AY181" s="167" t="s">
        <v>232</v>
      </c>
    </row>
    <row r="182" spans="2:65" s="12" customFormat="1">
      <c r="B182" s="151"/>
      <c r="D182" s="152" t="s">
        <v>241</v>
      </c>
      <c r="E182" s="153" t="s">
        <v>1</v>
      </c>
      <c r="F182" s="154" t="s">
        <v>2644</v>
      </c>
      <c r="H182" s="155">
        <v>6</v>
      </c>
      <c r="I182" s="156"/>
      <c r="L182" s="151"/>
      <c r="M182" s="157"/>
      <c r="T182" s="158"/>
      <c r="AT182" s="153" t="s">
        <v>241</v>
      </c>
      <c r="AU182" s="153" t="s">
        <v>95</v>
      </c>
      <c r="AV182" s="12" t="s">
        <v>95</v>
      </c>
      <c r="AW182" s="12" t="s">
        <v>42</v>
      </c>
      <c r="AX182" s="12" t="s">
        <v>86</v>
      </c>
      <c r="AY182" s="153" t="s">
        <v>232</v>
      </c>
    </row>
    <row r="183" spans="2:65" s="14" customFormat="1">
      <c r="B183" s="166"/>
      <c r="D183" s="152" t="s">
        <v>241</v>
      </c>
      <c r="E183" s="167" t="s">
        <v>1</v>
      </c>
      <c r="F183" s="168" t="s">
        <v>2634</v>
      </c>
      <c r="H183" s="167" t="s">
        <v>1</v>
      </c>
      <c r="I183" s="169"/>
      <c r="L183" s="166"/>
      <c r="M183" s="170"/>
      <c r="T183" s="171"/>
      <c r="AT183" s="167" t="s">
        <v>241</v>
      </c>
      <c r="AU183" s="167" t="s">
        <v>95</v>
      </c>
      <c r="AV183" s="14" t="s">
        <v>93</v>
      </c>
      <c r="AW183" s="14" t="s">
        <v>42</v>
      </c>
      <c r="AX183" s="14" t="s">
        <v>86</v>
      </c>
      <c r="AY183" s="167" t="s">
        <v>232</v>
      </c>
    </row>
    <row r="184" spans="2:65" s="14" customFormat="1" ht="22.5">
      <c r="B184" s="166"/>
      <c r="D184" s="152" t="s">
        <v>241</v>
      </c>
      <c r="E184" s="167" t="s">
        <v>1</v>
      </c>
      <c r="F184" s="168" t="s">
        <v>2635</v>
      </c>
      <c r="H184" s="167" t="s">
        <v>1</v>
      </c>
      <c r="I184" s="169"/>
      <c r="L184" s="166"/>
      <c r="M184" s="170"/>
      <c r="T184" s="171"/>
      <c r="AT184" s="167" t="s">
        <v>241</v>
      </c>
      <c r="AU184" s="167" t="s">
        <v>95</v>
      </c>
      <c r="AV184" s="14" t="s">
        <v>93</v>
      </c>
      <c r="AW184" s="14" t="s">
        <v>42</v>
      </c>
      <c r="AX184" s="14" t="s">
        <v>86</v>
      </c>
      <c r="AY184" s="167" t="s">
        <v>232</v>
      </c>
    </row>
    <row r="185" spans="2:65" s="13" customFormat="1">
      <c r="B185" s="159"/>
      <c r="D185" s="152" t="s">
        <v>241</v>
      </c>
      <c r="E185" s="160" t="s">
        <v>1</v>
      </c>
      <c r="F185" s="161" t="s">
        <v>243</v>
      </c>
      <c r="H185" s="162">
        <v>6</v>
      </c>
      <c r="I185" s="163"/>
      <c r="L185" s="159"/>
      <c r="M185" s="164"/>
      <c r="T185" s="165"/>
      <c r="AT185" s="160" t="s">
        <v>241</v>
      </c>
      <c r="AU185" s="160" t="s">
        <v>95</v>
      </c>
      <c r="AV185" s="13" t="s">
        <v>239</v>
      </c>
      <c r="AW185" s="13" t="s">
        <v>42</v>
      </c>
      <c r="AX185" s="13" t="s">
        <v>93</v>
      </c>
      <c r="AY185" s="160" t="s">
        <v>232</v>
      </c>
    </row>
    <row r="186" spans="2:65" s="11" customFormat="1" ht="22.9" customHeight="1">
      <c r="B186" s="126"/>
      <c r="D186" s="127" t="s">
        <v>85</v>
      </c>
      <c r="E186" s="136" t="s">
        <v>271</v>
      </c>
      <c r="F186" s="136" t="s">
        <v>616</v>
      </c>
      <c r="I186" s="129"/>
      <c r="J186" s="137">
        <f>BK186</f>
        <v>0</v>
      </c>
      <c r="L186" s="126"/>
      <c r="M186" s="131"/>
      <c r="P186" s="132">
        <f>SUM(P187:P200)</f>
        <v>0</v>
      </c>
      <c r="R186" s="132">
        <f>SUM(R187:R200)</f>
        <v>1.4923200000000001</v>
      </c>
      <c r="T186" s="133">
        <f>SUM(T187:T200)</f>
        <v>1.4923200000000001</v>
      </c>
      <c r="AR186" s="127" t="s">
        <v>93</v>
      </c>
      <c r="AT186" s="134" t="s">
        <v>85</v>
      </c>
      <c r="AU186" s="134" t="s">
        <v>93</v>
      </c>
      <c r="AY186" s="127" t="s">
        <v>232</v>
      </c>
      <c r="BK186" s="135">
        <f>SUM(BK187:BK200)</f>
        <v>0</v>
      </c>
    </row>
    <row r="187" spans="2:65" s="1" customFormat="1" ht="24.2" customHeight="1">
      <c r="B187" s="33"/>
      <c r="C187" s="138" t="s">
        <v>349</v>
      </c>
      <c r="D187" s="138" t="s">
        <v>234</v>
      </c>
      <c r="E187" s="139" t="s">
        <v>2645</v>
      </c>
      <c r="F187" s="140" t="s">
        <v>2646</v>
      </c>
      <c r="G187" s="141" t="s">
        <v>153</v>
      </c>
      <c r="H187" s="142">
        <v>189.4</v>
      </c>
      <c r="I187" s="143"/>
      <c r="J187" s="144">
        <f>ROUND(I187*H187,2)</f>
        <v>0</v>
      </c>
      <c r="K187" s="140" t="s">
        <v>238</v>
      </c>
      <c r="L187" s="33"/>
      <c r="M187" s="145" t="s">
        <v>1</v>
      </c>
      <c r="N187" s="146" t="s">
        <v>51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239</v>
      </c>
      <c r="AT187" s="149" t="s">
        <v>234</v>
      </c>
      <c r="AU187" s="149" t="s">
        <v>95</v>
      </c>
      <c r="AY187" s="17" t="s">
        <v>232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93</v>
      </c>
      <c r="BK187" s="150">
        <f>ROUND(I187*H187,2)</f>
        <v>0</v>
      </c>
      <c r="BL187" s="17" t="s">
        <v>239</v>
      </c>
      <c r="BM187" s="149" t="s">
        <v>2647</v>
      </c>
    </row>
    <row r="188" spans="2:65" s="14" customFormat="1">
      <c r="B188" s="166"/>
      <c r="D188" s="152" t="s">
        <v>241</v>
      </c>
      <c r="E188" s="167" t="s">
        <v>1</v>
      </c>
      <c r="F188" s="168" t="s">
        <v>2648</v>
      </c>
      <c r="H188" s="167" t="s">
        <v>1</v>
      </c>
      <c r="I188" s="169"/>
      <c r="L188" s="166"/>
      <c r="M188" s="170"/>
      <c r="T188" s="171"/>
      <c r="AT188" s="167" t="s">
        <v>241</v>
      </c>
      <c r="AU188" s="167" t="s">
        <v>95</v>
      </c>
      <c r="AV188" s="14" t="s">
        <v>93</v>
      </c>
      <c r="AW188" s="14" t="s">
        <v>42</v>
      </c>
      <c r="AX188" s="14" t="s">
        <v>86</v>
      </c>
      <c r="AY188" s="167" t="s">
        <v>232</v>
      </c>
    </row>
    <row r="189" spans="2:65" s="12" customFormat="1">
      <c r="B189" s="151"/>
      <c r="D189" s="152" t="s">
        <v>241</v>
      </c>
      <c r="E189" s="153" t="s">
        <v>1</v>
      </c>
      <c r="F189" s="154" t="s">
        <v>2649</v>
      </c>
      <c r="H189" s="155">
        <v>114</v>
      </c>
      <c r="I189" s="156"/>
      <c r="L189" s="151"/>
      <c r="M189" s="157"/>
      <c r="T189" s="158"/>
      <c r="AT189" s="153" t="s">
        <v>241</v>
      </c>
      <c r="AU189" s="153" t="s">
        <v>95</v>
      </c>
      <c r="AV189" s="12" t="s">
        <v>95</v>
      </c>
      <c r="AW189" s="12" t="s">
        <v>42</v>
      </c>
      <c r="AX189" s="12" t="s">
        <v>86</v>
      </c>
      <c r="AY189" s="153" t="s">
        <v>232</v>
      </c>
    </row>
    <row r="190" spans="2:65" s="12" customFormat="1">
      <c r="B190" s="151"/>
      <c r="D190" s="152" t="s">
        <v>241</v>
      </c>
      <c r="E190" s="153" t="s">
        <v>1</v>
      </c>
      <c r="F190" s="154" t="s">
        <v>2650</v>
      </c>
      <c r="H190" s="155">
        <v>34.200000000000003</v>
      </c>
      <c r="I190" s="156"/>
      <c r="L190" s="151"/>
      <c r="M190" s="157"/>
      <c r="T190" s="158"/>
      <c r="AT190" s="153" t="s">
        <v>241</v>
      </c>
      <c r="AU190" s="153" t="s">
        <v>95</v>
      </c>
      <c r="AV190" s="12" t="s">
        <v>95</v>
      </c>
      <c r="AW190" s="12" t="s">
        <v>42</v>
      </c>
      <c r="AX190" s="12" t="s">
        <v>86</v>
      </c>
      <c r="AY190" s="153" t="s">
        <v>232</v>
      </c>
    </row>
    <row r="191" spans="2:65" s="12" customFormat="1">
      <c r="B191" s="151"/>
      <c r="D191" s="152" t="s">
        <v>241</v>
      </c>
      <c r="E191" s="153" t="s">
        <v>1</v>
      </c>
      <c r="F191" s="154" t="s">
        <v>2651</v>
      </c>
      <c r="H191" s="155">
        <v>20.9</v>
      </c>
      <c r="I191" s="156"/>
      <c r="L191" s="151"/>
      <c r="M191" s="157"/>
      <c r="T191" s="158"/>
      <c r="AT191" s="153" t="s">
        <v>241</v>
      </c>
      <c r="AU191" s="153" t="s">
        <v>95</v>
      </c>
      <c r="AV191" s="12" t="s">
        <v>95</v>
      </c>
      <c r="AW191" s="12" t="s">
        <v>42</v>
      </c>
      <c r="AX191" s="12" t="s">
        <v>86</v>
      </c>
      <c r="AY191" s="153" t="s">
        <v>232</v>
      </c>
    </row>
    <row r="192" spans="2:65" s="12" customFormat="1">
      <c r="B192" s="151"/>
      <c r="D192" s="152" t="s">
        <v>241</v>
      </c>
      <c r="E192" s="153" t="s">
        <v>1</v>
      </c>
      <c r="F192" s="154" t="s">
        <v>2652</v>
      </c>
      <c r="H192" s="155">
        <v>20.3</v>
      </c>
      <c r="I192" s="156"/>
      <c r="L192" s="151"/>
      <c r="M192" s="157"/>
      <c r="T192" s="158"/>
      <c r="AT192" s="153" t="s">
        <v>241</v>
      </c>
      <c r="AU192" s="153" t="s">
        <v>95</v>
      </c>
      <c r="AV192" s="12" t="s">
        <v>95</v>
      </c>
      <c r="AW192" s="12" t="s">
        <v>42</v>
      </c>
      <c r="AX192" s="12" t="s">
        <v>86</v>
      </c>
      <c r="AY192" s="153" t="s">
        <v>232</v>
      </c>
    </row>
    <row r="193" spans="2:65" s="13" customFormat="1">
      <c r="B193" s="159"/>
      <c r="D193" s="152" t="s">
        <v>241</v>
      </c>
      <c r="E193" s="160" t="s">
        <v>1</v>
      </c>
      <c r="F193" s="161" t="s">
        <v>243</v>
      </c>
      <c r="H193" s="162">
        <v>189.4</v>
      </c>
      <c r="I193" s="163"/>
      <c r="L193" s="159"/>
      <c r="M193" s="164"/>
      <c r="T193" s="165"/>
      <c r="AT193" s="160" t="s">
        <v>241</v>
      </c>
      <c r="AU193" s="160" t="s">
        <v>95</v>
      </c>
      <c r="AV193" s="13" t="s">
        <v>239</v>
      </c>
      <c r="AW193" s="13" t="s">
        <v>42</v>
      </c>
      <c r="AX193" s="13" t="s">
        <v>93</v>
      </c>
      <c r="AY193" s="160" t="s">
        <v>232</v>
      </c>
    </row>
    <row r="194" spans="2:65" s="1" customFormat="1" ht="24.2" customHeight="1">
      <c r="B194" s="33"/>
      <c r="C194" s="138" t="s">
        <v>358</v>
      </c>
      <c r="D194" s="138" t="s">
        <v>234</v>
      </c>
      <c r="E194" s="139" t="s">
        <v>2653</v>
      </c>
      <c r="F194" s="140" t="s">
        <v>2654</v>
      </c>
      <c r="G194" s="141" t="s">
        <v>153</v>
      </c>
      <c r="H194" s="142">
        <v>62.18</v>
      </c>
      <c r="I194" s="143"/>
      <c r="J194" s="144">
        <f>ROUND(I194*H194,2)</f>
        <v>0</v>
      </c>
      <c r="K194" s="140" t="s">
        <v>238</v>
      </c>
      <c r="L194" s="33"/>
      <c r="M194" s="145" t="s">
        <v>1</v>
      </c>
      <c r="N194" s="146" t="s">
        <v>51</v>
      </c>
      <c r="P194" s="147">
        <f>O194*H194</f>
        <v>0</v>
      </c>
      <c r="Q194" s="147">
        <v>2.4E-2</v>
      </c>
      <c r="R194" s="147">
        <f>Q194*H194</f>
        <v>1.4923200000000001</v>
      </c>
      <c r="S194" s="147">
        <v>2.4E-2</v>
      </c>
      <c r="T194" s="148">
        <f>S194*H194</f>
        <v>1.4923200000000001</v>
      </c>
      <c r="AR194" s="149" t="s">
        <v>239</v>
      </c>
      <c r="AT194" s="149" t="s">
        <v>234</v>
      </c>
      <c r="AU194" s="149" t="s">
        <v>95</v>
      </c>
      <c r="AY194" s="17" t="s">
        <v>232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93</v>
      </c>
      <c r="BK194" s="150">
        <f>ROUND(I194*H194,2)</f>
        <v>0</v>
      </c>
      <c r="BL194" s="17" t="s">
        <v>239</v>
      </c>
      <c r="BM194" s="149" t="s">
        <v>2655</v>
      </c>
    </row>
    <row r="195" spans="2:65" s="14" customFormat="1" ht="22.5">
      <c r="B195" s="166"/>
      <c r="D195" s="152" t="s">
        <v>241</v>
      </c>
      <c r="E195" s="167" t="s">
        <v>1</v>
      </c>
      <c r="F195" s="168" t="s">
        <v>2656</v>
      </c>
      <c r="H195" s="167" t="s">
        <v>1</v>
      </c>
      <c r="I195" s="169"/>
      <c r="L195" s="166"/>
      <c r="M195" s="170"/>
      <c r="T195" s="171"/>
      <c r="AT195" s="167" t="s">
        <v>241</v>
      </c>
      <c r="AU195" s="167" t="s">
        <v>95</v>
      </c>
      <c r="AV195" s="14" t="s">
        <v>93</v>
      </c>
      <c r="AW195" s="14" t="s">
        <v>42</v>
      </c>
      <c r="AX195" s="14" t="s">
        <v>86</v>
      </c>
      <c r="AY195" s="167" t="s">
        <v>232</v>
      </c>
    </row>
    <row r="196" spans="2:65" s="12" customFormat="1">
      <c r="B196" s="151"/>
      <c r="D196" s="152" t="s">
        <v>241</v>
      </c>
      <c r="E196" s="153" t="s">
        <v>1</v>
      </c>
      <c r="F196" s="154" t="s">
        <v>2657</v>
      </c>
      <c r="H196" s="155">
        <v>18</v>
      </c>
      <c r="I196" s="156"/>
      <c r="L196" s="151"/>
      <c r="M196" s="157"/>
      <c r="T196" s="158"/>
      <c r="AT196" s="153" t="s">
        <v>241</v>
      </c>
      <c r="AU196" s="153" t="s">
        <v>95</v>
      </c>
      <c r="AV196" s="12" t="s">
        <v>95</v>
      </c>
      <c r="AW196" s="12" t="s">
        <v>42</v>
      </c>
      <c r="AX196" s="12" t="s">
        <v>86</v>
      </c>
      <c r="AY196" s="153" t="s">
        <v>232</v>
      </c>
    </row>
    <row r="197" spans="2:65" s="12" customFormat="1">
      <c r="B197" s="151"/>
      <c r="D197" s="152" t="s">
        <v>241</v>
      </c>
      <c r="E197" s="153" t="s">
        <v>1</v>
      </c>
      <c r="F197" s="154" t="s">
        <v>2658</v>
      </c>
      <c r="H197" s="155">
        <v>5.4</v>
      </c>
      <c r="I197" s="156"/>
      <c r="L197" s="151"/>
      <c r="M197" s="157"/>
      <c r="T197" s="158"/>
      <c r="AT197" s="153" t="s">
        <v>241</v>
      </c>
      <c r="AU197" s="153" t="s">
        <v>95</v>
      </c>
      <c r="AV197" s="12" t="s">
        <v>95</v>
      </c>
      <c r="AW197" s="12" t="s">
        <v>42</v>
      </c>
      <c r="AX197" s="12" t="s">
        <v>86</v>
      </c>
      <c r="AY197" s="153" t="s">
        <v>232</v>
      </c>
    </row>
    <row r="198" spans="2:65" s="12" customFormat="1">
      <c r="B198" s="151"/>
      <c r="D198" s="152" t="s">
        <v>241</v>
      </c>
      <c r="E198" s="153" t="s">
        <v>1</v>
      </c>
      <c r="F198" s="154" t="s">
        <v>2659</v>
      </c>
      <c r="H198" s="155">
        <v>18.48</v>
      </c>
      <c r="I198" s="156"/>
      <c r="L198" s="151"/>
      <c r="M198" s="157"/>
      <c r="T198" s="158"/>
      <c r="AT198" s="153" t="s">
        <v>241</v>
      </c>
      <c r="AU198" s="153" t="s">
        <v>95</v>
      </c>
      <c r="AV198" s="12" t="s">
        <v>95</v>
      </c>
      <c r="AW198" s="12" t="s">
        <v>42</v>
      </c>
      <c r="AX198" s="12" t="s">
        <v>86</v>
      </c>
      <c r="AY198" s="153" t="s">
        <v>232</v>
      </c>
    </row>
    <row r="199" spans="2:65" s="12" customFormat="1">
      <c r="B199" s="151"/>
      <c r="D199" s="152" t="s">
        <v>241</v>
      </c>
      <c r="E199" s="153" t="s">
        <v>1</v>
      </c>
      <c r="F199" s="154" t="s">
        <v>2652</v>
      </c>
      <c r="H199" s="155">
        <v>20.3</v>
      </c>
      <c r="I199" s="156"/>
      <c r="L199" s="151"/>
      <c r="M199" s="157"/>
      <c r="T199" s="158"/>
      <c r="AT199" s="153" t="s">
        <v>241</v>
      </c>
      <c r="AU199" s="153" t="s">
        <v>95</v>
      </c>
      <c r="AV199" s="12" t="s">
        <v>95</v>
      </c>
      <c r="AW199" s="12" t="s">
        <v>42</v>
      </c>
      <c r="AX199" s="12" t="s">
        <v>86</v>
      </c>
      <c r="AY199" s="153" t="s">
        <v>232</v>
      </c>
    </row>
    <row r="200" spans="2:65" s="13" customFormat="1">
      <c r="B200" s="159"/>
      <c r="D200" s="152" t="s">
        <v>241</v>
      </c>
      <c r="E200" s="160" t="s">
        <v>1</v>
      </c>
      <c r="F200" s="161" t="s">
        <v>243</v>
      </c>
      <c r="H200" s="162">
        <v>62.18</v>
      </c>
      <c r="I200" s="163"/>
      <c r="L200" s="159"/>
      <c r="M200" s="164"/>
      <c r="T200" s="165"/>
      <c r="AT200" s="160" t="s">
        <v>241</v>
      </c>
      <c r="AU200" s="160" t="s">
        <v>95</v>
      </c>
      <c r="AV200" s="13" t="s">
        <v>239</v>
      </c>
      <c r="AW200" s="13" t="s">
        <v>42</v>
      </c>
      <c r="AX200" s="13" t="s">
        <v>93</v>
      </c>
      <c r="AY200" s="160" t="s">
        <v>232</v>
      </c>
    </row>
    <row r="201" spans="2:65" s="11" customFormat="1" ht="22.9" customHeight="1">
      <c r="B201" s="126"/>
      <c r="D201" s="127" t="s">
        <v>85</v>
      </c>
      <c r="E201" s="136" t="s">
        <v>312</v>
      </c>
      <c r="F201" s="136" t="s">
        <v>771</v>
      </c>
      <c r="I201" s="129"/>
      <c r="J201" s="137">
        <f>BK201</f>
        <v>0</v>
      </c>
      <c r="L201" s="126"/>
      <c r="M201" s="131"/>
      <c r="P201" s="132">
        <f>SUM(P202:P222)</f>
        <v>0</v>
      </c>
      <c r="R201" s="132">
        <f>SUM(R202:R222)</f>
        <v>8.3999999999999995E-3</v>
      </c>
      <c r="T201" s="133">
        <f>SUM(T202:T222)</f>
        <v>79.335223999999997</v>
      </c>
      <c r="AR201" s="127" t="s">
        <v>93</v>
      </c>
      <c r="AT201" s="134" t="s">
        <v>85</v>
      </c>
      <c r="AU201" s="134" t="s">
        <v>93</v>
      </c>
      <c r="AY201" s="127" t="s">
        <v>232</v>
      </c>
      <c r="BK201" s="135">
        <f>SUM(BK202:BK222)</f>
        <v>0</v>
      </c>
    </row>
    <row r="202" spans="2:65" s="1" customFormat="1" ht="33" customHeight="1">
      <c r="B202" s="33"/>
      <c r="C202" s="138" t="s">
        <v>367</v>
      </c>
      <c r="D202" s="138" t="s">
        <v>234</v>
      </c>
      <c r="E202" s="139" t="s">
        <v>2660</v>
      </c>
      <c r="F202" s="140" t="s">
        <v>2661</v>
      </c>
      <c r="G202" s="141" t="s">
        <v>153</v>
      </c>
      <c r="H202" s="142">
        <v>61.53</v>
      </c>
      <c r="I202" s="143"/>
      <c r="J202" s="144">
        <f>ROUND(I202*H202,2)</f>
        <v>0</v>
      </c>
      <c r="K202" s="140" t="s">
        <v>238</v>
      </c>
      <c r="L202" s="33"/>
      <c r="M202" s="145" t="s">
        <v>1</v>
      </c>
      <c r="N202" s="146" t="s">
        <v>51</v>
      </c>
      <c r="P202" s="147">
        <f>O202*H202</f>
        <v>0</v>
      </c>
      <c r="Q202" s="147">
        <v>0</v>
      </c>
      <c r="R202" s="147">
        <f>Q202*H202</f>
        <v>0</v>
      </c>
      <c r="S202" s="147">
        <v>8.0000000000000004E-4</v>
      </c>
      <c r="T202" s="148">
        <f>S202*H202</f>
        <v>4.9224000000000004E-2</v>
      </c>
      <c r="AR202" s="149" t="s">
        <v>239</v>
      </c>
      <c r="AT202" s="149" t="s">
        <v>234</v>
      </c>
      <c r="AU202" s="149" t="s">
        <v>95</v>
      </c>
      <c r="AY202" s="17" t="s">
        <v>232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93</v>
      </c>
      <c r="BK202" s="150">
        <f>ROUND(I202*H202,2)</f>
        <v>0</v>
      </c>
      <c r="BL202" s="17" t="s">
        <v>239</v>
      </c>
      <c r="BM202" s="149" t="s">
        <v>2662</v>
      </c>
    </row>
    <row r="203" spans="2:65" s="14" customFormat="1">
      <c r="B203" s="166"/>
      <c r="D203" s="152" t="s">
        <v>241</v>
      </c>
      <c r="E203" s="167" t="s">
        <v>1</v>
      </c>
      <c r="F203" s="168" t="s">
        <v>2607</v>
      </c>
      <c r="H203" s="167" t="s">
        <v>1</v>
      </c>
      <c r="I203" s="169"/>
      <c r="L203" s="166"/>
      <c r="M203" s="170"/>
      <c r="T203" s="171"/>
      <c r="AT203" s="167" t="s">
        <v>241</v>
      </c>
      <c r="AU203" s="167" t="s">
        <v>95</v>
      </c>
      <c r="AV203" s="14" t="s">
        <v>93</v>
      </c>
      <c r="AW203" s="14" t="s">
        <v>42</v>
      </c>
      <c r="AX203" s="14" t="s">
        <v>86</v>
      </c>
      <c r="AY203" s="167" t="s">
        <v>232</v>
      </c>
    </row>
    <row r="204" spans="2:65" s="12" customFormat="1">
      <c r="B204" s="151"/>
      <c r="D204" s="152" t="s">
        <v>241</v>
      </c>
      <c r="E204" s="153" t="s">
        <v>1</v>
      </c>
      <c r="F204" s="154" t="s">
        <v>2608</v>
      </c>
      <c r="H204" s="155">
        <v>61.53</v>
      </c>
      <c r="I204" s="156"/>
      <c r="L204" s="151"/>
      <c r="M204" s="157"/>
      <c r="T204" s="158"/>
      <c r="AT204" s="153" t="s">
        <v>241</v>
      </c>
      <c r="AU204" s="153" t="s">
        <v>95</v>
      </c>
      <c r="AV204" s="12" t="s">
        <v>95</v>
      </c>
      <c r="AW204" s="12" t="s">
        <v>42</v>
      </c>
      <c r="AX204" s="12" t="s">
        <v>86</v>
      </c>
      <c r="AY204" s="153" t="s">
        <v>232</v>
      </c>
    </row>
    <row r="205" spans="2:65" s="13" customFormat="1">
      <c r="B205" s="159"/>
      <c r="D205" s="152" t="s">
        <v>241</v>
      </c>
      <c r="E205" s="160" t="s">
        <v>1</v>
      </c>
      <c r="F205" s="161" t="s">
        <v>243</v>
      </c>
      <c r="H205" s="162">
        <v>61.53</v>
      </c>
      <c r="I205" s="163"/>
      <c r="L205" s="159"/>
      <c r="M205" s="164"/>
      <c r="T205" s="165"/>
      <c r="AT205" s="160" t="s">
        <v>241</v>
      </c>
      <c r="AU205" s="160" t="s">
        <v>95</v>
      </c>
      <c r="AV205" s="13" t="s">
        <v>239</v>
      </c>
      <c r="AW205" s="13" t="s">
        <v>42</v>
      </c>
      <c r="AX205" s="13" t="s">
        <v>93</v>
      </c>
      <c r="AY205" s="160" t="s">
        <v>232</v>
      </c>
    </row>
    <row r="206" spans="2:65" s="1" customFormat="1" ht="55.5" customHeight="1">
      <c r="B206" s="33"/>
      <c r="C206" s="138" t="s">
        <v>373</v>
      </c>
      <c r="D206" s="138" t="s">
        <v>234</v>
      </c>
      <c r="E206" s="139" t="s">
        <v>2663</v>
      </c>
      <c r="F206" s="140" t="s">
        <v>2664</v>
      </c>
      <c r="G206" s="141" t="s">
        <v>167</v>
      </c>
      <c r="H206" s="142">
        <v>1.44</v>
      </c>
      <c r="I206" s="143"/>
      <c r="J206" s="144">
        <f>ROUND(I206*H206,2)</f>
        <v>0</v>
      </c>
      <c r="K206" s="140" t="s">
        <v>238</v>
      </c>
      <c r="L206" s="33"/>
      <c r="M206" s="145" t="s">
        <v>1</v>
      </c>
      <c r="N206" s="146" t="s">
        <v>51</v>
      </c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AR206" s="149" t="s">
        <v>239</v>
      </c>
      <c r="AT206" s="149" t="s">
        <v>234</v>
      </c>
      <c r="AU206" s="149" t="s">
        <v>95</v>
      </c>
      <c r="AY206" s="17" t="s">
        <v>232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93</v>
      </c>
      <c r="BK206" s="150">
        <f>ROUND(I206*H206,2)</f>
        <v>0</v>
      </c>
      <c r="BL206" s="17" t="s">
        <v>239</v>
      </c>
      <c r="BM206" s="149" t="s">
        <v>2665</v>
      </c>
    </row>
    <row r="207" spans="2:65" s="14" customFormat="1">
      <c r="B207" s="166"/>
      <c r="D207" s="152" t="s">
        <v>241</v>
      </c>
      <c r="E207" s="167" t="s">
        <v>1</v>
      </c>
      <c r="F207" s="168" t="s">
        <v>2621</v>
      </c>
      <c r="H207" s="167" t="s">
        <v>1</v>
      </c>
      <c r="I207" s="169"/>
      <c r="L207" s="166"/>
      <c r="M207" s="170"/>
      <c r="T207" s="171"/>
      <c r="AT207" s="167" t="s">
        <v>241</v>
      </c>
      <c r="AU207" s="167" t="s">
        <v>95</v>
      </c>
      <c r="AV207" s="14" t="s">
        <v>93</v>
      </c>
      <c r="AW207" s="14" t="s">
        <v>42</v>
      </c>
      <c r="AX207" s="14" t="s">
        <v>86</v>
      </c>
      <c r="AY207" s="167" t="s">
        <v>232</v>
      </c>
    </row>
    <row r="208" spans="2:65" s="12" customFormat="1">
      <c r="B208" s="151"/>
      <c r="D208" s="152" t="s">
        <v>241</v>
      </c>
      <c r="E208" s="153" t="s">
        <v>1</v>
      </c>
      <c r="F208" s="154" t="s">
        <v>2622</v>
      </c>
      <c r="H208" s="155">
        <v>1.44</v>
      </c>
      <c r="I208" s="156"/>
      <c r="L208" s="151"/>
      <c r="M208" s="157"/>
      <c r="T208" s="158"/>
      <c r="AT208" s="153" t="s">
        <v>241</v>
      </c>
      <c r="AU208" s="153" t="s">
        <v>95</v>
      </c>
      <c r="AV208" s="12" t="s">
        <v>95</v>
      </c>
      <c r="AW208" s="12" t="s">
        <v>42</v>
      </c>
      <c r="AX208" s="12" t="s">
        <v>86</v>
      </c>
      <c r="AY208" s="153" t="s">
        <v>232</v>
      </c>
    </row>
    <row r="209" spans="2:65" s="13" customFormat="1">
      <c r="B209" s="159"/>
      <c r="D209" s="152" t="s">
        <v>241</v>
      </c>
      <c r="E209" s="160" t="s">
        <v>1</v>
      </c>
      <c r="F209" s="161" t="s">
        <v>243</v>
      </c>
      <c r="H209" s="162">
        <v>1.44</v>
      </c>
      <c r="I209" s="163"/>
      <c r="L209" s="159"/>
      <c r="M209" s="164"/>
      <c r="T209" s="165"/>
      <c r="AT209" s="160" t="s">
        <v>241</v>
      </c>
      <c r="AU209" s="160" t="s">
        <v>95</v>
      </c>
      <c r="AV209" s="13" t="s">
        <v>239</v>
      </c>
      <c r="AW209" s="13" t="s">
        <v>42</v>
      </c>
      <c r="AX209" s="13" t="s">
        <v>93</v>
      </c>
      <c r="AY209" s="160" t="s">
        <v>232</v>
      </c>
    </row>
    <row r="210" spans="2:65" s="1" customFormat="1" ht="24.2" customHeight="1">
      <c r="B210" s="33"/>
      <c r="C210" s="138" t="s">
        <v>379</v>
      </c>
      <c r="D210" s="138" t="s">
        <v>234</v>
      </c>
      <c r="E210" s="139" t="s">
        <v>2666</v>
      </c>
      <c r="F210" s="140" t="s">
        <v>2667</v>
      </c>
      <c r="G210" s="141" t="s">
        <v>370</v>
      </c>
      <c r="H210" s="142">
        <v>29</v>
      </c>
      <c r="I210" s="143"/>
      <c r="J210" s="144">
        <f>ROUND(I210*H210,2)</f>
        <v>0</v>
      </c>
      <c r="K210" s="140" t="s">
        <v>376</v>
      </c>
      <c r="L210" s="33"/>
      <c r="M210" s="145" t="s">
        <v>1</v>
      </c>
      <c r="N210" s="146" t="s">
        <v>51</v>
      </c>
      <c r="P210" s="147">
        <f>O210*H210</f>
        <v>0</v>
      </c>
      <c r="Q210" s="147">
        <v>0</v>
      </c>
      <c r="R210" s="147">
        <f>Q210*H210</f>
        <v>0</v>
      </c>
      <c r="S210" s="147">
        <v>2.734</v>
      </c>
      <c r="T210" s="148">
        <f>S210*H210</f>
        <v>79.286000000000001</v>
      </c>
      <c r="AR210" s="149" t="s">
        <v>239</v>
      </c>
      <c r="AT210" s="149" t="s">
        <v>234</v>
      </c>
      <c r="AU210" s="149" t="s">
        <v>95</v>
      </c>
      <c r="AY210" s="17" t="s">
        <v>232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93</v>
      </c>
      <c r="BK210" s="150">
        <f>ROUND(I210*H210,2)</f>
        <v>0</v>
      </c>
      <c r="BL210" s="17" t="s">
        <v>239</v>
      </c>
      <c r="BM210" s="149" t="s">
        <v>2668</v>
      </c>
    </row>
    <row r="211" spans="2:65" s="14" customFormat="1">
      <c r="B211" s="166"/>
      <c r="D211" s="152" t="s">
        <v>241</v>
      </c>
      <c r="E211" s="167" t="s">
        <v>1</v>
      </c>
      <c r="F211" s="168" t="s">
        <v>2669</v>
      </c>
      <c r="H211" s="167" t="s">
        <v>1</v>
      </c>
      <c r="I211" s="169"/>
      <c r="L211" s="166"/>
      <c r="M211" s="170"/>
      <c r="T211" s="171"/>
      <c r="AT211" s="167" t="s">
        <v>241</v>
      </c>
      <c r="AU211" s="167" t="s">
        <v>95</v>
      </c>
      <c r="AV211" s="14" t="s">
        <v>93</v>
      </c>
      <c r="AW211" s="14" t="s">
        <v>42</v>
      </c>
      <c r="AX211" s="14" t="s">
        <v>86</v>
      </c>
      <c r="AY211" s="167" t="s">
        <v>232</v>
      </c>
    </row>
    <row r="212" spans="2:65" s="14" customFormat="1">
      <c r="B212" s="166"/>
      <c r="D212" s="152" t="s">
        <v>241</v>
      </c>
      <c r="E212" s="167" t="s">
        <v>1</v>
      </c>
      <c r="F212" s="168" t="s">
        <v>2670</v>
      </c>
      <c r="H212" s="167" t="s">
        <v>1</v>
      </c>
      <c r="I212" s="169"/>
      <c r="L212" s="166"/>
      <c r="M212" s="170"/>
      <c r="T212" s="171"/>
      <c r="AT212" s="167" t="s">
        <v>241</v>
      </c>
      <c r="AU212" s="167" t="s">
        <v>95</v>
      </c>
      <c r="AV212" s="14" t="s">
        <v>93</v>
      </c>
      <c r="AW212" s="14" t="s">
        <v>42</v>
      </c>
      <c r="AX212" s="14" t="s">
        <v>86</v>
      </c>
      <c r="AY212" s="167" t="s">
        <v>232</v>
      </c>
    </row>
    <row r="213" spans="2:65" s="12" customFormat="1">
      <c r="B213" s="151"/>
      <c r="D213" s="152" t="s">
        <v>241</v>
      </c>
      <c r="E213" s="153" t="s">
        <v>1</v>
      </c>
      <c r="F213" s="154" t="s">
        <v>2671</v>
      </c>
      <c r="H213" s="155">
        <v>18</v>
      </c>
      <c r="I213" s="156"/>
      <c r="L213" s="151"/>
      <c r="M213" s="157"/>
      <c r="T213" s="158"/>
      <c r="AT213" s="153" t="s">
        <v>241</v>
      </c>
      <c r="AU213" s="153" t="s">
        <v>95</v>
      </c>
      <c r="AV213" s="12" t="s">
        <v>95</v>
      </c>
      <c r="AW213" s="12" t="s">
        <v>42</v>
      </c>
      <c r="AX213" s="12" t="s">
        <v>86</v>
      </c>
      <c r="AY213" s="153" t="s">
        <v>232</v>
      </c>
    </row>
    <row r="214" spans="2:65" s="12" customFormat="1">
      <c r="B214" s="151"/>
      <c r="D214" s="152" t="s">
        <v>241</v>
      </c>
      <c r="E214" s="153" t="s">
        <v>1</v>
      </c>
      <c r="F214" s="154" t="s">
        <v>2672</v>
      </c>
      <c r="H214" s="155">
        <v>11</v>
      </c>
      <c r="I214" s="156"/>
      <c r="L214" s="151"/>
      <c r="M214" s="157"/>
      <c r="T214" s="158"/>
      <c r="AT214" s="153" t="s">
        <v>241</v>
      </c>
      <c r="AU214" s="153" t="s">
        <v>95</v>
      </c>
      <c r="AV214" s="12" t="s">
        <v>95</v>
      </c>
      <c r="AW214" s="12" t="s">
        <v>42</v>
      </c>
      <c r="AX214" s="12" t="s">
        <v>86</v>
      </c>
      <c r="AY214" s="153" t="s">
        <v>232</v>
      </c>
    </row>
    <row r="215" spans="2:65" s="14" customFormat="1">
      <c r="B215" s="166"/>
      <c r="D215" s="152" t="s">
        <v>241</v>
      </c>
      <c r="E215" s="167" t="s">
        <v>1</v>
      </c>
      <c r="F215" s="168" t="s">
        <v>2673</v>
      </c>
      <c r="H215" s="167" t="s">
        <v>1</v>
      </c>
      <c r="I215" s="169"/>
      <c r="L215" s="166"/>
      <c r="M215" s="170"/>
      <c r="T215" s="171"/>
      <c r="AT215" s="167" t="s">
        <v>241</v>
      </c>
      <c r="AU215" s="167" t="s">
        <v>95</v>
      </c>
      <c r="AV215" s="14" t="s">
        <v>93</v>
      </c>
      <c r="AW215" s="14" t="s">
        <v>42</v>
      </c>
      <c r="AX215" s="14" t="s">
        <v>86</v>
      </c>
      <c r="AY215" s="167" t="s">
        <v>232</v>
      </c>
    </row>
    <row r="216" spans="2:65" s="14" customFormat="1" ht="22.5">
      <c r="B216" s="166"/>
      <c r="D216" s="152" t="s">
        <v>241</v>
      </c>
      <c r="E216" s="167" t="s">
        <v>1</v>
      </c>
      <c r="F216" s="168" t="s">
        <v>2674</v>
      </c>
      <c r="H216" s="167" t="s">
        <v>1</v>
      </c>
      <c r="I216" s="169"/>
      <c r="L216" s="166"/>
      <c r="M216" s="170"/>
      <c r="T216" s="171"/>
      <c r="AT216" s="167" t="s">
        <v>241</v>
      </c>
      <c r="AU216" s="167" t="s">
        <v>95</v>
      </c>
      <c r="AV216" s="14" t="s">
        <v>93</v>
      </c>
      <c r="AW216" s="14" t="s">
        <v>42</v>
      </c>
      <c r="AX216" s="14" t="s">
        <v>86</v>
      </c>
      <c r="AY216" s="167" t="s">
        <v>232</v>
      </c>
    </row>
    <row r="217" spans="2:65" s="13" customFormat="1">
      <c r="B217" s="159"/>
      <c r="D217" s="152" t="s">
        <v>241</v>
      </c>
      <c r="E217" s="160" t="s">
        <v>1</v>
      </c>
      <c r="F217" s="161" t="s">
        <v>243</v>
      </c>
      <c r="H217" s="162">
        <v>29</v>
      </c>
      <c r="I217" s="163"/>
      <c r="L217" s="159"/>
      <c r="M217" s="164"/>
      <c r="T217" s="165"/>
      <c r="AT217" s="160" t="s">
        <v>241</v>
      </c>
      <c r="AU217" s="160" t="s">
        <v>95</v>
      </c>
      <c r="AV217" s="13" t="s">
        <v>239</v>
      </c>
      <c r="AW217" s="13" t="s">
        <v>42</v>
      </c>
      <c r="AX217" s="13" t="s">
        <v>93</v>
      </c>
      <c r="AY217" s="160" t="s">
        <v>232</v>
      </c>
    </row>
    <row r="218" spans="2:65" s="1" customFormat="1" ht="16.5" customHeight="1">
      <c r="B218" s="33"/>
      <c r="C218" s="138" t="s">
        <v>384</v>
      </c>
      <c r="D218" s="138" t="s">
        <v>234</v>
      </c>
      <c r="E218" s="139" t="s">
        <v>2675</v>
      </c>
      <c r="F218" s="140" t="s">
        <v>2676</v>
      </c>
      <c r="G218" s="141" t="s">
        <v>237</v>
      </c>
      <c r="H218" s="142">
        <v>2.8</v>
      </c>
      <c r="I218" s="143"/>
      <c r="J218" s="144">
        <f>ROUND(I218*H218,2)</f>
        <v>0</v>
      </c>
      <c r="K218" s="140" t="s">
        <v>376</v>
      </c>
      <c r="L218" s="33"/>
      <c r="M218" s="145" t="s">
        <v>1</v>
      </c>
      <c r="N218" s="146" t="s">
        <v>51</v>
      </c>
      <c r="P218" s="147">
        <f>O218*H218</f>
        <v>0</v>
      </c>
      <c r="Q218" s="147">
        <v>3.0000000000000001E-3</v>
      </c>
      <c r="R218" s="147">
        <f>Q218*H218</f>
        <v>8.3999999999999995E-3</v>
      </c>
      <c r="S218" s="147">
        <v>0</v>
      </c>
      <c r="T218" s="148">
        <f>S218*H218</f>
        <v>0</v>
      </c>
      <c r="AR218" s="149" t="s">
        <v>239</v>
      </c>
      <c r="AT218" s="149" t="s">
        <v>234</v>
      </c>
      <c r="AU218" s="149" t="s">
        <v>95</v>
      </c>
      <c r="AY218" s="17" t="s">
        <v>232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93</v>
      </c>
      <c r="BK218" s="150">
        <f>ROUND(I218*H218,2)</f>
        <v>0</v>
      </c>
      <c r="BL218" s="17" t="s">
        <v>239</v>
      </c>
      <c r="BM218" s="149" t="s">
        <v>2677</v>
      </c>
    </row>
    <row r="219" spans="2:65" s="14" customFormat="1">
      <c r="B219" s="166"/>
      <c r="D219" s="152" t="s">
        <v>241</v>
      </c>
      <c r="E219" s="167" t="s">
        <v>1</v>
      </c>
      <c r="F219" s="168" t="s">
        <v>2678</v>
      </c>
      <c r="H219" s="167" t="s">
        <v>1</v>
      </c>
      <c r="I219" s="169"/>
      <c r="L219" s="166"/>
      <c r="M219" s="170"/>
      <c r="T219" s="171"/>
      <c r="AT219" s="167" t="s">
        <v>241</v>
      </c>
      <c r="AU219" s="167" t="s">
        <v>95</v>
      </c>
      <c r="AV219" s="14" t="s">
        <v>93</v>
      </c>
      <c r="AW219" s="14" t="s">
        <v>42</v>
      </c>
      <c r="AX219" s="14" t="s">
        <v>86</v>
      </c>
      <c r="AY219" s="167" t="s">
        <v>232</v>
      </c>
    </row>
    <row r="220" spans="2:65" s="14" customFormat="1" ht="22.5">
      <c r="B220" s="166"/>
      <c r="D220" s="152" t="s">
        <v>241</v>
      </c>
      <c r="E220" s="167" t="s">
        <v>1</v>
      </c>
      <c r="F220" s="168" t="s">
        <v>2679</v>
      </c>
      <c r="H220" s="167" t="s">
        <v>1</v>
      </c>
      <c r="I220" s="169"/>
      <c r="L220" s="166"/>
      <c r="M220" s="170"/>
      <c r="T220" s="171"/>
      <c r="AT220" s="167" t="s">
        <v>241</v>
      </c>
      <c r="AU220" s="167" t="s">
        <v>95</v>
      </c>
      <c r="AV220" s="14" t="s">
        <v>93</v>
      </c>
      <c r="AW220" s="14" t="s">
        <v>42</v>
      </c>
      <c r="AX220" s="14" t="s">
        <v>86</v>
      </c>
      <c r="AY220" s="167" t="s">
        <v>232</v>
      </c>
    </row>
    <row r="221" spans="2:65" s="12" customFormat="1">
      <c r="B221" s="151"/>
      <c r="D221" s="152" t="s">
        <v>241</v>
      </c>
      <c r="E221" s="153" t="s">
        <v>1</v>
      </c>
      <c r="F221" s="154" t="s">
        <v>2680</v>
      </c>
      <c r="H221" s="155">
        <v>2.8</v>
      </c>
      <c r="I221" s="156"/>
      <c r="L221" s="151"/>
      <c r="M221" s="157"/>
      <c r="T221" s="158"/>
      <c r="AT221" s="153" t="s">
        <v>241</v>
      </c>
      <c r="AU221" s="153" t="s">
        <v>95</v>
      </c>
      <c r="AV221" s="12" t="s">
        <v>95</v>
      </c>
      <c r="AW221" s="12" t="s">
        <v>42</v>
      </c>
      <c r="AX221" s="12" t="s">
        <v>86</v>
      </c>
      <c r="AY221" s="153" t="s">
        <v>232</v>
      </c>
    </row>
    <row r="222" spans="2:65" s="13" customFormat="1">
      <c r="B222" s="159"/>
      <c r="D222" s="152" t="s">
        <v>241</v>
      </c>
      <c r="E222" s="160" t="s">
        <v>1</v>
      </c>
      <c r="F222" s="161" t="s">
        <v>243</v>
      </c>
      <c r="H222" s="162">
        <v>2.8</v>
      </c>
      <c r="I222" s="163"/>
      <c r="L222" s="159"/>
      <c r="M222" s="164"/>
      <c r="T222" s="165"/>
      <c r="AT222" s="160" t="s">
        <v>241</v>
      </c>
      <c r="AU222" s="160" t="s">
        <v>95</v>
      </c>
      <c r="AV222" s="13" t="s">
        <v>239</v>
      </c>
      <c r="AW222" s="13" t="s">
        <v>42</v>
      </c>
      <c r="AX222" s="13" t="s">
        <v>93</v>
      </c>
      <c r="AY222" s="160" t="s">
        <v>232</v>
      </c>
    </row>
    <row r="223" spans="2:65" s="11" customFormat="1" ht="22.9" customHeight="1">
      <c r="B223" s="126"/>
      <c r="D223" s="127" t="s">
        <v>85</v>
      </c>
      <c r="E223" s="136" t="s">
        <v>1095</v>
      </c>
      <c r="F223" s="136" t="s">
        <v>2519</v>
      </c>
      <c r="I223" s="129"/>
      <c r="J223" s="137">
        <f>BK223</f>
        <v>0</v>
      </c>
      <c r="L223" s="126"/>
      <c r="M223" s="131"/>
      <c r="P223" s="132">
        <f>SUM(P224:P248)</f>
        <v>0</v>
      </c>
      <c r="R223" s="132">
        <f>SUM(R224:R248)</f>
        <v>0</v>
      </c>
      <c r="T223" s="133">
        <f>SUM(T224:T248)</f>
        <v>0</v>
      </c>
      <c r="AR223" s="127" t="s">
        <v>93</v>
      </c>
      <c r="AT223" s="134" t="s">
        <v>85</v>
      </c>
      <c r="AU223" s="134" t="s">
        <v>93</v>
      </c>
      <c r="AY223" s="127" t="s">
        <v>232</v>
      </c>
      <c r="BK223" s="135">
        <f>SUM(BK224:BK248)</f>
        <v>0</v>
      </c>
    </row>
    <row r="224" spans="2:65" s="1" customFormat="1" ht="33" customHeight="1">
      <c r="B224" s="33"/>
      <c r="C224" s="138" t="s">
        <v>7</v>
      </c>
      <c r="D224" s="138" t="s">
        <v>234</v>
      </c>
      <c r="E224" s="139" t="s">
        <v>2520</v>
      </c>
      <c r="F224" s="140" t="s">
        <v>2521</v>
      </c>
      <c r="G224" s="141" t="s">
        <v>183</v>
      </c>
      <c r="H224" s="142">
        <v>145.19999999999999</v>
      </c>
      <c r="I224" s="143"/>
      <c r="J224" s="144">
        <f>ROUND(I224*H224,2)</f>
        <v>0</v>
      </c>
      <c r="K224" s="140" t="s">
        <v>238</v>
      </c>
      <c r="L224" s="33"/>
      <c r="M224" s="145" t="s">
        <v>1</v>
      </c>
      <c r="N224" s="146" t="s">
        <v>51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239</v>
      </c>
      <c r="AT224" s="149" t="s">
        <v>234</v>
      </c>
      <c r="AU224" s="149" t="s">
        <v>95</v>
      </c>
      <c r="AY224" s="17" t="s">
        <v>232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93</v>
      </c>
      <c r="BK224" s="150">
        <f>ROUND(I224*H224,2)</f>
        <v>0</v>
      </c>
      <c r="BL224" s="17" t="s">
        <v>239</v>
      </c>
      <c r="BM224" s="149" t="s">
        <v>2681</v>
      </c>
    </row>
    <row r="225" spans="2:65" s="14" customFormat="1">
      <c r="B225" s="166"/>
      <c r="D225" s="152" t="s">
        <v>241</v>
      </c>
      <c r="E225" s="167" t="s">
        <v>1</v>
      </c>
      <c r="F225" s="168" t="s">
        <v>2682</v>
      </c>
      <c r="H225" s="167" t="s">
        <v>1</v>
      </c>
      <c r="I225" s="169"/>
      <c r="L225" s="166"/>
      <c r="M225" s="170"/>
      <c r="T225" s="171"/>
      <c r="AT225" s="167" t="s">
        <v>241</v>
      </c>
      <c r="AU225" s="167" t="s">
        <v>95</v>
      </c>
      <c r="AV225" s="14" t="s">
        <v>93</v>
      </c>
      <c r="AW225" s="14" t="s">
        <v>42</v>
      </c>
      <c r="AX225" s="14" t="s">
        <v>86</v>
      </c>
      <c r="AY225" s="167" t="s">
        <v>232</v>
      </c>
    </row>
    <row r="226" spans="2:65" s="12" customFormat="1">
      <c r="B226" s="151"/>
      <c r="D226" s="152" t="s">
        <v>241</v>
      </c>
      <c r="E226" s="153" t="s">
        <v>1</v>
      </c>
      <c r="F226" s="154" t="s">
        <v>2683</v>
      </c>
      <c r="H226" s="155">
        <v>72.599999999999994</v>
      </c>
      <c r="I226" s="156"/>
      <c r="L226" s="151"/>
      <c r="M226" s="157"/>
      <c r="T226" s="158"/>
      <c r="AT226" s="153" t="s">
        <v>241</v>
      </c>
      <c r="AU226" s="153" t="s">
        <v>95</v>
      </c>
      <c r="AV226" s="12" t="s">
        <v>95</v>
      </c>
      <c r="AW226" s="12" t="s">
        <v>42</v>
      </c>
      <c r="AX226" s="12" t="s">
        <v>86</v>
      </c>
      <c r="AY226" s="153" t="s">
        <v>232</v>
      </c>
    </row>
    <row r="227" spans="2:65" s="12" customFormat="1">
      <c r="B227" s="151"/>
      <c r="D227" s="152" t="s">
        <v>241</v>
      </c>
      <c r="E227" s="153" t="s">
        <v>1</v>
      </c>
      <c r="F227" s="154" t="s">
        <v>2684</v>
      </c>
      <c r="H227" s="155">
        <v>72.599999999999994</v>
      </c>
      <c r="I227" s="156"/>
      <c r="L227" s="151"/>
      <c r="M227" s="157"/>
      <c r="T227" s="158"/>
      <c r="AT227" s="153" t="s">
        <v>241</v>
      </c>
      <c r="AU227" s="153" t="s">
        <v>95</v>
      </c>
      <c r="AV227" s="12" t="s">
        <v>95</v>
      </c>
      <c r="AW227" s="12" t="s">
        <v>42</v>
      </c>
      <c r="AX227" s="12" t="s">
        <v>86</v>
      </c>
      <c r="AY227" s="153" t="s">
        <v>232</v>
      </c>
    </row>
    <row r="228" spans="2:65" s="14" customFormat="1">
      <c r="B228" s="166"/>
      <c r="D228" s="152" t="s">
        <v>241</v>
      </c>
      <c r="E228" s="167" t="s">
        <v>1</v>
      </c>
      <c r="F228" s="168" t="s">
        <v>2685</v>
      </c>
      <c r="H228" s="167" t="s">
        <v>1</v>
      </c>
      <c r="I228" s="169"/>
      <c r="L228" s="166"/>
      <c r="M228" s="170"/>
      <c r="T228" s="171"/>
      <c r="AT228" s="167" t="s">
        <v>241</v>
      </c>
      <c r="AU228" s="167" t="s">
        <v>95</v>
      </c>
      <c r="AV228" s="14" t="s">
        <v>93</v>
      </c>
      <c r="AW228" s="14" t="s">
        <v>42</v>
      </c>
      <c r="AX228" s="14" t="s">
        <v>86</v>
      </c>
      <c r="AY228" s="167" t="s">
        <v>232</v>
      </c>
    </row>
    <row r="229" spans="2:65" s="13" customFormat="1">
      <c r="B229" s="159"/>
      <c r="D229" s="152" t="s">
        <v>241</v>
      </c>
      <c r="E229" s="160" t="s">
        <v>1</v>
      </c>
      <c r="F229" s="161" t="s">
        <v>243</v>
      </c>
      <c r="H229" s="162">
        <v>145.19999999999999</v>
      </c>
      <c r="I229" s="163"/>
      <c r="L229" s="159"/>
      <c r="M229" s="164"/>
      <c r="T229" s="165"/>
      <c r="AT229" s="160" t="s">
        <v>241</v>
      </c>
      <c r="AU229" s="160" t="s">
        <v>95</v>
      </c>
      <c r="AV229" s="13" t="s">
        <v>239</v>
      </c>
      <c r="AW229" s="13" t="s">
        <v>42</v>
      </c>
      <c r="AX229" s="13" t="s">
        <v>93</v>
      </c>
      <c r="AY229" s="160" t="s">
        <v>232</v>
      </c>
    </row>
    <row r="230" spans="2:65" s="1" customFormat="1" ht="33" customHeight="1">
      <c r="B230" s="33"/>
      <c r="C230" s="138" t="s">
        <v>393</v>
      </c>
      <c r="D230" s="138" t="s">
        <v>234</v>
      </c>
      <c r="E230" s="139" t="s">
        <v>2547</v>
      </c>
      <c r="F230" s="140" t="s">
        <v>2521</v>
      </c>
      <c r="G230" s="141" t="s">
        <v>183</v>
      </c>
      <c r="H230" s="142">
        <v>15.664</v>
      </c>
      <c r="I230" s="143"/>
      <c r="J230" s="144">
        <f>ROUND(I230*H230,2)</f>
        <v>0</v>
      </c>
      <c r="K230" s="140" t="s">
        <v>1</v>
      </c>
      <c r="L230" s="33"/>
      <c r="M230" s="145" t="s">
        <v>1</v>
      </c>
      <c r="N230" s="146" t="s">
        <v>51</v>
      </c>
      <c r="P230" s="147">
        <f>O230*H230</f>
        <v>0</v>
      </c>
      <c r="Q230" s="147">
        <v>0</v>
      </c>
      <c r="R230" s="147">
        <f>Q230*H230</f>
        <v>0</v>
      </c>
      <c r="S230" s="147">
        <v>0</v>
      </c>
      <c r="T230" s="148">
        <f>S230*H230</f>
        <v>0</v>
      </c>
      <c r="AR230" s="149" t="s">
        <v>239</v>
      </c>
      <c r="AT230" s="149" t="s">
        <v>234</v>
      </c>
      <c r="AU230" s="149" t="s">
        <v>95</v>
      </c>
      <c r="AY230" s="17" t="s">
        <v>232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93</v>
      </c>
      <c r="BK230" s="150">
        <f>ROUND(I230*H230,2)</f>
        <v>0</v>
      </c>
      <c r="BL230" s="17" t="s">
        <v>239</v>
      </c>
      <c r="BM230" s="149" t="s">
        <v>2686</v>
      </c>
    </row>
    <row r="231" spans="2:65" s="12" customFormat="1">
      <c r="B231" s="151"/>
      <c r="D231" s="152" t="s">
        <v>241</v>
      </c>
      <c r="E231" s="153" t="s">
        <v>1</v>
      </c>
      <c r="F231" s="154" t="s">
        <v>2687</v>
      </c>
      <c r="H231" s="155">
        <v>15.664</v>
      </c>
      <c r="I231" s="156"/>
      <c r="L231" s="151"/>
      <c r="M231" s="157"/>
      <c r="T231" s="158"/>
      <c r="AT231" s="153" t="s">
        <v>241</v>
      </c>
      <c r="AU231" s="153" t="s">
        <v>95</v>
      </c>
      <c r="AV231" s="12" t="s">
        <v>95</v>
      </c>
      <c r="AW231" s="12" t="s">
        <v>42</v>
      </c>
      <c r="AX231" s="12" t="s">
        <v>86</v>
      </c>
      <c r="AY231" s="153" t="s">
        <v>232</v>
      </c>
    </row>
    <row r="232" spans="2:65" s="13" customFormat="1">
      <c r="B232" s="159"/>
      <c r="D232" s="152" t="s">
        <v>241</v>
      </c>
      <c r="E232" s="160" t="s">
        <v>1</v>
      </c>
      <c r="F232" s="161" t="s">
        <v>243</v>
      </c>
      <c r="H232" s="162">
        <v>15.664</v>
      </c>
      <c r="I232" s="163"/>
      <c r="L232" s="159"/>
      <c r="M232" s="164"/>
      <c r="T232" s="165"/>
      <c r="AT232" s="160" t="s">
        <v>241</v>
      </c>
      <c r="AU232" s="160" t="s">
        <v>95</v>
      </c>
      <c r="AV232" s="13" t="s">
        <v>239</v>
      </c>
      <c r="AW232" s="13" t="s">
        <v>42</v>
      </c>
      <c r="AX232" s="13" t="s">
        <v>93</v>
      </c>
      <c r="AY232" s="160" t="s">
        <v>232</v>
      </c>
    </row>
    <row r="233" spans="2:65" s="1" customFormat="1" ht="44.25" customHeight="1">
      <c r="B233" s="33"/>
      <c r="C233" s="138" t="s">
        <v>404</v>
      </c>
      <c r="D233" s="138" t="s">
        <v>234</v>
      </c>
      <c r="E233" s="139" t="s">
        <v>2529</v>
      </c>
      <c r="F233" s="140" t="s">
        <v>2530</v>
      </c>
      <c r="G233" s="141" t="s">
        <v>183</v>
      </c>
      <c r="H233" s="142">
        <v>1452</v>
      </c>
      <c r="I233" s="143"/>
      <c r="J233" s="144">
        <f>ROUND(I233*H233,2)</f>
        <v>0</v>
      </c>
      <c r="K233" s="140" t="s">
        <v>238</v>
      </c>
      <c r="L233" s="33"/>
      <c r="M233" s="145" t="s">
        <v>1</v>
      </c>
      <c r="N233" s="146" t="s">
        <v>51</v>
      </c>
      <c r="P233" s="147">
        <f>O233*H233</f>
        <v>0</v>
      </c>
      <c r="Q233" s="147">
        <v>0</v>
      </c>
      <c r="R233" s="147">
        <f>Q233*H233</f>
        <v>0</v>
      </c>
      <c r="S233" s="147">
        <v>0</v>
      </c>
      <c r="T233" s="148">
        <f>S233*H233</f>
        <v>0</v>
      </c>
      <c r="AR233" s="149" t="s">
        <v>239</v>
      </c>
      <c r="AT233" s="149" t="s">
        <v>234</v>
      </c>
      <c r="AU233" s="149" t="s">
        <v>95</v>
      </c>
      <c r="AY233" s="17" t="s">
        <v>232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93</v>
      </c>
      <c r="BK233" s="150">
        <f>ROUND(I233*H233,2)</f>
        <v>0</v>
      </c>
      <c r="BL233" s="17" t="s">
        <v>239</v>
      </c>
      <c r="BM233" s="149" t="s">
        <v>2688</v>
      </c>
    </row>
    <row r="234" spans="2:65" s="14" customFormat="1">
      <c r="B234" s="166"/>
      <c r="D234" s="152" t="s">
        <v>241</v>
      </c>
      <c r="E234" s="167" t="s">
        <v>1</v>
      </c>
      <c r="F234" s="168" t="s">
        <v>2682</v>
      </c>
      <c r="H234" s="167" t="s">
        <v>1</v>
      </c>
      <c r="I234" s="169"/>
      <c r="L234" s="166"/>
      <c r="M234" s="170"/>
      <c r="T234" s="171"/>
      <c r="AT234" s="167" t="s">
        <v>241</v>
      </c>
      <c r="AU234" s="167" t="s">
        <v>95</v>
      </c>
      <c r="AV234" s="14" t="s">
        <v>93</v>
      </c>
      <c r="AW234" s="14" t="s">
        <v>42</v>
      </c>
      <c r="AX234" s="14" t="s">
        <v>86</v>
      </c>
      <c r="AY234" s="167" t="s">
        <v>232</v>
      </c>
    </row>
    <row r="235" spans="2:65" s="12" customFormat="1">
      <c r="B235" s="151"/>
      <c r="D235" s="152" t="s">
        <v>241</v>
      </c>
      <c r="E235" s="153" t="s">
        <v>1</v>
      </c>
      <c r="F235" s="154" t="s">
        <v>2689</v>
      </c>
      <c r="H235" s="155">
        <v>72.599999999999994</v>
      </c>
      <c r="I235" s="156"/>
      <c r="L235" s="151"/>
      <c r="M235" s="157"/>
      <c r="T235" s="158"/>
      <c r="AT235" s="153" t="s">
        <v>241</v>
      </c>
      <c r="AU235" s="153" t="s">
        <v>95</v>
      </c>
      <c r="AV235" s="12" t="s">
        <v>95</v>
      </c>
      <c r="AW235" s="12" t="s">
        <v>42</v>
      </c>
      <c r="AX235" s="12" t="s">
        <v>86</v>
      </c>
      <c r="AY235" s="153" t="s">
        <v>232</v>
      </c>
    </row>
    <row r="236" spans="2:65" s="12" customFormat="1">
      <c r="B236" s="151"/>
      <c r="D236" s="152" t="s">
        <v>241</v>
      </c>
      <c r="E236" s="153" t="s">
        <v>1</v>
      </c>
      <c r="F236" s="154" t="s">
        <v>2690</v>
      </c>
      <c r="H236" s="155">
        <v>72.599999999999994</v>
      </c>
      <c r="I236" s="156"/>
      <c r="L236" s="151"/>
      <c r="M236" s="157"/>
      <c r="T236" s="158"/>
      <c r="AT236" s="153" t="s">
        <v>241</v>
      </c>
      <c r="AU236" s="153" t="s">
        <v>95</v>
      </c>
      <c r="AV236" s="12" t="s">
        <v>95</v>
      </c>
      <c r="AW236" s="12" t="s">
        <v>42</v>
      </c>
      <c r="AX236" s="12" t="s">
        <v>86</v>
      </c>
      <c r="AY236" s="153" t="s">
        <v>232</v>
      </c>
    </row>
    <row r="237" spans="2:65" s="13" customFormat="1">
      <c r="B237" s="159"/>
      <c r="D237" s="152" t="s">
        <v>241</v>
      </c>
      <c r="E237" s="160" t="s">
        <v>1</v>
      </c>
      <c r="F237" s="161" t="s">
        <v>243</v>
      </c>
      <c r="H237" s="162">
        <v>145.19999999999999</v>
      </c>
      <c r="I237" s="163"/>
      <c r="L237" s="159"/>
      <c r="M237" s="164"/>
      <c r="T237" s="165"/>
      <c r="AT237" s="160" t="s">
        <v>241</v>
      </c>
      <c r="AU237" s="160" t="s">
        <v>95</v>
      </c>
      <c r="AV237" s="13" t="s">
        <v>239</v>
      </c>
      <c r="AW237" s="13" t="s">
        <v>42</v>
      </c>
      <c r="AX237" s="13" t="s">
        <v>93</v>
      </c>
      <c r="AY237" s="160" t="s">
        <v>232</v>
      </c>
    </row>
    <row r="238" spans="2:65" s="12" customFormat="1">
      <c r="B238" s="151"/>
      <c r="D238" s="152" t="s">
        <v>241</v>
      </c>
      <c r="F238" s="154" t="s">
        <v>2691</v>
      </c>
      <c r="H238" s="155">
        <v>1452</v>
      </c>
      <c r="I238" s="156"/>
      <c r="L238" s="151"/>
      <c r="M238" s="157"/>
      <c r="T238" s="158"/>
      <c r="AT238" s="153" t="s">
        <v>241</v>
      </c>
      <c r="AU238" s="153" t="s">
        <v>95</v>
      </c>
      <c r="AV238" s="12" t="s">
        <v>95</v>
      </c>
      <c r="AW238" s="12" t="s">
        <v>4</v>
      </c>
      <c r="AX238" s="12" t="s">
        <v>93</v>
      </c>
      <c r="AY238" s="153" t="s">
        <v>232</v>
      </c>
    </row>
    <row r="239" spans="2:65" s="1" customFormat="1" ht="44.25" customHeight="1">
      <c r="B239" s="33"/>
      <c r="C239" s="138" t="s">
        <v>412</v>
      </c>
      <c r="D239" s="138" t="s">
        <v>234</v>
      </c>
      <c r="E239" s="139" t="s">
        <v>2551</v>
      </c>
      <c r="F239" s="140" t="s">
        <v>2530</v>
      </c>
      <c r="G239" s="141" t="s">
        <v>183</v>
      </c>
      <c r="H239" s="142">
        <v>156.63999999999999</v>
      </c>
      <c r="I239" s="143"/>
      <c r="J239" s="144">
        <f>ROUND(I239*H239,2)</f>
        <v>0</v>
      </c>
      <c r="K239" s="140" t="s">
        <v>1</v>
      </c>
      <c r="L239" s="33"/>
      <c r="M239" s="145" t="s">
        <v>1</v>
      </c>
      <c r="N239" s="146" t="s">
        <v>51</v>
      </c>
      <c r="P239" s="147">
        <f>O239*H239</f>
        <v>0</v>
      </c>
      <c r="Q239" s="147">
        <v>0</v>
      </c>
      <c r="R239" s="147">
        <f>Q239*H239</f>
        <v>0</v>
      </c>
      <c r="S239" s="147">
        <v>0</v>
      </c>
      <c r="T239" s="148">
        <f>S239*H239</f>
        <v>0</v>
      </c>
      <c r="AR239" s="149" t="s">
        <v>239</v>
      </c>
      <c r="AT239" s="149" t="s">
        <v>234</v>
      </c>
      <c r="AU239" s="149" t="s">
        <v>95</v>
      </c>
      <c r="AY239" s="17" t="s">
        <v>232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93</v>
      </c>
      <c r="BK239" s="150">
        <f>ROUND(I239*H239,2)</f>
        <v>0</v>
      </c>
      <c r="BL239" s="17" t="s">
        <v>239</v>
      </c>
      <c r="BM239" s="149" t="s">
        <v>2692</v>
      </c>
    </row>
    <row r="240" spans="2:65" s="14" customFormat="1">
      <c r="B240" s="166"/>
      <c r="D240" s="152" t="s">
        <v>241</v>
      </c>
      <c r="E240" s="167" t="s">
        <v>1</v>
      </c>
      <c r="F240" s="168" t="s">
        <v>2682</v>
      </c>
      <c r="H240" s="167" t="s">
        <v>1</v>
      </c>
      <c r="I240" s="169"/>
      <c r="L240" s="166"/>
      <c r="M240" s="170"/>
      <c r="T240" s="171"/>
      <c r="AT240" s="167" t="s">
        <v>241</v>
      </c>
      <c r="AU240" s="167" t="s">
        <v>95</v>
      </c>
      <c r="AV240" s="14" t="s">
        <v>93</v>
      </c>
      <c r="AW240" s="14" t="s">
        <v>42</v>
      </c>
      <c r="AX240" s="14" t="s">
        <v>86</v>
      </c>
      <c r="AY240" s="167" t="s">
        <v>232</v>
      </c>
    </row>
    <row r="241" spans="2:65" s="12" customFormat="1">
      <c r="B241" s="151"/>
      <c r="D241" s="152" t="s">
        <v>241</v>
      </c>
      <c r="E241" s="153" t="s">
        <v>1</v>
      </c>
      <c r="F241" s="154" t="s">
        <v>2687</v>
      </c>
      <c r="H241" s="155">
        <v>15.664</v>
      </c>
      <c r="I241" s="156"/>
      <c r="L241" s="151"/>
      <c r="M241" s="157"/>
      <c r="T241" s="158"/>
      <c r="AT241" s="153" t="s">
        <v>241</v>
      </c>
      <c r="AU241" s="153" t="s">
        <v>95</v>
      </c>
      <c r="AV241" s="12" t="s">
        <v>95</v>
      </c>
      <c r="AW241" s="12" t="s">
        <v>42</v>
      </c>
      <c r="AX241" s="12" t="s">
        <v>86</v>
      </c>
      <c r="AY241" s="153" t="s">
        <v>232</v>
      </c>
    </row>
    <row r="242" spans="2:65" s="13" customFormat="1">
      <c r="B242" s="159"/>
      <c r="D242" s="152" t="s">
        <v>241</v>
      </c>
      <c r="E242" s="160" t="s">
        <v>1</v>
      </c>
      <c r="F242" s="161" t="s">
        <v>243</v>
      </c>
      <c r="H242" s="162">
        <v>15.664</v>
      </c>
      <c r="I242" s="163"/>
      <c r="L242" s="159"/>
      <c r="M242" s="164"/>
      <c r="T242" s="165"/>
      <c r="AT242" s="160" t="s">
        <v>241</v>
      </c>
      <c r="AU242" s="160" t="s">
        <v>95</v>
      </c>
      <c r="AV242" s="13" t="s">
        <v>239</v>
      </c>
      <c r="AW242" s="13" t="s">
        <v>42</v>
      </c>
      <c r="AX242" s="13" t="s">
        <v>93</v>
      </c>
      <c r="AY242" s="160" t="s">
        <v>232</v>
      </c>
    </row>
    <row r="243" spans="2:65" s="12" customFormat="1">
      <c r="B243" s="151"/>
      <c r="D243" s="152" t="s">
        <v>241</v>
      </c>
      <c r="F243" s="154" t="s">
        <v>2693</v>
      </c>
      <c r="H243" s="155">
        <v>156.63999999999999</v>
      </c>
      <c r="I243" s="156"/>
      <c r="L243" s="151"/>
      <c r="M243" s="157"/>
      <c r="T243" s="158"/>
      <c r="AT243" s="153" t="s">
        <v>241</v>
      </c>
      <c r="AU243" s="153" t="s">
        <v>95</v>
      </c>
      <c r="AV243" s="12" t="s">
        <v>95</v>
      </c>
      <c r="AW243" s="12" t="s">
        <v>4</v>
      </c>
      <c r="AX243" s="12" t="s">
        <v>93</v>
      </c>
      <c r="AY243" s="153" t="s">
        <v>232</v>
      </c>
    </row>
    <row r="244" spans="2:65" s="1" customFormat="1" ht="49.15" customHeight="1">
      <c r="B244" s="33"/>
      <c r="C244" s="138" t="s">
        <v>420</v>
      </c>
      <c r="D244" s="138" t="s">
        <v>234</v>
      </c>
      <c r="E244" s="139" t="s">
        <v>2535</v>
      </c>
      <c r="F244" s="140" t="s">
        <v>2536</v>
      </c>
      <c r="G244" s="141" t="s">
        <v>183</v>
      </c>
      <c r="H244" s="142">
        <v>290.39999999999998</v>
      </c>
      <c r="I244" s="143"/>
      <c r="J244" s="144">
        <f>ROUND(I244*H244,2)</f>
        <v>0</v>
      </c>
      <c r="K244" s="140" t="s">
        <v>238</v>
      </c>
      <c r="L244" s="33"/>
      <c r="M244" s="145" t="s">
        <v>1</v>
      </c>
      <c r="N244" s="146" t="s">
        <v>51</v>
      </c>
      <c r="P244" s="147">
        <f>O244*H244</f>
        <v>0</v>
      </c>
      <c r="Q244" s="147">
        <v>0</v>
      </c>
      <c r="R244" s="147">
        <f>Q244*H244</f>
        <v>0</v>
      </c>
      <c r="S244" s="147">
        <v>0</v>
      </c>
      <c r="T244" s="148">
        <f>S244*H244</f>
        <v>0</v>
      </c>
      <c r="AR244" s="149" t="s">
        <v>239</v>
      </c>
      <c r="AT244" s="149" t="s">
        <v>234</v>
      </c>
      <c r="AU244" s="149" t="s">
        <v>95</v>
      </c>
      <c r="AY244" s="17" t="s">
        <v>232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93</v>
      </c>
      <c r="BK244" s="150">
        <f>ROUND(I244*H244,2)</f>
        <v>0</v>
      </c>
      <c r="BL244" s="17" t="s">
        <v>239</v>
      </c>
      <c r="BM244" s="149" t="s">
        <v>2694</v>
      </c>
    </row>
    <row r="245" spans="2:65" s="14" customFormat="1">
      <c r="B245" s="166"/>
      <c r="D245" s="152" t="s">
        <v>241</v>
      </c>
      <c r="E245" s="167" t="s">
        <v>1</v>
      </c>
      <c r="F245" s="168" t="s">
        <v>2682</v>
      </c>
      <c r="H245" s="167" t="s">
        <v>1</v>
      </c>
      <c r="I245" s="169"/>
      <c r="L245" s="166"/>
      <c r="M245" s="170"/>
      <c r="T245" s="171"/>
      <c r="AT245" s="167" t="s">
        <v>241</v>
      </c>
      <c r="AU245" s="167" t="s">
        <v>95</v>
      </c>
      <c r="AV245" s="14" t="s">
        <v>93</v>
      </c>
      <c r="AW245" s="14" t="s">
        <v>42</v>
      </c>
      <c r="AX245" s="14" t="s">
        <v>86</v>
      </c>
      <c r="AY245" s="167" t="s">
        <v>232</v>
      </c>
    </row>
    <row r="246" spans="2:65" s="12" customFormat="1">
      <c r="B246" s="151"/>
      <c r="D246" s="152" t="s">
        <v>241</v>
      </c>
      <c r="E246" s="153" t="s">
        <v>1</v>
      </c>
      <c r="F246" s="154" t="s">
        <v>2695</v>
      </c>
      <c r="H246" s="155">
        <v>145.19999999999999</v>
      </c>
      <c r="I246" s="156"/>
      <c r="L246" s="151"/>
      <c r="M246" s="157"/>
      <c r="T246" s="158"/>
      <c r="AT246" s="153" t="s">
        <v>241</v>
      </c>
      <c r="AU246" s="153" t="s">
        <v>95</v>
      </c>
      <c r="AV246" s="12" t="s">
        <v>95</v>
      </c>
      <c r="AW246" s="12" t="s">
        <v>42</v>
      </c>
      <c r="AX246" s="12" t="s">
        <v>86</v>
      </c>
      <c r="AY246" s="153" t="s">
        <v>232</v>
      </c>
    </row>
    <row r="247" spans="2:65" s="12" customFormat="1">
      <c r="B247" s="151"/>
      <c r="D247" s="152" t="s">
        <v>241</v>
      </c>
      <c r="E247" s="153" t="s">
        <v>1</v>
      </c>
      <c r="F247" s="154" t="s">
        <v>2696</v>
      </c>
      <c r="H247" s="155">
        <v>145.19999999999999</v>
      </c>
      <c r="I247" s="156"/>
      <c r="L247" s="151"/>
      <c r="M247" s="157"/>
      <c r="T247" s="158"/>
      <c r="AT247" s="153" t="s">
        <v>241</v>
      </c>
      <c r="AU247" s="153" t="s">
        <v>95</v>
      </c>
      <c r="AV247" s="12" t="s">
        <v>95</v>
      </c>
      <c r="AW247" s="12" t="s">
        <v>42</v>
      </c>
      <c r="AX247" s="12" t="s">
        <v>86</v>
      </c>
      <c r="AY247" s="153" t="s">
        <v>232</v>
      </c>
    </row>
    <row r="248" spans="2:65" s="13" customFormat="1">
      <c r="B248" s="159"/>
      <c r="D248" s="152" t="s">
        <v>241</v>
      </c>
      <c r="E248" s="160" t="s">
        <v>1</v>
      </c>
      <c r="F248" s="161" t="s">
        <v>243</v>
      </c>
      <c r="H248" s="162">
        <v>290.39999999999998</v>
      </c>
      <c r="I248" s="163"/>
      <c r="L248" s="159"/>
      <c r="M248" s="164"/>
      <c r="T248" s="165"/>
      <c r="AT248" s="160" t="s">
        <v>241</v>
      </c>
      <c r="AU248" s="160" t="s">
        <v>95</v>
      </c>
      <c r="AV248" s="13" t="s">
        <v>239</v>
      </c>
      <c r="AW248" s="13" t="s">
        <v>42</v>
      </c>
      <c r="AX248" s="13" t="s">
        <v>93</v>
      </c>
      <c r="AY248" s="160" t="s">
        <v>232</v>
      </c>
    </row>
    <row r="249" spans="2:65" s="11" customFormat="1" ht="22.9" customHeight="1">
      <c r="B249" s="126"/>
      <c r="D249" s="127" t="s">
        <v>85</v>
      </c>
      <c r="E249" s="136" t="s">
        <v>1113</v>
      </c>
      <c r="F249" s="136" t="s">
        <v>1114</v>
      </c>
      <c r="I249" s="129"/>
      <c r="J249" s="137">
        <f>BK249</f>
        <v>0</v>
      </c>
      <c r="L249" s="126"/>
      <c r="M249" s="131"/>
      <c r="P249" s="132">
        <f>P250</f>
        <v>0</v>
      </c>
      <c r="R249" s="132">
        <f>R250</f>
        <v>0</v>
      </c>
      <c r="T249" s="133">
        <f>T250</f>
        <v>0</v>
      </c>
      <c r="AR249" s="127" t="s">
        <v>93</v>
      </c>
      <c r="AT249" s="134" t="s">
        <v>85</v>
      </c>
      <c r="AU249" s="134" t="s">
        <v>93</v>
      </c>
      <c r="AY249" s="127" t="s">
        <v>232</v>
      </c>
      <c r="BK249" s="135">
        <f>BK250</f>
        <v>0</v>
      </c>
    </row>
    <row r="250" spans="2:65" s="1" customFormat="1" ht="55.5" customHeight="1">
      <c r="B250" s="33"/>
      <c r="C250" s="138" t="s">
        <v>426</v>
      </c>
      <c r="D250" s="138" t="s">
        <v>234</v>
      </c>
      <c r="E250" s="139" t="s">
        <v>2697</v>
      </c>
      <c r="F250" s="140" t="s">
        <v>2698</v>
      </c>
      <c r="G250" s="141" t="s">
        <v>183</v>
      </c>
      <c r="H250" s="142">
        <v>86.253</v>
      </c>
      <c r="I250" s="143"/>
      <c r="J250" s="144">
        <f>ROUND(I250*H250,2)</f>
        <v>0</v>
      </c>
      <c r="K250" s="140" t="s">
        <v>238</v>
      </c>
      <c r="L250" s="33"/>
      <c r="M250" s="145" t="s">
        <v>1</v>
      </c>
      <c r="N250" s="146" t="s">
        <v>51</v>
      </c>
      <c r="P250" s="147">
        <f>O250*H250</f>
        <v>0</v>
      </c>
      <c r="Q250" s="147">
        <v>0</v>
      </c>
      <c r="R250" s="147">
        <f>Q250*H250</f>
        <v>0</v>
      </c>
      <c r="S250" s="147">
        <v>0</v>
      </c>
      <c r="T250" s="148">
        <f>S250*H250</f>
        <v>0</v>
      </c>
      <c r="AR250" s="149" t="s">
        <v>239</v>
      </c>
      <c r="AT250" s="149" t="s">
        <v>234</v>
      </c>
      <c r="AU250" s="149" t="s">
        <v>95</v>
      </c>
      <c r="AY250" s="17" t="s">
        <v>232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93</v>
      </c>
      <c r="BK250" s="150">
        <f>ROUND(I250*H250,2)</f>
        <v>0</v>
      </c>
      <c r="BL250" s="17" t="s">
        <v>239</v>
      </c>
      <c r="BM250" s="149" t="s">
        <v>2699</v>
      </c>
    </row>
    <row r="251" spans="2:65" s="11" customFormat="1" ht="25.9" customHeight="1">
      <c r="B251" s="126"/>
      <c r="D251" s="127" t="s">
        <v>85</v>
      </c>
      <c r="E251" s="128" t="s">
        <v>1597</v>
      </c>
      <c r="F251" s="128" t="s">
        <v>2582</v>
      </c>
      <c r="I251" s="129"/>
      <c r="J251" s="130">
        <f>BK251</f>
        <v>0</v>
      </c>
      <c r="L251" s="126"/>
      <c r="M251" s="131"/>
      <c r="P251" s="132">
        <f>SUM(P252:P259)</f>
        <v>0</v>
      </c>
      <c r="R251" s="132">
        <f>SUM(R252:R259)</f>
        <v>0</v>
      </c>
      <c r="T251" s="133">
        <f>SUM(T252:T259)</f>
        <v>0</v>
      </c>
      <c r="AR251" s="127" t="s">
        <v>93</v>
      </c>
      <c r="AT251" s="134" t="s">
        <v>85</v>
      </c>
      <c r="AU251" s="134" t="s">
        <v>86</v>
      </c>
      <c r="AY251" s="127" t="s">
        <v>232</v>
      </c>
      <c r="BK251" s="135">
        <f>SUM(BK252:BK259)</f>
        <v>0</v>
      </c>
    </row>
    <row r="252" spans="2:65" s="1" customFormat="1" ht="44.25" customHeight="1">
      <c r="B252" s="33"/>
      <c r="C252" s="138" t="s">
        <v>466</v>
      </c>
      <c r="D252" s="138" t="s">
        <v>234</v>
      </c>
      <c r="E252" s="139" t="s">
        <v>1600</v>
      </c>
      <c r="F252" s="140" t="s">
        <v>1601</v>
      </c>
      <c r="G252" s="141" t="s">
        <v>183</v>
      </c>
      <c r="H252" s="142">
        <v>15.664</v>
      </c>
      <c r="I252" s="143"/>
      <c r="J252" s="144">
        <f>ROUND(I252*H252,2)</f>
        <v>0</v>
      </c>
      <c r="K252" s="140" t="s">
        <v>238</v>
      </c>
      <c r="L252" s="33"/>
      <c r="M252" s="145" t="s">
        <v>1</v>
      </c>
      <c r="N252" s="146" t="s">
        <v>51</v>
      </c>
      <c r="P252" s="147">
        <f>O252*H252</f>
        <v>0</v>
      </c>
      <c r="Q252" s="147">
        <v>0</v>
      </c>
      <c r="R252" s="147">
        <f>Q252*H252</f>
        <v>0</v>
      </c>
      <c r="S252" s="147">
        <v>0</v>
      </c>
      <c r="T252" s="148">
        <f>S252*H252</f>
        <v>0</v>
      </c>
      <c r="AR252" s="149" t="s">
        <v>239</v>
      </c>
      <c r="AT252" s="149" t="s">
        <v>234</v>
      </c>
      <c r="AU252" s="149" t="s">
        <v>93</v>
      </c>
      <c r="AY252" s="17" t="s">
        <v>232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93</v>
      </c>
      <c r="BK252" s="150">
        <f>ROUND(I252*H252,2)</f>
        <v>0</v>
      </c>
      <c r="BL252" s="17" t="s">
        <v>239</v>
      </c>
      <c r="BM252" s="149" t="s">
        <v>2700</v>
      </c>
    </row>
    <row r="253" spans="2:65" s="14" customFormat="1">
      <c r="B253" s="166"/>
      <c r="D253" s="152" t="s">
        <v>241</v>
      </c>
      <c r="E253" s="167" t="s">
        <v>1</v>
      </c>
      <c r="F253" s="168" t="s">
        <v>2701</v>
      </c>
      <c r="H253" s="167" t="s">
        <v>1</v>
      </c>
      <c r="I253" s="169"/>
      <c r="L253" s="166"/>
      <c r="M253" s="170"/>
      <c r="T253" s="171"/>
      <c r="AT253" s="167" t="s">
        <v>241</v>
      </c>
      <c r="AU253" s="167" t="s">
        <v>93</v>
      </c>
      <c r="AV253" s="14" t="s">
        <v>93</v>
      </c>
      <c r="AW253" s="14" t="s">
        <v>42</v>
      </c>
      <c r="AX253" s="14" t="s">
        <v>86</v>
      </c>
      <c r="AY253" s="167" t="s">
        <v>232</v>
      </c>
    </row>
    <row r="254" spans="2:65" s="12" customFormat="1">
      <c r="B254" s="151"/>
      <c r="D254" s="152" t="s">
        <v>241</v>
      </c>
      <c r="E254" s="153" t="s">
        <v>1</v>
      </c>
      <c r="F254" s="154" t="s">
        <v>2702</v>
      </c>
      <c r="H254" s="155">
        <v>15.664</v>
      </c>
      <c r="I254" s="156"/>
      <c r="L254" s="151"/>
      <c r="M254" s="157"/>
      <c r="T254" s="158"/>
      <c r="AT254" s="153" t="s">
        <v>241</v>
      </c>
      <c r="AU254" s="153" t="s">
        <v>93</v>
      </c>
      <c r="AV254" s="12" t="s">
        <v>95</v>
      </c>
      <c r="AW254" s="12" t="s">
        <v>42</v>
      </c>
      <c r="AX254" s="12" t="s">
        <v>86</v>
      </c>
      <c r="AY254" s="153" t="s">
        <v>232</v>
      </c>
    </row>
    <row r="255" spans="2:65" s="13" customFormat="1">
      <c r="B255" s="159"/>
      <c r="D255" s="152" t="s">
        <v>241</v>
      </c>
      <c r="E255" s="160" t="s">
        <v>1</v>
      </c>
      <c r="F255" s="161" t="s">
        <v>243</v>
      </c>
      <c r="H255" s="162">
        <v>15.664</v>
      </c>
      <c r="I255" s="163"/>
      <c r="L255" s="159"/>
      <c r="M255" s="164"/>
      <c r="T255" s="165"/>
      <c r="AT255" s="160" t="s">
        <v>241</v>
      </c>
      <c r="AU255" s="160" t="s">
        <v>93</v>
      </c>
      <c r="AV255" s="13" t="s">
        <v>239</v>
      </c>
      <c r="AW255" s="13" t="s">
        <v>42</v>
      </c>
      <c r="AX255" s="13" t="s">
        <v>93</v>
      </c>
      <c r="AY255" s="160" t="s">
        <v>232</v>
      </c>
    </row>
    <row r="256" spans="2:65" s="1" customFormat="1" ht="44.25" customHeight="1">
      <c r="B256" s="33"/>
      <c r="C256" s="138" t="s">
        <v>509</v>
      </c>
      <c r="D256" s="138" t="s">
        <v>234</v>
      </c>
      <c r="E256" s="139" t="s">
        <v>2587</v>
      </c>
      <c r="F256" s="140" t="s">
        <v>2188</v>
      </c>
      <c r="G256" s="141" t="s">
        <v>183</v>
      </c>
      <c r="H256" s="142">
        <v>68.637</v>
      </c>
      <c r="I256" s="143"/>
      <c r="J256" s="144">
        <f>ROUND(I256*H256,2)</f>
        <v>0</v>
      </c>
      <c r="K256" s="140" t="s">
        <v>238</v>
      </c>
      <c r="L256" s="33"/>
      <c r="M256" s="145" t="s">
        <v>1</v>
      </c>
      <c r="N256" s="146" t="s">
        <v>51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239</v>
      </c>
      <c r="AT256" s="149" t="s">
        <v>234</v>
      </c>
      <c r="AU256" s="149" t="s">
        <v>93</v>
      </c>
      <c r="AY256" s="17" t="s">
        <v>232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93</v>
      </c>
      <c r="BK256" s="150">
        <f>ROUND(I256*H256,2)</f>
        <v>0</v>
      </c>
      <c r="BL256" s="17" t="s">
        <v>239</v>
      </c>
      <c r="BM256" s="149" t="s">
        <v>2703</v>
      </c>
    </row>
    <row r="257" spans="2:51" s="14" customFormat="1">
      <c r="B257" s="166"/>
      <c r="D257" s="152" t="s">
        <v>241</v>
      </c>
      <c r="E257" s="167" t="s">
        <v>1</v>
      </c>
      <c r="F257" s="168" t="s">
        <v>2704</v>
      </c>
      <c r="H257" s="167" t="s">
        <v>1</v>
      </c>
      <c r="I257" s="169"/>
      <c r="L257" s="166"/>
      <c r="M257" s="170"/>
      <c r="T257" s="171"/>
      <c r="AT257" s="167" t="s">
        <v>241</v>
      </c>
      <c r="AU257" s="167" t="s">
        <v>93</v>
      </c>
      <c r="AV257" s="14" t="s">
        <v>93</v>
      </c>
      <c r="AW257" s="14" t="s">
        <v>42</v>
      </c>
      <c r="AX257" s="14" t="s">
        <v>86</v>
      </c>
      <c r="AY257" s="167" t="s">
        <v>232</v>
      </c>
    </row>
    <row r="258" spans="2:51" s="12" customFormat="1">
      <c r="B258" s="151"/>
      <c r="D258" s="152" t="s">
        <v>241</v>
      </c>
      <c r="E258" s="153" t="s">
        <v>1</v>
      </c>
      <c r="F258" s="154" t="s">
        <v>2705</v>
      </c>
      <c r="H258" s="155">
        <v>68.637</v>
      </c>
      <c r="I258" s="156"/>
      <c r="L258" s="151"/>
      <c r="M258" s="157"/>
      <c r="T258" s="158"/>
      <c r="AT258" s="153" t="s">
        <v>241</v>
      </c>
      <c r="AU258" s="153" t="s">
        <v>93</v>
      </c>
      <c r="AV258" s="12" t="s">
        <v>95</v>
      </c>
      <c r="AW258" s="12" t="s">
        <v>42</v>
      </c>
      <c r="AX258" s="12" t="s">
        <v>86</v>
      </c>
      <c r="AY258" s="153" t="s">
        <v>232</v>
      </c>
    </row>
    <row r="259" spans="2:51" s="13" customFormat="1">
      <c r="B259" s="159"/>
      <c r="D259" s="152" t="s">
        <v>241</v>
      </c>
      <c r="E259" s="160" t="s">
        <v>1</v>
      </c>
      <c r="F259" s="161" t="s">
        <v>243</v>
      </c>
      <c r="H259" s="162">
        <v>68.637</v>
      </c>
      <c r="I259" s="163"/>
      <c r="L259" s="159"/>
      <c r="M259" s="189"/>
      <c r="N259" s="190"/>
      <c r="O259" s="190"/>
      <c r="P259" s="190"/>
      <c r="Q259" s="190"/>
      <c r="R259" s="190"/>
      <c r="S259" s="190"/>
      <c r="T259" s="191"/>
      <c r="AT259" s="160" t="s">
        <v>241</v>
      </c>
      <c r="AU259" s="160" t="s">
        <v>93</v>
      </c>
      <c r="AV259" s="13" t="s">
        <v>239</v>
      </c>
      <c r="AW259" s="13" t="s">
        <v>42</v>
      </c>
      <c r="AX259" s="13" t="s">
        <v>93</v>
      </c>
      <c r="AY259" s="160" t="s">
        <v>232</v>
      </c>
    </row>
    <row r="260" spans="2:51" s="1" customFormat="1" ht="6.95" customHeight="1">
      <c r="B260" s="44"/>
      <c r="C260" s="45"/>
      <c r="D260" s="45"/>
      <c r="E260" s="45"/>
      <c r="F260" s="45"/>
      <c r="G260" s="45"/>
      <c r="H260" s="45"/>
      <c r="I260" s="45"/>
      <c r="J260" s="45"/>
      <c r="K260" s="45"/>
      <c r="L260" s="33"/>
    </row>
  </sheetData>
  <sheetProtection algorithmName="SHA-512" hashValue="sfBqd6RovHC/z6dXJMOh2LKD25MN4Sw/P0uNQmng5WAu8m1Mrzz5ZW24z6Ez8PBNPY4hI5SjBED6hVQWf3iZ6w==" saltValue="jHSxogb62ju2Lilv1OAbKNjj8AZODbd5zIza5Z7mqFZn7j50xAjyibLaaSCm8GKpwenUOoj7RaMKOqsbFW0kUQ==" spinCount="100000" sheet="1" objects="1" scenarios="1" formatColumns="0" formatRows="0" autoFilter="0"/>
  <autoFilter ref="C128:K259" xr:uid="{00000000-0009-0000-0000-000007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360"/>
  <sheetViews>
    <sheetView showGridLines="0" topLeftCell="A85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123</v>
      </c>
      <c r="AZ2" s="92" t="s">
        <v>2706</v>
      </c>
      <c r="BA2" s="92" t="s">
        <v>2707</v>
      </c>
      <c r="BB2" s="92" t="s">
        <v>153</v>
      </c>
      <c r="BC2" s="92" t="s">
        <v>2708</v>
      </c>
      <c r="BD2" s="92" t="s">
        <v>95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95</v>
      </c>
      <c r="AZ3" s="92" t="s">
        <v>2709</v>
      </c>
      <c r="BA3" s="92" t="s">
        <v>2710</v>
      </c>
      <c r="BB3" s="92" t="s">
        <v>153</v>
      </c>
      <c r="BC3" s="92" t="s">
        <v>2711</v>
      </c>
      <c r="BD3" s="92" t="s">
        <v>95</v>
      </c>
    </row>
    <row r="4" spans="2:56" ht="24.95" customHeight="1">
      <c r="B4" s="20"/>
      <c r="D4" s="21" t="s">
        <v>158</v>
      </c>
      <c r="L4" s="20"/>
      <c r="M4" s="93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312" t="str">
        <f>'Rekapitulace stavby'!K6</f>
        <v>Vybudování PPO na stokové síti v oblasti Karlín - Retenční nádrž JIH</v>
      </c>
      <c r="F7" s="313"/>
      <c r="G7" s="313"/>
      <c r="H7" s="313"/>
      <c r="L7" s="20"/>
    </row>
    <row r="8" spans="2:56" ht="12" customHeight="1">
      <c r="B8" s="20"/>
      <c r="D8" s="27" t="s">
        <v>172</v>
      </c>
      <c r="L8" s="20"/>
    </row>
    <row r="9" spans="2:56" s="1" customFormat="1" ht="16.5" customHeight="1">
      <c r="B9" s="33"/>
      <c r="E9" s="312" t="s">
        <v>2218</v>
      </c>
      <c r="F9" s="311"/>
      <c r="G9" s="311"/>
      <c r="H9" s="311"/>
      <c r="L9" s="33"/>
    </row>
    <row r="10" spans="2:56" s="1" customFormat="1" ht="12" customHeight="1">
      <c r="B10" s="33"/>
      <c r="D10" s="27" t="s">
        <v>180</v>
      </c>
      <c r="L10" s="33"/>
    </row>
    <row r="11" spans="2:56" s="1" customFormat="1" ht="16.5" customHeight="1">
      <c r="B11" s="33"/>
      <c r="E11" s="273" t="s">
        <v>2712</v>
      </c>
      <c r="F11" s="311"/>
      <c r="G11" s="311"/>
      <c r="H11" s="311"/>
      <c r="L11" s="33"/>
    </row>
    <row r="12" spans="2:56" s="1" customFormat="1">
      <c r="B12" s="33"/>
      <c r="L12" s="33"/>
    </row>
    <row r="13" spans="2:56" s="1" customFormat="1" ht="12" customHeight="1">
      <c r="B13" s="33"/>
      <c r="D13" s="27" t="s">
        <v>18</v>
      </c>
      <c r="F13" s="25" t="s">
        <v>1</v>
      </c>
      <c r="I13" s="27" t="s">
        <v>20</v>
      </c>
      <c r="J13" s="25" t="s">
        <v>1</v>
      </c>
      <c r="L13" s="33"/>
    </row>
    <row r="14" spans="2:56" s="1" customFormat="1" ht="12" customHeight="1">
      <c r="B14" s="33"/>
      <c r="D14" s="27" t="s">
        <v>22</v>
      </c>
      <c r="F14" s="25" t="s">
        <v>23</v>
      </c>
      <c r="I14" s="27" t="s">
        <v>24</v>
      </c>
      <c r="J14" s="52" t="str">
        <f>'Rekapitulace stavby'!AN8</f>
        <v>13. 8. 2025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4"/>
      <c r="G20" s="284"/>
      <c r="H20" s="284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41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43</v>
      </c>
      <c r="I25" s="27" t="s">
        <v>31</v>
      </c>
      <c r="J25" s="25" t="s">
        <v>39</v>
      </c>
      <c r="L25" s="33"/>
    </row>
    <row r="26" spans="2:12" s="1" customFormat="1" ht="18" customHeight="1">
      <c r="B26" s="33"/>
      <c r="E26" s="25" t="s">
        <v>40</v>
      </c>
      <c r="I26" s="27" t="s">
        <v>34</v>
      </c>
      <c r="J26" s="25" t="s">
        <v>41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44</v>
      </c>
      <c r="L28" s="33"/>
    </row>
    <row r="29" spans="2:12" s="7" customFormat="1" ht="59.25" customHeight="1">
      <c r="B29" s="94"/>
      <c r="E29" s="289" t="s">
        <v>45</v>
      </c>
      <c r="F29" s="289"/>
      <c r="G29" s="289"/>
      <c r="H29" s="289"/>
      <c r="L29" s="94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3"/>
      <c r="E31" s="53"/>
      <c r="F31" s="53"/>
      <c r="G31" s="53"/>
      <c r="H31" s="53"/>
      <c r="I31" s="53"/>
      <c r="J31" s="53"/>
      <c r="K31" s="53"/>
      <c r="L31" s="33"/>
    </row>
    <row r="32" spans="2:12" s="1" customFormat="1" ht="25.35" customHeight="1">
      <c r="B32" s="33"/>
      <c r="D32" s="95" t="s">
        <v>46</v>
      </c>
      <c r="J32" s="65">
        <f>ROUND(J130, 2)</f>
        <v>0</v>
      </c>
      <c r="L32" s="33"/>
    </row>
    <row r="33" spans="2:12" s="1" customFormat="1" ht="6.95" customHeight="1">
      <c r="B33" s="33"/>
      <c r="D33" s="53"/>
      <c r="E33" s="53"/>
      <c r="F33" s="53"/>
      <c r="G33" s="53"/>
      <c r="H33" s="53"/>
      <c r="I33" s="53"/>
      <c r="J33" s="53"/>
      <c r="K33" s="53"/>
      <c r="L33" s="33"/>
    </row>
    <row r="34" spans="2:12" s="1" customFormat="1" ht="14.45" customHeight="1">
      <c r="B34" s="33"/>
      <c r="F34" s="96" t="s">
        <v>48</v>
      </c>
      <c r="I34" s="96" t="s">
        <v>47</v>
      </c>
      <c r="J34" s="96" t="s">
        <v>49</v>
      </c>
      <c r="L34" s="33"/>
    </row>
    <row r="35" spans="2:12" s="1" customFormat="1" ht="14.45" customHeight="1">
      <c r="B35" s="33"/>
      <c r="D35" s="97" t="s">
        <v>50</v>
      </c>
      <c r="E35" s="27" t="s">
        <v>51</v>
      </c>
      <c r="F35" s="85">
        <f>ROUND((SUM(BE130:BE359)),  2)</f>
        <v>0</v>
      </c>
      <c r="I35" s="98">
        <v>0.21</v>
      </c>
      <c r="J35" s="85">
        <f>ROUND(((SUM(BE130:BE359))*I35),  2)</f>
        <v>0</v>
      </c>
      <c r="L35" s="33"/>
    </row>
    <row r="36" spans="2:12" s="1" customFormat="1" ht="14.45" customHeight="1">
      <c r="B36" s="33"/>
      <c r="E36" s="27" t="s">
        <v>52</v>
      </c>
      <c r="F36" s="85">
        <f>ROUND((SUM(BF130:BF359)),  2)</f>
        <v>0</v>
      </c>
      <c r="I36" s="98">
        <v>0.12</v>
      </c>
      <c r="J36" s="85">
        <f>ROUND(((SUM(BF130:BF359))*I36),  2)</f>
        <v>0</v>
      </c>
      <c r="L36" s="33"/>
    </row>
    <row r="37" spans="2:12" s="1" customFormat="1" ht="14.45" hidden="1" customHeight="1">
      <c r="B37" s="33"/>
      <c r="E37" s="27" t="s">
        <v>53</v>
      </c>
      <c r="F37" s="85">
        <f>ROUND((SUM(BG130:BG359)),  2)</f>
        <v>0</v>
      </c>
      <c r="I37" s="98">
        <v>0.21</v>
      </c>
      <c r="J37" s="85">
        <f>0</f>
        <v>0</v>
      </c>
      <c r="L37" s="33"/>
    </row>
    <row r="38" spans="2:12" s="1" customFormat="1" ht="14.45" hidden="1" customHeight="1">
      <c r="B38" s="33"/>
      <c r="E38" s="27" t="s">
        <v>54</v>
      </c>
      <c r="F38" s="85">
        <f>ROUND((SUM(BH130:BH359)),  2)</f>
        <v>0</v>
      </c>
      <c r="I38" s="98">
        <v>0.12</v>
      </c>
      <c r="J38" s="85">
        <f>0</f>
        <v>0</v>
      </c>
      <c r="L38" s="33"/>
    </row>
    <row r="39" spans="2:12" s="1" customFormat="1" ht="14.45" hidden="1" customHeight="1">
      <c r="B39" s="33"/>
      <c r="E39" s="27" t="s">
        <v>55</v>
      </c>
      <c r="F39" s="85">
        <f>ROUND((SUM(BI130:BI359)),  2)</f>
        <v>0</v>
      </c>
      <c r="I39" s="98">
        <v>0</v>
      </c>
      <c r="J39" s="85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56</v>
      </c>
      <c r="E41" s="56"/>
      <c r="F41" s="56"/>
      <c r="G41" s="101" t="s">
        <v>57</v>
      </c>
      <c r="H41" s="102" t="s">
        <v>58</v>
      </c>
      <c r="I41" s="56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1" t="s">
        <v>59</v>
      </c>
      <c r="E50" s="42"/>
      <c r="F50" s="42"/>
      <c r="G50" s="41" t="s">
        <v>60</v>
      </c>
      <c r="H50" s="42"/>
      <c r="I50" s="42"/>
      <c r="J50" s="42"/>
      <c r="K50" s="42"/>
      <c r="L50" s="33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3"/>
      <c r="D61" s="43" t="s">
        <v>61</v>
      </c>
      <c r="E61" s="35"/>
      <c r="F61" s="105" t="s">
        <v>62</v>
      </c>
      <c r="G61" s="43" t="s">
        <v>61</v>
      </c>
      <c r="H61" s="35"/>
      <c r="I61" s="35"/>
      <c r="J61" s="106" t="s">
        <v>62</v>
      </c>
      <c r="K61" s="35"/>
      <c r="L61" s="33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3"/>
      <c r="D65" s="41" t="s">
        <v>63</v>
      </c>
      <c r="E65" s="42"/>
      <c r="F65" s="42"/>
      <c r="G65" s="41" t="s">
        <v>64</v>
      </c>
      <c r="H65" s="42"/>
      <c r="I65" s="42"/>
      <c r="J65" s="42"/>
      <c r="K65" s="42"/>
      <c r="L65" s="33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3"/>
      <c r="D76" s="43" t="s">
        <v>61</v>
      </c>
      <c r="E76" s="35"/>
      <c r="F76" s="105" t="s">
        <v>62</v>
      </c>
      <c r="G76" s="43" t="s">
        <v>61</v>
      </c>
      <c r="H76" s="35"/>
      <c r="I76" s="35"/>
      <c r="J76" s="106" t="s">
        <v>62</v>
      </c>
      <c r="K76" s="35"/>
      <c r="L76" s="33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3"/>
    </row>
    <row r="82" spans="2:12" s="1" customFormat="1" ht="24.95" customHeight="1">
      <c r="B82" s="33"/>
      <c r="C82" s="21" t="s">
        <v>195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26.25" customHeight="1">
      <c r="B85" s="33"/>
      <c r="E85" s="312" t="str">
        <f>E7</f>
        <v>Vybudování PPO na stokové síti v oblasti Karlín - Retenční nádrž JIH</v>
      </c>
      <c r="F85" s="313"/>
      <c r="G85" s="313"/>
      <c r="H85" s="313"/>
      <c r="L85" s="33"/>
    </row>
    <row r="86" spans="2:12" ht="12" customHeight="1">
      <c r="B86" s="20"/>
      <c r="C86" s="27" t="s">
        <v>172</v>
      </c>
      <c r="L86" s="20"/>
    </row>
    <row r="87" spans="2:12" s="1" customFormat="1" ht="16.5" customHeight="1">
      <c r="B87" s="33"/>
      <c r="E87" s="312" t="s">
        <v>2218</v>
      </c>
      <c r="F87" s="311"/>
      <c r="G87" s="311"/>
      <c r="H87" s="311"/>
      <c r="L87" s="33"/>
    </row>
    <row r="88" spans="2:12" s="1" customFormat="1" ht="12" customHeight="1">
      <c r="B88" s="33"/>
      <c r="C88" s="27" t="s">
        <v>180</v>
      </c>
      <c r="L88" s="33"/>
    </row>
    <row r="89" spans="2:12" s="1" customFormat="1" ht="16.5" customHeight="1">
      <c r="B89" s="33"/>
      <c r="E89" s="273" t="str">
        <f>E11</f>
        <v>SO 06.3 - Venkovní mobiliář a herní prvky</v>
      </c>
      <c r="F89" s="311"/>
      <c r="G89" s="311"/>
      <c r="H89" s="311"/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7" t="s">
        <v>22</v>
      </c>
      <c r="F91" s="25" t="str">
        <f>F14</f>
        <v>Praha 8 -Karlín</v>
      </c>
      <c r="I91" s="27" t="s">
        <v>24</v>
      </c>
      <c r="J91" s="52" t="str">
        <f>IF(J14="","",J14)</f>
        <v>13. 8. 2025</v>
      </c>
      <c r="L91" s="33"/>
    </row>
    <row r="92" spans="2:12" s="1" customFormat="1" ht="6.95" customHeight="1">
      <c r="B92" s="33"/>
      <c r="L92" s="33"/>
    </row>
    <row r="93" spans="2:12" s="1" customFormat="1" ht="15.2" customHeight="1">
      <c r="B93" s="33"/>
      <c r="C93" s="27" t="s">
        <v>30</v>
      </c>
      <c r="F93" s="25" t="str">
        <f>E17</f>
        <v>Pražská vodohospodářská společnost a.s.</v>
      </c>
      <c r="I93" s="27" t="s">
        <v>38</v>
      </c>
      <c r="J93" s="31" t="str">
        <f>E23</f>
        <v>Sweco a.s.</v>
      </c>
      <c r="L93" s="33"/>
    </row>
    <row r="94" spans="2:12" s="1" customFormat="1" ht="15.2" customHeight="1">
      <c r="B94" s="33"/>
      <c r="C94" s="27" t="s">
        <v>36</v>
      </c>
      <c r="F94" s="25" t="str">
        <f>IF(E20="","",E20)</f>
        <v>Vyplň údaj</v>
      </c>
      <c r="I94" s="27" t="s">
        <v>43</v>
      </c>
      <c r="J94" s="31" t="str">
        <f>E26</f>
        <v>Sweco a.s.</v>
      </c>
      <c r="L94" s="33"/>
    </row>
    <row r="95" spans="2:12" s="1" customFormat="1" ht="10.35" customHeight="1">
      <c r="B95" s="33"/>
      <c r="L95" s="33"/>
    </row>
    <row r="96" spans="2:12" s="1" customFormat="1" ht="29.25" customHeight="1">
      <c r="B96" s="33"/>
      <c r="C96" s="107" t="s">
        <v>196</v>
      </c>
      <c r="D96" s="99"/>
      <c r="E96" s="99"/>
      <c r="F96" s="99"/>
      <c r="G96" s="99"/>
      <c r="H96" s="99"/>
      <c r="I96" s="99"/>
      <c r="J96" s="108" t="s">
        <v>197</v>
      </c>
      <c r="K96" s="99"/>
      <c r="L96" s="33"/>
    </row>
    <row r="97" spans="2:47" s="1" customFormat="1" ht="10.35" customHeight="1">
      <c r="B97" s="33"/>
      <c r="L97" s="33"/>
    </row>
    <row r="98" spans="2:47" s="1" customFormat="1" ht="22.9" customHeight="1">
      <c r="B98" s="33"/>
      <c r="C98" s="109" t="s">
        <v>198</v>
      </c>
      <c r="J98" s="65">
        <f>J130</f>
        <v>0</v>
      </c>
      <c r="L98" s="33"/>
      <c r="AU98" s="17" t="s">
        <v>199</v>
      </c>
    </row>
    <row r="99" spans="2:47" s="8" customFormat="1" ht="24.95" customHeight="1">
      <c r="B99" s="110"/>
      <c r="D99" s="111" t="s">
        <v>200</v>
      </c>
      <c r="E99" s="112"/>
      <c r="F99" s="112"/>
      <c r="G99" s="112"/>
      <c r="H99" s="112"/>
      <c r="I99" s="112"/>
      <c r="J99" s="113">
        <f>J131</f>
        <v>0</v>
      </c>
      <c r="L99" s="110"/>
    </row>
    <row r="100" spans="2:47" s="9" customFormat="1" ht="19.899999999999999" customHeight="1">
      <c r="B100" s="114"/>
      <c r="D100" s="115" t="s">
        <v>201</v>
      </c>
      <c r="E100" s="116"/>
      <c r="F100" s="116"/>
      <c r="G100" s="116"/>
      <c r="H100" s="116"/>
      <c r="I100" s="116"/>
      <c r="J100" s="117">
        <f>J132</f>
        <v>0</v>
      </c>
      <c r="L100" s="114"/>
    </row>
    <row r="101" spans="2:47" s="9" customFormat="1" ht="19.899999999999999" customHeight="1">
      <c r="B101" s="114"/>
      <c r="D101" s="115" t="s">
        <v>202</v>
      </c>
      <c r="E101" s="116"/>
      <c r="F101" s="116"/>
      <c r="G101" s="116"/>
      <c r="H101" s="116"/>
      <c r="I101" s="116"/>
      <c r="J101" s="117">
        <f>J174</f>
        <v>0</v>
      </c>
      <c r="L101" s="114"/>
    </row>
    <row r="102" spans="2:47" s="9" customFormat="1" ht="19.899999999999999" customHeight="1">
      <c r="B102" s="114"/>
      <c r="D102" s="115" t="s">
        <v>203</v>
      </c>
      <c r="E102" s="116"/>
      <c r="F102" s="116"/>
      <c r="G102" s="116"/>
      <c r="H102" s="116"/>
      <c r="I102" s="116"/>
      <c r="J102" s="117">
        <f>J187</f>
        <v>0</v>
      </c>
      <c r="L102" s="114"/>
    </row>
    <row r="103" spans="2:47" s="9" customFormat="1" ht="19.899999999999999" customHeight="1">
      <c r="B103" s="114"/>
      <c r="D103" s="115" t="s">
        <v>2238</v>
      </c>
      <c r="E103" s="116"/>
      <c r="F103" s="116"/>
      <c r="G103" s="116"/>
      <c r="H103" s="116"/>
      <c r="I103" s="116"/>
      <c r="J103" s="117">
        <f>J211</f>
        <v>0</v>
      </c>
      <c r="L103" s="114"/>
    </row>
    <row r="104" spans="2:47" s="9" customFormat="1" ht="19.899999999999999" customHeight="1">
      <c r="B104" s="114"/>
      <c r="D104" s="115" t="s">
        <v>205</v>
      </c>
      <c r="E104" s="116"/>
      <c r="F104" s="116"/>
      <c r="G104" s="116"/>
      <c r="H104" s="116"/>
      <c r="I104" s="116"/>
      <c r="J104" s="117">
        <f>J264</f>
        <v>0</v>
      </c>
      <c r="L104" s="114"/>
    </row>
    <row r="105" spans="2:47" s="9" customFormat="1" ht="19.899999999999999" customHeight="1">
      <c r="B105" s="114"/>
      <c r="D105" s="115" t="s">
        <v>207</v>
      </c>
      <c r="E105" s="116"/>
      <c r="F105" s="116"/>
      <c r="G105" s="116"/>
      <c r="H105" s="116"/>
      <c r="I105" s="116"/>
      <c r="J105" s="117">
        <f>J275</f>
        <v>0</v>
      </c>
      <c r="L105" s="114"/>
    </row>
    <row r="106" spans="2:47" s="9" customFormat="1" ht="19.899999999999999" customHeight="1">
      <c r="B106" s="114"/>
      <c r="D106" s="115" t="s">
        <v>2239</v>
      </c>
      <c r="E106" s="116"/>
      <c r="F106" s="116"/>
      <c r="G106" s="116"/>
      <c r="H106" s="116"/>
      <c r="I106" s="116"/>
      <c r="J106" s="117">
        <f>J299</f>
        <v>0</v>
      </c>
      <c r="L106" s="114"/>
    </row>
    <row r="107" spans="2:47" s="9" customFormat="1" ht="19.899999999999999" customHeight="1">
      <c r="B107" s="114"/>
      <c r="D107" s="115" t="s">
        <v>209</v>
      </c>
      <c r="E107" s="116"/>
      <c r="F107" s="116"/>
      <c r="G107" s="116"/>
      <c r="H107" s="116"/>
      <c r="I107" s="116"/>
      <c r="J107" s="117">
        <f>J344</f>
        <v>0</v>
      </c>
      <c r="L107" s="114"/>
    </row>
    <row r="108" spans="2:47" s="8" customFormat="1" ht="24.95" customHeight="1">
      <c r="B108" s="110"/>
      <c r="D108" s="111" t="s">
        <v>2240</v>
      </c>
      <c r="E108" s="112"/>
      <c r="F108" s="112"/>
      <c r="G108" s="112"/>
      <c r="H108" s="112"/>
      <c r="I108" s="112"/>
      <c r="J108" s="113">
        <f>J351</f>
        <v>0</v>
      </c>
      <c r="L108" s="110"/>
    </row>
    <row r="109" spans="2:47" s="1" customFormat="1" ht="21.75" customHeight="1">
      <c r="B109" s="33"/>
      <c r="L109" s="33"/>
    </row>
    <row r="110" spans="2:47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3"/>
    </row>
    <row r="114" spans="2:12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3"/>
    </row>
    <row r="115" spans="2:12" s="1" customFormat="1" ht="24.95" customHeight="1">
      <c r="B115" s="33"/>
      <c r="C115" s="21" t="s">
        <v>217</v>
      </c>
      <c r="L115" s="33"/>
    </row>
    <row r="116" spans="2:12" s="1" customFormat="1" ht="6.95" customHeight="1">
      <c r="B116" s="33"/>
      <c r="L116" s="33"/>
    </row>
    <row r="117" spans="2:12" s="1" customFormat="1" ht="12" customHeight="1">
      <c r="B117" s="33"/>
      <c r="C117" s="27" t="s">
        <v>16</v>
      </c>
      <c r="L117" s="33"/>
    </row>
    <row r="118" spans="2:12" s="1" customFormat="1" ht="26.25" customHeight="1">
      <c r="B118" s="33"/>
      <c r="E118" s="312" t="str">
        <f>E7</f>
        <v>Vybudování PPO na stokové síti v oblasti Karlín - Retenční nádrž JIH</v>
      </c>
      <c r="F118" s="313"/>
      <c r="G118" s="313"/>
      <c r="H118" s="313"/>
      <c r="L118" s="33"/>
    </row>
    <row r="119" spans="2:12" ht="12" customHeight="1">
      <c r="B119" s="20"/>
      <c r="C119" s="27" t="s">
        <v>172</v>
      </c>
      <c r="L119" s="20"/>
    </row>
    <row r="120" spans="2:12" s="1" customFormat="1" ht="16.5" customHeight="1">
      <c r="B120" s="33"/>
      <c r="E120" s="312" t="s">
        <v>2218</v>
      </c>
      <c r="F120" s="311"/>
      <c r="G120" s="311"/>
      <c r="H120" s="311"/>
      <c r="L120" s="33"/>
    </row>
    <row r="121" spans="2:12" s="1" customFormat="1" ht="12" customHeight="1">
      <c r="B121" s="33"/>
      <c r="C121" s="27" t="s">
        <v>180</v>
      </c>
      <c r="L121" s="33"/>
    </row>
    <row r="122" spans="2:12" s="1" customFormat="1" ht="16.5" customHeight="1">
      <c r="B122" s="33"/>
      <c r="E122" s="273" t="str">
        <f>E11</f>
        <v>SO 06.3 - Venkovní mobiliář a herní prvky</v>
      </c>
      <c r="F122" s="311"/>
      <c r="G122" s="311"/>
      <c r="H122" s="311"/>
      <c r="L122" s="33"/>
    </row>
    <row r="123" spans="2:12" s="1" customFormat="1" ht="6.95" customHeight="1">
      <c r="B123" s="33"/>
      <c r="L123" s="33"/>
    </row>
    <row r="124" spans="2:12" s="1" customFormat="1" ht="12" customHeight="1">
      <c r="B124" s="33"/>
      <c r="C124" s="27" t="s">
        <v>22</v>
      </c>
      <c r="F124" s="25" t="str">
        <f>F14</f>
        <v>Praha 8 -Karlín</v>
      </c>
      <c r="I124" s="27" t="s">
        <v>24</v>
      </c>
      <c r="J124" s="52" t="str">
        <f>IF(J14="","",J14)</f>
        <v>13. 8. 2025</v>
      </c>
      <c r="L124" s="33"/>
    </row>
    <row r="125" spans="2:12" s="1" customFormat="1" ht="6.95" customHeight="1">
      <c r="B125" s="33"/>
      <c r="L125" s="33"/>
    </row>
    <row r="126" spans="2:12" s="1" customFormat="1" ht="15.2" customHeight="1">
      <c r="B126" s="33"/>
      <c r="C126" s="27" t="s">
        <v>30</v>
      </c>
      <c r="F126" s="25" t="str">
        <f>E17</f>
        <v>Pražská vodohospodářská společnost a.s.</v>
      </c>
      <c r="I126" s="27" t="s">
        <v>38</v>
      </c>
      <c r="J126" s="31" t="str">
        <f>E23</f>
        <v>Sweco a.s.</v>
      </c>
      <c r="L126" s="33"/>
    </row>
    <row r="127" spans="2:12" s="1" customFormat="1" ht="15.2" customHeight="1">
      <c r="B127" s="33"/>
      <c r="C127" s="27" t="s">
        <v>36</v>
      </c>
      <c r="F127" s="25" t="str">
        <f>IF(E20="","",E20)</f>
        <v>Vyplň údaj</v>
      </c>
      <c r="I127" s="27" t="s">
        <v>43</v>
      </c>
      <c r="J127" s="31" t="str">
        <f>E26</f>
        <v>Sweco a.s.</v>
      </c>
      <c r="L127" s="33"/>
    </row>
    <row r="128" spans="2:12" s="1" customFormat="1" ht="10.35" customHeight="1">
      <c r="B128" s="33"/>
      <c r="L128" s="33"/>
    </row>
    <row r="129" spans="2:65" s="10" customFormat="1" ht="29.25" customHeight="1">
      <c r="B129" s="118"/>
      <c r="C129" s="119" t="s">
        <v>218</v>
      </c>
      <c r="D129" s="120" t="s">
        <v>71</v>
      </c>
      <c r="E129" s="120" t="s">
        <v>67</v>
      </c>
      <c r="F129" s="120" t="s">
        <v>68</v>
      </c>
      <c r="G129" s="120" t="s">
        <v>219</v>
      </c>
      <c r="H129" s="120" t="s">
        <v>220</v>
      </c>
      <c r="I129" s="120" t="s">
        <v>221</v>
      </c>
      <c r="J129" s="120" t="s">
        <v>197</v>
      </c>
      <c r="K129" s="121" t="s">
        <v>222</v>
      </c>
      <c r="L129" s="118"/>
      <c r="M129" s="58" t="s">
        <v>1</v>
      </c>
      <c r="N129" s="59" t="s">
        <v>50</v>
      </c>
      <c r="O129" s="59" t="s">
        <v>223</v>
      </c>
      <c r="P129" s="59" t="s">
        <v>224</v>
      </c>
      <c r="Q129" s="59" t="s">
        <v>225</v>
      </c>
      <c r="R129" s="59" t="s">
        <v>226</v>
      </c>
      <c r="S129" s="59" t="s">
        <v>227</v>
      </c>
      <c r="T129" s="60" t="s">
        <v>228</v>
      </c>
    </row>
    <row r="130" spans="2:65" s="1" customFormat="1" ht="22.9" customHeight="1">
      <c r="B130" s="33"/>
      <c r="C130" s="63" t="s">
        <v>229</v>
      </c>
      <c r="J130" s="122">
        <f>BK130</f>
        <v>0</v>
      </c>
      <c r="L130" s="33"/>
      <c r="M130" s="61"/>
      <c r="N130" s="53"/>
      <c r="O130" s="53"/>
      <c r="P130" s="123">
        <f>P131+P351</f>
        <v>0</v>
      </c>
      <c r="Q130" s="53"/>
      <c r="R130" s="123">
        <f>R131+R351</f>
        <v>216.26810679999997</v>
      </c>
      <c r="S130" s="53"/>
      <c r="T130" s="124">
        <f>T131+T351</f>
        <v>136.77351999999999</v>
      </c>
      <c r="AT130" s="17" t="s">
        <v>85</v>
      </c>
      <c r="AU130" s="17" t="s">
        <v>199</v>
      </c>
      <c r="BK130" s="125">
        <f>BK131+BK351</f>
        <v>0</v>
      </c>
    </row>
    <row r="131" spans="2:65" s="11" customFormat="1" ht="25.9" customHeight="1">
      <c r="B131" s="126"/>
      <c r="D131" s="127" t="s">
        <v>85</v>
      </c>
      <c r="E131" s="128" t="s">
        <v>230</v>
      </c>
      <c r="F131" s="128" t="s">
        <v>231</v>
      </c>
      <c r="I131" s="129"/>
      <c r="J131" s="130">
        <f>BK131</f>
        <v>0</v>
      </c>
      <c r="L131" s="126"/>
      <c r="M131" s="131"/>
      <c r="P131" s="132">
        <f>P132+P174+P187+P211+P264+P275+P299+P344</f>
        <v>0</v>
      </c>
      <c r="R131" s="132">
        <f>R132+R174+R187+R211+R264+R275+R299+R344</f>
        <v>216.26810679999997</v>
      </c>
      <c r="T131" s="133">
        <f>T132+T174+T187+T211+T264+T275+T299+T344</f>
        <v>136.77351999999999</v>
      </c>
      <c r="AR131" s="127" t="s">
        <v>93</v>
      </c>
      <c r="AT131" s="134" t="s">
        <v>85</v>
      </c>
      <c r="AU131" s="134" t="s">
        <v>86</v>
      </c>
      <c r="AY131" s="127" t="s">
        <v>232</v>
      </c>
      <c r="BK131" s="135">
        <f>BK132+BK174+BK187+BK211+BK264+BK275+BK299+BK344</f>
        <v>0</v>
      </c>
    </row>
    <row r="132" spans="2:65" s="11" customFormat="1" ht="22.9" customHeight="1">
      <c r="B132" s="126"/>
      <c r="D132" s="127" t="s">
        <v>85</v>
      </c>
      <c r="E132" s="136" t="s">
        <v>93</v>
      </c>
      <c r="F132" s="136" t="s">
        <v>233</v>
      </c>
      <c r="I132" s="129"/>
      <c r="J132" s="137">
        <f>BK132</f>
        <v>0</v>
      </c>
      <c r="L132" s="126"/>
      <c r="M132" s="131"/>
      <c r="P132" s="132">
        <f>SUM(P133:P173)</f>
        <v>0</v>
      </c>
      <c r="R132" s="132">
        <f>SUM(R133:R173)</f>
        <v>0</v>
      </c>
      <c r="T132" s="133">
        <f>SUM(T133:T173)</f>
        <v>116.38983999999999</v>
      </c>
      <c r="AR132" s="127" t="s">
        <v>93</v>
      </c>
      <c r="AT132" s="134" t="s">
        <v>85</v>
      </c>
      <c r="AU132" s="134" t="s">
        <v>93</v>
      </c>
      <c r="AY132" s="127" t="s">
        <v>232</v>
      </c>
      <c r="BK132" s="135">
        <f>SUM(BK133:BK173)</f>
        <v>0</v>
      </c>
    </row>
    <row r="133" spans="2:65" s="1" customFormat="1" ht="55.5" customHeight="1">
      <c r="B133" s="33"/>
      <c r="C133" s="138" t="s">
        <v>93</v>
      </c>
      <c r="D133" s="138" t="s">
        <v>234</v>
      </c>
      <c r="E133" s="139" t="s">
        <v>2241</v>
      </c>
      <c r="F133" s="140" t="s">
        <v>2242</v>
      </c>
      <c r="G133" s="141" t="s">
        <v>153</v>
      </c>
      <c r="H133" s="142">
        <v>120.64</v>
      </c>
      <c r="I133" s="143"/>
      <c r="J133" s="144">
        <f>ROUND(I133*H133,2)</f>
        <v>0</v>
      </c>
      <c r="K133" s="140" t="s">
        <v>238</v>
      </c>
      <c r="L133" s="33"/>
      <c r="M133" s="145" t="s">
        <v>1</v>
      </c>
      <c r="N133" s="146" t="s">
        <v>51</v>
      </c>
      <c r="P133" s="147">
        <f>O133*H133</f>
        <v>0</v>
      </c>
      <c r="Q133" s="147">
        <v>0</v>
      </c>
      <c r="R133" s="147">
        <f>Q133*H133</f>
        <v>0</v>
      </c>
      <c r="S133" s="147">
        <v>0.28100000000000003</v>
      </c>
      <c r="T133" s="148">
        <f>S133*H133</f>
        <v>33.899840000000005</v>
      </c>
      <c r="AR133" s="149" t="s">
        <v>239</v>
      </c>
      <c r="AT133" s="149" t="s">
        <v>234</v>
      </c>
      <c r="AU133" s="149" t="s">
        <v>95</v>
      </c>
      <c r="AY133" s="17" t="s">
        <v>232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93</v>
      </c>
      <c r="BK133" s="150">
        <f>ROUND(I133*H133,2)</f>
        <v>0</v>
      </c>
      <c r="BL133" s="17" t="s">
        <v>239</v>
      </c>
      <c r="BM133" s="149" t="s">
        <v>2713</v>
      </c>
    </row>
    <row r="134" spans="2:65" s="12" customFormat="1">
      <c r="B134" s="151"/>
      <c r="D134" s="152" t="s">
        <v>241</v>
      </c>
      <c r="E134" s="153" t="s">
        <v>1</v>
      </c>
      <c r="F134" s="154" t="s">
        <v>2714</v>
      </c>
      <c r="H134" s="155">
        <v>187.04</v>
      </c>
      <c r="I134" s="156"/>
      <c r="L134" s="151"/>
      <c r="M134" s="157"/>
      <c r="T134" s="158"/>
      <c r="AT134" s="153" t="s">
        <v>241</v>
      </c>
      <c r="AU134" s="153" t="s">
        <v>95</v>
      </c>
      <c r="AV134" s="12" t="s">
        <v>95</v>
      </c>
      <c r="AW134" s="12" t="s">
        <v>42</v>
      </c>
      <c r="AX134" s="12" t="s">
        <v>86</v>
      </c>
      <c r="AY134" s="153" t="s">
        <v>232</v>
      </c>
    </row>
    <row r="135" spans="2:65" s="12" customFormat="1">
      <c r="B135" s="151"/>
      <c r="D135" s="152" t="s">
        <v>241</v>
      </c>
      <c r="E135" s="153" t="s">
        <v>1</v>
      </c>
      <c r="F135" s="154" t="s">
        <v>2715</v>
      </c>
      <c r="H135" s="155">
        <v>-9.6</v>
      </c>
      <c r="I135" s="156"/>
      <c r="L135" s="151"/>
      <c r="M135" s="157"/>
      <c r="T135" s="158"/>
      <c r="AT135" s="153" t="s">
        <v>241</v>
      </c>
      <c r="AU135" s="153" t="s">
        <v>95</v>
      </c>
      <c r="AV135" s="12" t="s">
        <v>95</v>
      </c>
      <c r="AW135" s="12" t="s">
        <v>42</v>
      </c>
      <c r="AX135" s="12" t="s">
        <v>86</v>
      </c>
      <c r="AY135" s="153" t="s">
        <v>232</v>
      </c>
    </row>
    <row r="136" spans="2:65" s="12" customFormat="1">
      <c r="B136" s="151"/>
      <c r="D136" s="152" t="s">
        <v>241</v>
      </c>
      <c r="E136" s="153" t="s">
        <v>1</v>
      </c>
      <c r="F136" s="154" t="s">
        <v>2716</v>
      </c>
      <c r="H136" s="155">
        <v>-56.8</v>
      </c>
      <c r="I136" s="156"/>
      <c r="L136" s="151"/>
      <c r="M136" s="157"/>
      <c r="T136" s="158"/>
      <c r="AT136" s="153" t="s">
        <v>241</v>
      </c>
      <c r="AU136" s="153" t="s">
        <v>95</v>
      </c>
      <c r="AV136" s="12" t="s">
        <v>95</v>
      </c>
      <c r="AW136" s="12" t="s">
        <v>42</v>
      </c>
      <c r="AX136" s="12" t="s">
        <v>86</v>
      </c>
      <c r="AY136" s="153" t="s">
        <v>232</v>
      </c>
    </row>
    <row r="137" spans="2:65" s="13" customFormat="1">
      <c r="B137" s="159"/>
      <c r="D137" s="152" t="s">
        <v>241</v>
      </c>
      <c r="E137" s="160" t="s">
        <v>1</v>
      </c>
      <c r="F137" s="161" t="s">
        <v>243</v>
      </c>
      <c r="H137" s="162">
        <v>120.64</v>
      </c>
      <c r="I137" s="163"/>
      <c r="L137" s="159"/>
      <c r="M137" s="164"/>
      <c r="T137" s="165"/>
      <c r="AT137" s="160" t="s">
        <v>241</v>
      </c>
      <c r="AU137" s="160" t="s">
        <v>95</v>
      </c>
      <c r="AV137" s="13" t="s">
        <v>239</v>
      </c>
      <c r="AW137" s="13" t="s">
        <v>42</v>
      </c>
      <c r="AX137" s="13" t="s">
        <v>93</v>
      </c>
      <c r="AY137" s="160" t="s">
        <v>232</v>
      </c>
    </row>
    <row r="138" spans="2:65" s="1" customFormat="1" ht="24.2" customHeight="1">
      <c r="B138" s="33"/>
      <c r="C138" s="138" t="s">
        <v>95</v>
      </c>
      <c r="D138" s="138" t="s">
        <v>234</v>
      </c>
      <c r="E138" s="139" t="s">
        <v>2250</v>
      </c>
      <c r="F138" s="140" t="s">
        <v>2251</v>
      </c>
      <c r="G138" s="141" t="s">
        <v>153</v>
      </c>
      <c r="H138" s="142">
        <v>56.8</v>
      </c>
      <c r="I138" s="143"/>
      <c r="J138" s="144">
        <f>ROUND(I138*H138,2)</f>
        <v>0</v>
      </c>
      <c r="K138" s="140" t="s">
        <v>376</v>
      </c>
      <c r="L138" s="33"/>
      <c r="M138" s="145" t="s">
        <v>1</v>
      </c>
      <c r="N138" s="146" t="s">
        <v>51</v>
      </c>
      <c r="P138" s="147">
        <f>O138*H138</f>
        <v>0</v>
      </c>
      <c r="Q138" s="147">
        <v>0</v>
      </c>
      <c r="R138" s="147">
        <f>Q138*H138</f>
        <v>0</v>
      </c>
      <c r="S138" s="147">
        <v>0.29499999999999998</v>
      </c>
      <c r="T138" s="148">
        <f>S138*H138</f>
        <v>16.755999999999997</v>
      </c>
      <c r="AR138" s="149" t="s">
        <v>239</v>
      </c>
      <c r="AT138" s="149" t="s">
        <v>234</v>
      </c>
      <c r="AU138" s="149" t="s">
        <v>95</v>
      </c>
      <c r="AY138" s="17" t="s">
        <v>232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93</v>
      </c>
      <c r="BK138" s="150">
        <f>ROUND(I138*H138,2)</f>
        <v>0</v>
      </c>
      <c r="BL138" s="17" t="s">
        <v>239</v>
      </c>
      <c r="BM138" s="149" t="s">
        <v>2717</v>
      </c>
    </row>
    <row r="139" spans="2:65" s="14" customFormat="1">
      <c r="B139" s="166"/>
      <c r="D139" s="152" t="s">
        <v>241</v>
      </c>
      <c r="E139" s="167" t="s">
        <v>1</v>
      </c>
      <c r="F139" s="168" t="s">
        <v>2718</v>
      </c>
      <c r="H139" s="167" t="s">
        <v>1</v>
      </c>
      <c r="I139" s="169"/>
      <c r="L139" s="166"/>
      <c r="M139" s="170"/>
      <c r="T139" s="171"/>
      <c r="AT139" s="167" t="s">
        <v>241</v>
      </c>
      <c r="AU139" s="167" t="s">
        <v>95</v>
      </c>
      <c r="AV139" s="14" t="s">
        <v>93</v>
      </c>
      <c r="AW139" s="14" t="s">
        <v>42</v>
      </c>
      <c r="AX139" s="14" t="s">
        <v>86</v>
      </c>
      <c r="AY139" s="167" t="s">
        <v>232</v>
      </c>
    </row>
    <row r="140" spans="2:65" s="12" customFormat="1">
      <c r="B140" s="151"/>
      <c r="D140" s="152" t="s">
        <v>241</v>
      </c>
      <c r="E140" s="153" t="s">
        <v>1</v>
      </c>
      <c r="F140" s="154" t="s">
        <v>2706</v>
      </c>
      <c r="H140" s="155">
        <v>56.8</v>
      </c>
      <c r="I140" s="156"/>
      <c r="L140" s="151"/>
      <c r="M140" s="157"/>
      <c r="T140" s="158"/>
      <c r="AT140" s="153" t="s">
        <v>241</v>
      </c>
      <c r="AU140" s="153" t="s">
        <v>95</v>
      </c>
      <c r="AV140" s="12" t="s">
        <v>95</v>
      </c>
      <c r="AW140" s="12" t="s">
        <v>42</v>
      </c>
      <c r="AX140" s="12" t="s">
        <v>86</v>
      </c>
      <c r="AY140" s="153" t="s">
        <v>232</v>
      </c>
    </row>
    <row r="141" spans="2:65" s="13" customFormat="1">
      <c r="B141" s="159"/>
      <c r="D141" s="152" t="s">
        <v>241</v>
      </c>
      <c r="E141" s="160" t="s">
        <v>1</v>
      </c>
      <c r="F141" s="161" t="s">
        <v>243</v>
      </c>
      <c r="H141" s="162">
        <v>56.8</v>
      </c>
      <c r="I141" s="163"/>
      <c r="L141" s="159"/>
      <c r="M141" s="164"/>
      <c r="T141" s="165"/>
      <c r="AT141" s="160" t="s">
        <v>241</v>
      </c>
      <c r="AU141" s="160" t="s">
        <v>95</v>
      </c>
      <c r="AV141" s="13" t="s">
        <v>239</v>
      </c>
      <c r="AW141" s="13" t="s">
        <v>42</v>
      </c>
      <c r="AX141" s="13" t="s">
        <v>93</v>
      </c>
      <c r="AY141" s="160" t="s">
        <v>232</v>
      </c>
    </row>
    <row r="142" spans="2:65" s="1" customFormat="1" ht="16.5" customHeight="1">
      <c r="B142" s="33"/>
      <c r="C142" s="138" t="s">
        <v>256</v>
      </c>
      <c r="D142" s="138" t="s">
        <v>234</v>
      </c>
      <c r="E142" s="139" t="s">
        <v>2255</v>
      </c>
      <c r="F142" s="140" t="s">
        <v>2256</v>
      </c>
      <c r="G142" s="141" t="s">
        <v>153</v>
      </c>
      <c r="H142" s="142">
        <v>56.8</v>
      </c>
      <c r="I142" s="143"/>
      <c r="J142" s="144">
        <f>ROUND(I142*H142,2)</f>
        <v>0</v>
      </c>
      <c r="K142" s="140" t="s">
        <v>376</v>
      </c>
      <c r="L142" s="33"/>
      <c r="M142" s="145" t="s">
        <v>1</v>
      </c>
      <c r="N142" s="146" t="s">
        <v>51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239</v>
      </c>
      <c r="AT142" s="149" t="s">
        <v>234</v>
      </c>
      <c r="AU142" s="149" t="s">
        <v>95</v>
      </c>
      <c r="AY142" s="17" t="s">
        <v>232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93</v>
      </c>
      <c r="BK142" s="150">
        <f>ROUND(I142*H142,2)</f>
        <v>0</v>
      </c>
      <c r="BL142" s="17" t="s">
        <v>239</v>
      </c>
      <c r="BM142" s="149" t="s">
        <v>2719</v>
      </c>
    </row>
    <row r="143" spans="2:65" s="14" customFormat="1">
      <c r="B143" s="166"/>
      <c r="D143" s="152" t="s">
        <v>241</v>
      </c>
      <c r="E143" s="167" t="s">
        <v>1</v>
      </c>
      <c r="F143" s="168" t="s">
        <v>2718</v>
      </c>
      <c r="H143" s="167" t="s">
        <v>1</v>
      </c>
      <c r="I143" s="169"/>
      <c r="L143" s="166"/>
      <c r="M143" s="170"/>
      <c r="T143" s="171"/>
      <c r="AT143" s="167" t="s">
        <v>241</v>
      </c>
      <c r="AU143" s="167" t="s">
        <v>95</v>
      </c>
      <c r="AV143" s="14" t="s">
        <v>93</v>
      </c>
      <c r="AW143" s="14" t="s">
        <v>42</v>
      </c>
      <c r="AX143" s="14" t="s">
        <v>86</v>
      </c>
      <c r="AY143" s="167" t="s">
        <v>232</v>
      </c>
    </row>
    <row r="144" spans="2:65" s="12" customFormat="1">
      <c r="B144" s="151"/>
      <c r="D144" s="152" t="s">
        <v>241</v>
      </c>
      <c r="E144" s="153" t="s">
        <v>1</v>
      </c>
      <c r="F144" s="154" t="s">
        <v>2706</v>
      </c>
      <c r="H144" s="155">
        <v>56.8</v>
      </c>
      <c r="I144" s="156"/>
      <c r="L144" s="151"/>
      <c r="M144" s="157"/>
      <c r="T144" s="158"/>
      <c r="AT144" s="153" t="s">
        <v>241</v>
      </c>
      <c r="AU144" s="153" t="s">
        <v>95</v>
      </c>
      <c r="AV144" s="12" t="s">
        <v>95</v>
      </c>
      <c r="AW144" s="12" t="s">
        <v>42</v>
      </c>
      <c r="AX144" s="12" t="s">
        <v>86</v>
      </c>
      <c r="AY144" s="153" t="s">
        <v>232</v>
      </c>
    </row>
    <row r="145" spans="2:65" s="13" customFormat="1">
      <c r="B145" s="159"/>
      <c r="D145" s="152" t="s">
        <v>241</v>
      </c>
      <c r="E145" s="160" t="s">
        <v>1</v>
      </c>
      <c r="F145" s="161" t="s">
        <v>243</v>
      </c>
      <c r="H145" s="162">
        <v>56.8</v>
      </c>
      <c r="I145" s="163"/>
      <c r="L145" s="159"/>
      <c r="M145" s="164"/>
      <c r="T145" s="165"/>
      <c r="AT145" s="160" t="s">
        <v>241</v>
      </c>
      <c r="AU145" s="160" t="s">
        <v>95</v>
      </c>
      <c r="AV145" s="13" t="s">
        <v>239</v>
      </c>
      <c r="AW145" s="13" t="s">
        <v>42</v>
      </c>
      <c r="AX145" s="13" t="s">
        <v>93</v>
      </c>
      <c r="AY145" s="160" t="s">
        <v>232</v>
      </c>
    </row>
    <row r="146" spans="2:65" s="1" customFormat="1" ht="44.25" customHeight="1">
      <c r="B146" s="33"/>
      <c r="C146" s="138" t="s">
        <v>239</v>
      </c>
      <c r="D146" s="138" t="s">
        <v>234</v>
      </c>
      <c r="E146" s="139" t="s">
        <v>2598</v>
      </c>
      <c r="F146" s="140" t="s">
        <v>2599</v>
      </c>
      <c r="G146" s="141" t="s">
        <v>167</v>
      </c>
      <c r="H146" s="142">
        <v>7.1280000000000001</v>
      </c>
      <c r="I146" s="143"/>
      <c r="J146" s="144">
        <f>ROUND(I146*H146,2)</f>
        <v>0</v>
      </c>
      <c r="K146" s="140" t="s">
        <v>238</v>
      </c>
      <c r="L146" s="33"/>
      <c r="M146" s="145" t="s">
        <v>1</v>
      </c>
      <c r="N146" s="146" t="s">
        <v>51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239</v>
      </c>
      <c r="AT146" s="149" t="s">
        <v>234</v>
      </c>
      <c r="AU146" s="149" t="s">
        <v>95</v>
      </c>
      <c r="AY146" s="17" t="s">
        <v>232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93</v>
      </c>
      <c r="BK146" s="150">
        <f>ROUND(I146*H146,2)</f>
        <v>0</v>
      </c>
      <c r="BL146" s="17" t="s">
        <v>239</v>
      </c>
      <c r="BM146" s="149" t="s">
        <v>2720</v>
      </c>
    </row>
    <row r="147" spans="2:65" s="14" customFormat="1">
      <c r="B147" s="166"/>
      <c r="D147" s="152" t="s">
        <v>241</v>
      </c>
      <c r="E147" s="167" t="s">
        <v>1</v>
      </c>
      <c r="F147" s="168" t="s">
        <v>2721</v>
      </c>
      <c r="H147" s="167" t="s">
        <v>1</v>
      </c>
      <c r="I147" s="169"/>
      <c r="L147" s="166"/>
      <c r="M147" s="170"/>
      <c r="T147" s="171"/>
      <c r="AT147" s="167" t="s">
        <v>241</v>
      </c>
      <c r="AU147" s="167" t="s">
        <v>95</v>
      </c>
      <c r="AV147" s="14" t="s">
        <v>93</v>
      </c>
      <c r="AW147" s="14" t="s">
        <v>42</v>
      </c>
      <c r="AX147" s="14" t="s">
        <v>86</v>
      </c>
      <c r="AY147" s="167" t="s">
        <v>232</v>
      </c>
    </row>
    <row r="148" spans="2:65" s="12" customFormat="1">
      <c r="B148" s="151"/>
      <c r="D148" s="152" t="s">
        <v>241</v>
      </c>
      <c r="E148" s="153" t="s">
        <v>1</v>
      </c>
      <c r="F148" s="154" t="s">
        <v>2722</v>
      </c>
      <c r="H148" s="155">
        <v>7.1280000000000001</v>
      </c>
      <c r="I148" s="156"/>
      <c r="L148" s="151"/>
      <c r="M148" s="157"/>
      <c r="T148" s="158"/>
      <c r="AT148" s="153" t="s">
        <v>241</v>
      </c>
      <c r="AU148" s="153" t="s">
        <v>95</v>
      </c>
      <c r="AV148" s="12" t="s">
        <v>95</v>
      </c>
      <c r="AW148" s="12" t="s">
        <v>42</v>
      </c>
      <c r="AX148" s="12" t="s">
        <v>86</v>
      </c>
      <c r="AY148" s="153" t="s">
        <v>232</v>
      </c>
    </row>
    <row r="149" spans="2:65" s="13" customFormat="1">
      <c r="B149" s="159"/>
      <c r="D149" s="152" t="s">
        <v>241</v>
      </c>
      <c r="E149" s="160" t="s">
        <v>1</v>
      </c>
      <c r="F149" s="161" t="s">
        <v>243</v>
      </c>
      <c r="H149" s="162">
        <v>7.1280000000000001</v>
      </c>
      <c r="I149" s="163"/>
      <c r="L149" s="159"/>
      <c r="M149" s="164"/>
      <c r="T149" s="165"/>
      <c r="AT149" s="160" t="s">
        <v>241</v>
      </c>
      <c r="AU149" s="160" t="s">
        <v>95</v>
      </c>
      <c r="AV149" s="13" t="s">
        <v>239</v>
      </c>
      <c r="AW149" s="13" t="s">
        <v>42</v>
      </c>
      <c r="AX149" s="13" t="s">
        <v>93</v>
      </c>
      <c r="AY149" s="160" t="s">
        <v>232</v>
      </c>
    </row>
    <row r="150" spans="2:65" s="1" customFormat="1" ht="66.75" customHeight="1">
      <c r="B150" s="33"/>
      <c r="C150" s="138" t="s">
        <v>266</v>
      </c>
      <c r="D150" s="138" t="s">
        <v>234</v>
      </c>
      <c r="E150" s="139" t="s">
        <v>2281</v>
      </c>
      <c r="F150" s="140" t="s">
        <v>2282</v>
      </c>
      <c r="G150" s="141" t="s">
        <v>153</v>
      </c>
      <c r="H150" s="142">
        <v>172.64</v>
      </c>
      <c r="I150" s="143"/>
      <c r="J150" s="144">
        <f>ROUND(I150*H150,2)</f>
        <v>0</v>
      </c>
      <c r="K150" s="140" t="s">
        <v>238</v>
      </c>
      <c r="L150" s="33"/>
      <c r="M150" s="145" t="s">
        <v>1</v>
      </c>
      <c r="N150" s="146" t="s">
        <v>51</v>
      </c>
      <c r="P150" s="147">
        <f>O150*H150</f>
        <v>0</v>
      </c>
      <c r="Q150" s="147">
        <v>0</v>
      </c>
      <c r="R150" s="147">
        <f>Q150*H150</f>
        <v>0</v>
      </c>
      <c r="S150" s="147">
        <v>0.28999999999999998</v>
      </c>
      <c r="T150" s="148">
        <f>S150*H150</f>
        <v>50.065599999999989</v>
      </c>
      <c r="AR150" s="149" t="s">
        <v>239</v>
      </c>
      <c r="AT150" s="149" t="s">
        <v>234</v>
      </c>
      <c r="AU150" s="149" t="s">
        <v>95</v>
      </c>
      <c r="AY150" s="17" t="s">
        <v>232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93</v>
      </c>
      <c r="BK150" s="150">
        <f>ROUND(I150*H150,2)</f>
        <v>0</v>
      </c>
      <c r="BL150" s="17" t="s">
        <v>239</v>
      </c>
      <c r="BM150" s="149" t="s">
        <v>2723</v>
      </c>
    </row>
    <row r="151" spans="2:65" s="12" customFormat="1">
      <c r="B151" s="151"/>
      <c r="D151" s="152" t="s">
        <v>241</v>
      </c>
      <c r="E151" s="153" t="s">
        <v>1</v>
      </c>
      <c r="F151" s="154" t="s">
        <v>2714</v>
      </c>
      <c r="H151" s="155">
        <v>187.04</v>
      </c>
      <c r="I151" s="156"/>
      <c r="L151" s="151"/>
      <c r="M151" s="157"/>
      <c r="T151" s="158"/>
      <c r="AT151" s="153" t="s">
        <v>241</v>
      </c>
      <c r="AU151" s="153" t="s">
        <v>95</v>
      </c>
      <c r="AV151" s="12" t="s">
        <v>95</v>
      </c>
      <c r="AW151" s="12" t="s">
        <v>42</v>
      </c>
      <c r="AX151" s="12" t="s">
        <v>86</v>
      </c>
      <c r="AY151" s="153" t="s">
        <v>232</v>
      </c>
    </row>
    <row r="152" spans="2:65" s="12" customFormat="1">
      <c r="B152" s="151"/>
      <c r="D152" s="152" t="s">
        <v>241</v>
      </c>
      <c r="E152" s="153" t="s">
        <v>1</v>
      </c>
      <c r="F152" s="154" t="s">
        <v>2724</v>
      </c>
      <c r="H152" s="155">
        <v>-14.4</v>
      </c>
      <c r="I152" s="156"/>
      <c r="L152" s="151"/>
      <c r="M152" s="157"/>
      <c r="T152" s="158"/>
      <c r="AT152" s="153" t="s">
        <v>241</v>
      </c>
      <c r="AU152" s="153" t="s">
        <v>95</v>
      </c>
      <c r="AV152" s="12" t="s">
        <v>95</v>
      </c>
      <c r="AW152" s="12" t="s">
        <v>42</v>
      </c>
      <c r="AX152" s="12" t="s">
        <v>86</v>
      </c>
      <c r="AY152" s="153" t="s">
        <v>232</v>
      </c>
    </row>
    <row r="153" spans="2:65" s="13" customFormat="1">
      <c r="B153" s="159"/>
      <c r="D153" s="152" t="s">
        <v>241</v>
      </c>
      <c r="E153" s="160" t="s">
        <v>1</v>
      </c>
      <c r="F153" s="161" t="s">
        <v>243</v>
      </c>
      <c r="H153" s="162">
        <v>172.64</v>
      </c>
      <c r="I153" s="163"/>
      <c r="L153" s="159"/>
      <c r="M153" s="164"/>
      <c r="T153" s="165"/>
      <c r="AT153" s="160" t="s">
        <v>241</v>
      </c>
      <c r="AU153" s="160" t="s">
        <v>95</v>
      </c>
      <c r="AV153" s="13" t="s">
        <v>239</v>
      </c>
      <c r="AW153" s="13" t="s">
        <v>42</v>
      </c>
      <c r="AX153" s="13" t="s">
        <v>93</v>
      </c>
      <c r="AY153" s="160" t="s">
        <v>232</v>
      </c>
    </row>
    <row r="154" spans="2:65" s="1" customFormat="1" ht="55.5" customHeight="1">
      <c r="B154" s="33"/>
      <c r="C154" s="138" t="s">
        <v>271</v>
      </c>
      <c r="D154" s="138" t="s">
        <v>234</v>
      </c>
      <c r="E154" s="139" t="s">
        <v>2725</v>
      </c>
      <c r="F154" s="140" t="s">
        <v>2726</v>
      </c>
      <c r="G154" s="141" t="s">
        <v>153</v>
      </c>
      <c r="H154" s="142">
        <v>15.84</v>
      </c>
      <c r="I154" s="143"/>
      <c r="J154" s="144">
        <f>ROUND(I154*H154,2)</f>
        <v>0</v>
      </c>
      <c r="K154" s="140" t="s">
        <v>238</v>
      </c>
      <c r="L154" s="33"/>
      <c r="M154" s="145" t="s">
        <v>1</v>
      </c>
      <c r="N154" s="146" t="s">
        <v>51</v>
      </c>
      <c r="P154" s="147">
        <f>O154*H154</f>
        <v>0</v>
      </c>
      <c r="Q154" s="147">
        <v>0</v>
      </c>
      <c r="R154" s="147">
        <f>Q154*H154</f>
        <v>0</v>
      </c>
      <c r="S154" s="147">
        <v>0.18</v>
      </c>
      <c r="T154" s="148">
        <f>S154*H154</f>
        <v>2.8512</v>
      </c>
      <c r="AR154" s="149" t="s">
        <v>239</v>
      </c>
      <c r="AT154" s="149" t="s">
        <v>234</v>
      </c>
      <c r="AU154" s="149" t="s">
        <v>95</v>
      </c>
      <c r="AY154" s="17" t="s">
        <v>232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93</v>
      </c>
      <c r="BK154" s="150">
        <f>ROUND(I154*H154,2)</f>
        <v>0</v>
      </c>
      <c r="BL154" s="17" t="s">
        <v>239</v>
      </c>
      <c r="BM154" s="149" t="s">
        <v>2727</v>
      </c>
    </row>
    <row r="155" spans="2:65" s="14" customFormat="1">
      <c r="B155" s="166"/>
      <c r="D155" s="152" t="s">
        <v>241</v>
      </c>
      <c r="E155" s="167" t="s">
        <v>1</v>
      </c>
      <c r="F155" s="168" t="s">
        <v>2728</v>
      </c>
      <c r="H155" s="167" t="s">
        <v>1</v>
      </c>
      <c r="I155" s="169"/>
      <c r="L155" s="166"/>
      <c r="M155" s="170"/>
      <c r="T155" s="171"/>
      <c r="AT155" s="167" t="s">
        <v>241</v>
      </c>
      <c r="AU155" s="167" t="s">
        <v>95</v>
      </c>
      <c r="AV155" s="14" t="s">
        <v>93</v>
      </c>
      <c r="AW155" s="14" t="s">
        <v>42</v>
      </c>
      <c r="AX155" s="14" t="s">
        <v>86</v>
      </c>
      <c r="AY155" s="167" t="s">
        <v>232</v>
      </c>
    </row>
    <row r="156" spans="2:65" s="12" customFormat="1">
      <c r="B156" s="151"/>
      <c r="D156" s="152" t="s">
        <v>241</v>
      </c>
      <c r="E156" s="153" t="s">
        <v>1</v>
      </c>
      <c r="F156" s="154" t="s">
        <v>2729</v>
      </c>
      <c r="H156" s="155">
        <v>15.84</v>
      </c>
      <c r="I156" s="156"/>
      <c r="L156" s="151"/>
      <c r="M156" s="157"/>
      <c r="T156" s="158"/>
      <c r="AT156" s="153" t="s">
        <v>241</v>
      </c>
      <c r="AU156" s="153" t="s">
        <v>95</v>
      </c>
      <c r="AV156" s="12" t="s">
        <v>95</v>
      </c>
      <c r="AW156" s="12" t="s">
        <v>42</v>
      </c>
      <c r="AX156" s="12" t="s">
        <v>86</v>
      </c>
      <c r="AY156" s="153" t="s">
        <v>232</v>
      </c>
    </row>
    <row r="157" spans="2:65" s="13" customFormat="1">
      <c r="B157" s="159"/>
      <c r="D157" s="152" t="s">
        <v>241</v>
      </c>
      <c r="E157" s="160" t="s">
        <v>1</v>
      </c>
      <c r="F157" s="161" t="s">
        <v>243</v>
      </c>
      <c r="H157" s="162">
        <v>15.84</v>
      </c>
      <c r="I157" s="163"/>
      <c r="L157" s="159"/>
      <c r="M157" s="164"/>
      <c r="T157" s="165"/>
      <c r="AT157" s="160" t="s">
        <v>241</v>
      </c>
      <c r="AU157" s="160" t="s">
        <v>95</v>
      </c>
      <c r="AV157" s="13" t="s">
        <v>239</v>
      </c>
      <c r="AW157" s="13" t="s">
        <v>42</v>
      </c>
      <c r="AX157" s="13" t="s">
        <v>93</v>
      </c>
      <c r="AY157" s="160" t="s">
        <v>232</v>
      </c>
    </row>
    <row r="158" spans="2:65" s="1" customFormat="1" ht="66.75" customHeight="1">
      <c r="B158" s="33"/>
      <c r="C158" s="138" t="s">
        <v>275</v>
      </c>
      <c r="D158" s="138" t="s">
        <v>234</v>
      </c>
      <c r="E158" s="139" t="s">
        <v>2291</v>
      </c>
      <c r="F158" s="140" t="s">
        <v>2292</v>
      </c>
      <c r="G158" s="141" t="s">
        <v>153</v>
      </c>
      <c r="H158" s="142">
        <v>15.84</v>
      </c>
      <c r="I158" s="143"/>
      <c r="J158" s="144">
        <f>ROUND(I158*H158,2)</f>
        <v>0</v>
      </c>
      <c r="K158" s="140" t="s">
        <v>238</v>
      </c>
      <c r="L158" s="33"/>
      <c r="M158" s="145" t="s">
        <v>1</v>
      </c>
      <c r="N158" s="146" t="s">
        <v>51</v>
      </c>
      <c r="P158" s="147">
        <f>O158*H158</f>
        <v>0</v>
      </c>
      <c r="Q158" s="147">
        <v>0</v>
      </c>
      <c r="R158" s="147">
        <f>Q158*H158</f>
        <v>0</v>
      </c>
      <c r="S158" s="147">
        <v>0.57999999999999996</v>
      </c>
      <c r="T158" s="148">
        <f>S158*H158</f>
        <v>9.1871999999999989</v>
      </c>
      <c r="AR158" s="149" t="s">
        <v>239</v>
      </c>
      <c r="AT158" s="149" t="s">
        <v>234</v>
      </c>
      <c r="AU158" s="149" t="s">
        <v>95</v>
      </c>
      <c r="AY158" s="17" t="s">
        <v>232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93</v>
      </c>
      <c r="BK158" s="150">
        <f>ROUND(I158*H158,2)</f>
        <v>0</v>
      </c>
      <c r="BL158" s="17" t="s">
        <v>239</v>
      </c>
      <c r="BM158" s="149" t="s">
        <v>2730</v>
      </c>
    </row>
    <row r="159" spans="2:65" s="14" customFormat="1">
      <c r="B159" s="166"/>
      <c r="D159" s="152" t="s">
        <v>241</v>
      </c>
      <c r="E159" s="167" t="s">
        <v>1</v>
      </c>
      <c r="F159" s="168" t="s">
        <v>2731</v>
      </c>
      <c r="H159" s="167" t="s">
        <v>1</v>
      </c>
      <c r="I159" s="169"/>
      <c r="L159" s="166"/>
      <c r="M159" s="170"/>
      <c r="T159" s="171"/>
      <c r="AT159" s="167" t="s">
        <v>241</v>
      </c>
      <c r="AU159" s="167" t="s">
        <v>95</v>
      </c>
      <c r="AV159" s="14" t="s">
        <v>93</v>
      </c>
      <c r="AW159" s="14" t="s">
        <v>42</v>
      </c>
      <c r="AX159" s="14" t="s">
        <v>86</v>
      </c>
      <c r="AY159" s="167" t="s">
        <v>232</v>
      </c>
    </row>
    <row r="160" spans="2:65" s="12" customFormat="1">
      <c r="B160" s="151"/>
      <c r="D160" s="152" t="s">
        <v>241</v>
      </c>
      <c r="E160" s="153" t="s">
        <v>1</v>
      </c>
      <c r="F160" s="154" t="s">
        <v>2732</v>
      </c>
      <c r="H160" s="155">
        <v>15.84</v>
      </c>
      <c r="I160" s="156"/>
      <c r="L160" s="151"/>
      <c r="M160" s="157"/>
      <c r="T160" s="158"/>
      <c r="AT160" s="153" t="s">
        <v>241</v>
      </c>
      <c r="AU160" s="153" t="s">
        <v>95</v>
      </c>
      <c r="AV160" s="12" t="s">
        <v>95</v>
      </c>
      <c r="AW160" s="12" t="s">
        <v>42</v>
      </c>
      <c r="AX160" s="12" t="s">
        <v>86</v>
      </c>
      <c r="AY160" s="153" t="s">
        <v>232</v>
      </c>
    </row>
    <row r="161" spans="2:65" s="13" customFormat="1">
      <c r="B161" s="159"/>
      <c r="D161" s="152" t="s">
        <v>241</v>
      </c>
      <c r="E161" s="160" t="s">
        <v>1</v>
      </c>
      <c r="F161" s="161" t="s">
        <v>243</v>
      </c>
      <c r="H161" s="162">
        <v>15.84</v>
      </c>
      <c r="I161" s="163"/>
      <c r="L161" s="159"/>
      <c r="M161" s="164"/>
      <c r="T161" s="165"/>
      <c r="AT161" s="160" t="s">
        <v>241</v>
      </c>
      <c r="AU161" s="160" t="s">
        <v>95</v>
      </c>
      <c r="AV161" s="13" t="s">
        <v>239</v>
      </c>
      <c r="AW161" s="13" t="s">
        <v>42</v>
      </c>
      <c r="AX161" s="13" t="s">
        <v>93</v>
      </c>
      <c r="AY161" s="160" t="s">
        <v>232</v>
      </c>
    </row>
    <row r="162" spans="2:65" s="1" customFormat="1" ht="55.5" customHeight="1">
      <c r="B162" s="33"/>
      <c r="C162" s="138" t="s">
        <v>303</v>
      </c>
      <c r="D162" s="138" t="s">
        <v>234</v>
      </c>
      <c r="E162" s="139" t="s">
        <v>2733</v>
      </c>
      <c r="F162" s="140" t="s">
        <v>2734</v>
      </c>
      <c r="G162" s="141" t="s">
        <v>167</v>
      </c>
      <c r="H162" s="142">
        <v>1.65</v>
      </c>
      <c r="I162" s="143"/>
      <c r="J162" s="144">
        <f>ROUND(I162*H162,2)</f>
        <v>0</v>
      </c>
      <c r="K162" s="140" t="s">
        <v>238</v>
      </c>
      <c r="L162" s="33"/>
      <c r="M162" s="145" t="s">
        <v>1</v>
      </c>
      <c r="N162" s="146" t="s">
        <v>51</v>
      </c>
      <c r="P162" s="147">
        <f>O162*H162</f>
        <v>0</v>
      </c>
      <c r="Q162" s="147">
        <v>0</v>
      </c>
      <c r="R162" s="147">
        <f>Q162*H162</f>
        <v>0</v>
      </c>
      <c r="S162" s="147">
        <v>2.2000000000000002</v>
      </c>
      <c r="T162" s="148">
        <f>S162*H162</f>
        <v>3.63</v>
      </c>
      <c r="AR162" s="149" t="s">
        <v>239</v>
      </c>
      <c r="AT162" s="149" t="s">
        <v>234</v>
      </c>
      <c r="AU162" s="149" t="s">
        <v>95</v>
      </c>
      <c r="AY162" s="17" t="s">
        <v>232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93</v>
      </c>
      <c r="BK162" s="150">
        <f>ROUND(I162*H162,2)</f>
        <v>0</v>
      </c>
      <c r="BL162" s="17" t="s">
        <v>239</v>
      </c>
      <c r="BM162" s="149" t="s">
        <v>2735</v>
      </c>
    </row>
    <row r="163" spans="2:65" s="14" customFormat="1">
      <c r="B163" s="166"/>
      <c r="D163" s="152" t="s">
        <v>241</v>
      </c>
      <c r="E163" s="167" t="s">
        <v>1</v>
      </c>
      <c r="F163" s="168" t="s">
        <v>2736</v>
      </c>
      <c r="H163" s="167" t="s">
        <v>1</v>
      </c>
      <c r="I163" s="169"/>
      <c r="L163" s="166"/>
      <c r="M163" s="170"/>
      <c r="T163" s="171"/>
      <c r="AT163" s="167" t="s">
        <v>241</v>
      </c>
      <c r="AU163" s="167" t="s">
        <v>95</v>
      </c>
      <c r="AV163" s="14" t="s">
        <v>93</v>
      </c>
      <c r="AW163" s="14" t="s">
        <v>42</v>
      </c>
      <c r="AX163" s="14" t="s">
        <v>86</v>
      </c>
      <c r="AY163" s="167" t="s">
        <v>232</v>
      </c>
    </row>
    <row r="164" spans="2:65" s="12" customFormat="1">
      <c r="B164" s="151"/>
      <c r="D164" s="152" t="s">
        <v>241</v>
      </c>
      <c r="E164" s="153" t="s">
        <v>1</v>
      </c>
      <c r="F164" s="154" t="s">
        <v>2737</v>
      </c>
      <c r="H164" s="155">
        <v>1.65</v>
      </c>
      <c r="I164" s="156"/>
      <c r="L164" s="151"/>
      <c r="M164" s="157"/>
      <c r="T164" s="158"/>
      <c r="AT164" s="153" t="s">
        <v>241</v>
      </c>
      <c r="AU164" s="153" t="s">
        <v>95</v>
      </c>
      <c r="AV164" s="12" t="s">
        <v>95</v>
      </c>
      <c r="AW164" s="12" t="s">
        <v>42</v>
      </c>
      <c r="AX164" s="12" t="s">
        <v>86</v>
      </c>
      <c r="AY164" s="153" t="s">
        <v>232</v>
      </c>
    </row>
    <row r="165" spans="2:65" s="13" customFormat="1">
      <c r="B165" s="159"/>
      <c r="D165" s="152" t="s">
        <v>241</v>
      </c>
      <c r="E165" s="160" t="s">
        <v>1</v>
      </c>
      <c r="F165" s="161" t="s">
        <v>243</v>
      </c>
      <c r="H165" s="162">
        <v>1.65</v>
      </c>
      <c r="I165" s="163"/>
      <c r="L165" s="159"/>
      <c r="M165" s="164"/>
      <c r="T165" s="165"/>
      <c r="AT165" s="160" t="s">
        <v>241</v>
      </c>
      <c r="AU165" s="160" t="s">
        <v>95</v>
      </c>
      <c r="AV165" s="13" t="s">
        <v>239</v>
      </c>
      <c r="AW165" s="13" t="s">
        <v>42</v>
      </c>
      <c r="AX165" s="13" t="s">
        <v>93</v>
      </c>
      <c r="AY165" s="160" t="s">
        <v>232</v>
      </c>
    </row>
    <row r="166" spans="2:65" s="1" customFormat="1" ht="62.65" customHeight="1">
      <c r="B166" s="33"/>
      <c r="C166" s="138" t="s">
        <v>312</v>
      </c>
      <c r="D166" s="138" t="s">
        <v>234</v>
      </c>
      <c r="E166" s="139" t="s">
        <v>272</v>
      </c>
      <c r="F166" s="140" t="s">
        <v>273</v>
      </c>
      <c r="G166" s="141" t="s">
        <v>167</v>
      </c>
      <c r="H166" s="142">
        <v>7.1280000000000001</v>
      </c>
      <c r="I166" s="143"/>
      <c r="J166" s="144">
        <f>ROUND(I166*H166,2)</f>
        <v>0</v>
      </c>
      <c r="K166" s="140" t="s">
        <v>238</v>
      </c>
      <c r="L166" s="33"/>
      <c r="M166" s="145" t="s">
        <v>1</v>
      </c>
      <c r="N166" s="146" t="s">
        <v>51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239</v>
      </c>
      <c r="AT166" s="149" t="s">
        <v>234</v>
      </c>
      <c r="AU166" s="149" t="s">
        <v>95</v>
      </c>
      <c r="AY166" s="17" t="s">
        <v>232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93</v>
      </c>
      <c r="BK166" s="150">
        <f>ROUND(I166*H166,2)</f>
        <v>0</v>
      </c>
      <c r="BL166" s="17" t="s">
        <v>239</v>
      </c>
      <c r="BM166" s="149" t="s">
        <v>2738</v>
      </c>
    </row>
    <row r="167" spans="2:65" s="14" customFormat="1">
      <c r="B167" s="166"/>
      <c r="D167" s="152" t="s">
        <v>241</v>
      </c>
      <c r="E167" s="167" t="s">
        <v>1</v>
      </c>
      <c r="F167" s="168" t="s">
        <v>2721</v>
      </c>
      <c r="H167" s="167" t="s">
        <v>1</v>
      </c>
      <c r="I167" s="169"/>
      <c r="L167" s="166"/>
      <c r="M167" s="170"/>
      <c r="T167" s="171"/>
      <c r="AT167" s="167" t="s">
        <v>241</v>
      </c>
      <c r="AU167" s="167" t="s">
        <v>95</v>
      </c>
      <c r="AV167" s="14" t="s">
        <v>93</v>
      </c>
      <c r="AW167" s="14" t="s">
        <v>42</v>
      </c>
      <c r="AX167" s="14" t="s">
        <v>86</v>
      </c>
      <c r="AY167" s="167" t="s">
        <v>232</v>
      </c>
    </row>
    <row r="168" spans="2:65" s="12" customFormat="1">
      <c r="B168" s="151"/>
      <c r="D168" s="152" t="s">
        <v>241</v>
      </c>
      <c r="E168" s="153" t="s">
        <v>1</v>
      </c>
      <c r="F168" s="154" t="s">
        <v>2722</v>
      </c>
      <c r="H168" s="155">
        <v>7.1280000000000001</v>
      </c>
      <c r="I168" s="156"/>
      <c r="L168" s="151"/>
      <c r="M168" s="157"/>
      <c r="T168" s="158"/>
      <c r="AT168" s="153" t="s">
        <v>241</v>
      </c>
      <c r="AU168" s="153" t="s">
        <v>95</v>
      </c>
      <c r="AV168" s="12" t="s">
        <v>95</v>
      </c>
      <c r="AW168" s="12" t="s">
        <v>42</v>
      </c>
      <c r="AX168" s="12" t="s">
        <v>86</v>
      </c>
      <c r="AY168" s="153" t="s">
        <v>232</v>
      </c>
    </row>
    <row r="169" spans="2:65" s="13" customFormat="1">
      <c r="B169" s="159"/>
      <c r="D169" s="152" t="s">
        <v>241</v>
      </c>
      <c r="E169" s="160" t="s">
        <v>1</v>
      </c>
      <c r="F169" s="161" t="s">
        <v>243</v>
      </c>
      <c r="H169" s="162">
        <v>7.1280000000000001</v>
      </c>
      <c r="I169" s="163"/>
      <c r="L169" s="159"/>
      <c r="M169" s="164"/>
      <c r="T169" s="165"/>
      <c r="AT169" s="160" t="s">
        <v>241</v>
      </c>
      <c r="AU169" s="160" t="s">
        <v>95</v>
      </c>
      <c r="AV169" s="13" t="s">
        <v>239</v>
      </c>
      <c r="AW169" s="13" t="s">
        <v>42</v>
      </c>
      <c r="AX169" s="13" t="s">
        <v>93</v>
      </c>
      <c r="AY169" s="160" t="s">
        <v>232</v>
      </c>
    </row>
    <row r="170" spans="2:65" s="1" customFormat="1" ht="24.2" customHeight="1">
      <c r="B170" s="33"/>
      <c r="C170" s="138" t="s">
        <v>320</v>
      </c>
      <c r="D170" s="138" t="s">
        <v>234</v>
      </c>
      <c r="E170" s="139" t="s">
        <v>2308</v>
      </c>
      <c r="F170" s="140" t="s">
        <v>2309</v>
      </c>
      <c r="G170" s="141" t="s">
        <v>153</v>
      </c>
      <c r="H170" s="142">
        <v>187.04</v>
      </c>
      <c r="I170" s="143"/>
      <c r="J170" s="144">
        <f>ROUND(I170*H170,2)</f>
        <v>0</v>
      </c>
      <c r="K170" s="140" t="s">
        <v>238</v>
      </c>
      <c r="L170" s="33"/>
      <c r="M170" s="145" t="s">
        <v>1</v>
      </c>
      <c r="N170" s="146" t="s">
        <v>51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239</v>
      </c>
      <c r="AT170" s="149" t="s">
        <v>234</v>
      </c>
      <c r="AU170" s="149" t="s">
        <v>95</v>
      </c>
      <c r="AY170" s="17" t="s">
        <v>232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93</v>
      </c>
      <c r="BK170" s="150">
        <f>ROUND(I170*H170,2)</f>
        <v>0</v>
      </c>
      <c r="BL170" s="17" t="s">
        <v>239</v>
      </c>
      <c r="BM170" s="149" t="s">
        <v>2739</v>
      </c>
    </row>
    <row r="171" spans="2:65" s="12" customFormat="1">
      <c r="B171" s="151"/>
      <c r="D171" s="152" t="s">
        <v>241</v>
      </c>
      <c r="E171" s="153" t="s">
        <v>1</v>
      </c>
      <c r="F171" s="154" t="s">
        <v>2740</v>
      </c>
      <c r="H171" s="155">
        <v>187.04</v>
      </c>
      <c r="I171" s="156"/>
      <c r="L171" s="151"/>
      <c r="M171" s="157"/>
      <c r="T171" s="158"/>
      <c r="AT171" s="153" t="s">
        <v>241</v>
      </c>
      <c r="AU171" s="153" t="s">
        <v>95</v>
      </c>
      <c r="AV171" s="12" t="s">
        <v>95</v>
      </c>
      <c r="AW171" s="12" t="s">
        <v>42</v>
      </c>
      <c r="AX171" s="12" t="s">
        <v>86</v>
      </c>
      <c r="AY171" s="153" t="s">
        <v>232</v>
      </c>
    </row>
    <row r="172" spans="2:65" s="14" customFormat="1">
      <c r="B172" s="166"/>
      <c r="D172" s="152" t="s">
        <v>241</v>
      </c>
      <c r="E172" s="167" t="s">
        <v>1</v>
      </c>
      <c r="F172" s="168" t="s">
        <v>2741</v>
      </c>
      <c r="H172" s="167" t="s">
        <v>1</v>
      </c>
      <c r="I172" s="169"/>
      <c r="L172" s="166"/>
      <c r="M172" s="170"/>
      <c r="T172" s="171"/>
      <c r="AT172" s="167" t="s">
        <v>241</v>
      </c>
      <c r="AU172" s="167" t="s">
        <v>95</v>
      </c>
      <c r="AV172" s="14" t="s">
        <v>93</v>
      </c>
      <c r="AW172" s="14" t="s">
        <v>42</v>
      </c>
      <c r="AX172" s="14" t="s">
        <v>86</v>
      </c>
      <c r="AY172" s="167" t="s">
        <v>232</v>
      </c>
    </row>
    <row r="173" spans="2:65" s="13" customFormat="1">
      <c r="B173" s="159"/>
      <c r="D173" s="152" t="s">
        <v>241</v>
      </c>
      <c r="E173" s="160" t="s">
        <v>1</v>
      </c>
      <c r="F173" s="161" t="s">
        <v>243</v>
      </c>
      <c r="H173" s="162">
        <v>187.04</v>
      </c>
      <c r="I173" s="163"/>
      <c r="L173" s="159"/>
      <c r="M173" s="164"/>
      <c r="T173" s="165"/>
      <c r="AT173" s="160" t="s">
        <v>241</v>
      </c>
      <c r="AU173" s="160" t="s">
        <v>95</v>
      </c>
      <c r="AV173" s="13" t="s">
        <v>239</v>
      </c>
      <c r="AW173" s="13" t="s">
        <v>42</v>
      </c>
      <c r="AX173" s="13" t="s">
        <v>93</v>
      </c>
      <c r="AY173" s="160" t="s">
        <v>232</v>
      </c>
    </row>
    <row r="174" spans="2:65" s="11" customFormat="1" ht="22.9" customHeight="1">
      <c r="B174" s="126"/>
      <c r="D174" s="127" t="s">
        <v>85</v>
      </c>
      <c r="E174" s="136" t="s">
        <v>95</v>
      </c>
      <c r="F174" s="136" t="s">
        <v>311</v>
      </c>
      <c r="I174" s="129"/>
      <c r="J174" s="137">
        <f>BK174</f>
        <v>0</v>
      </c>
      <c r="L174" s="126"/>
      <c r="M174" s="131"/>
      <c r="P174" s="132">
        <f>SUM(P175:P186)</f>
        <v>0</v>
      </c>
      <c r="R174" s="132">
        <f>SUM(R175:R186)</f>
        <v>18.4892976</v>
      </c>
      <c r="T174" s="133">
        <f>SUM(T175:T186)</f>
        <v>0</v>
      </c>
      <c r="AR174" s="127" t="s">
        <v>93</v>
      </c>
      <c r="AT174" s="134" t="s">
        <v>85</v>
      </c>
      <c r="AU174" s="134" t="s">
        <v>93</v>
      </c>
      <c r="AY174" s="127" t="s">
        <v>232</v>
      </c>
      <c r="BK174" s="135">
        <f>SUM(BK175:BK186)</f>
        <v>0</v>
      </c>
    </row>
    <row r="175" spans="2:65" s="1" customFormat="1" ht="24.2" customHeight="1">
      <c r="B175" s="33"/>
      <c r="C175" s="138" t="s">
        <v>325</v>
      </c>
      <c r="D175" s="138" t="s">
        <v>234</v>
      </c>
      <c r="E175" s="139" t="s">
        <v>345</v>
      </c>
      <c r="F175" s="140" t="s">
        <v>346</v>
      </c>
      <c r="G175" s="141" t="s">
        <v>167</v>
      </c>
      <c r="H175" s="142">
        <v>6.3360000000000003</v>
      </c>
      <c r="I175" s="143"/>
      <c r="J175" s="144">
        <f>ROUND(I175*H175,2)</f>
        <v>0</v>
      </c>
      <c r="K175" s="140" t="s">
        <v>238</v>
      </c>
      <c r="L175" s="33"/>
      <c r="M175" s="145" t="s">
        <v>1</v>
      </c>
      <c r="N175" s="146" t="s">
        <v>51</v>
      </c>
      <c r="P175" s="147">
        <f>O175*H175</f>
        <v>0</v>
      </c>
      <c r="Q175" s="147">
        <v>2.16</v>
      </c>
      <c r="R175" s="147">
        <f>Q175*H175</f>
        <v>13.685760000000002</v>
      </c>
      <c r="S175" s="147">
        <v>0</v>
      </c>
      <c r="T175" s="148">
        <f>S175*H175</f>
        <v>0</v>
      </c>
      <c r="AR175" s="149" t="s">
        <v>239</v>
      </c>
      <c r="AT175" s="149" t="s">
        <v>234</v>
      </c>
      <c r="AU175" s="149" t="s">
        <v>95</v>
      </c>
      <c r="AY175" s="17" t="s">
        <v>232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93</v>
      </c>
      <c r="BK175" s="150">
        <f>ROUND(I175*H175,2)</f>
        <v>0</v>
      </c>
      <c r="BL175" s="17" t="s">
        <v>239</v>
      </c>
      <c r="BM175" s="149" t="s">
        <v>2742</v>
      </c>
    </row>
    <row r="176" spans="2:65" s="14" customFormat="1">
      <c r="B176" s="166"/>
      <c r="D176" s="152" t="s">
        <v>241</v>
      </c>
      <c r="E176" s="167" t="s">
        <v>1</v>
      </c>
      <c r="F176" s="168" t="s">
        <v>2743</v>
      </c>
      <c r="H176" s="167" t="s">
        <v>1</v>
      </c>
      <c r="I176" s="169"/>
      <c r="L176" s="166"/>
      <c r="M176" s="170"/>
      <c r="T176" s="171"/>
      <c r="AT176" s="167" t="s">
        <v>241</v>
      </c>
      <c r="AU176" s="167" t="s">
        <v>95</v>
      </c>
      <c r="AV176" s="14" t="s">
        <v>93</v>
      </c>
      <c r="AW176" s="14" t="s">
        <v>42</v>
      </c>
      <c r="AX176" s="14" t="s">
        <v>86</v>
      </c>
      <c r="AY176" s="167" t="s">
        <v>232</v>
      </c>
    </row>
    <row r="177" spans="2:65" s="12" customFormat="1">
      <c r="B177" s="151"/>
      <c r="D177" s="152" t="s">
        <v>241</v>
      </c>
      <c r="E177" s="153" t="s">
        <v>1</v>
      </c>
      <c r="F177" s="154" t="s">
        <v>2744</v>
      </c>
      <c r="H177" s="155">
        <v>6.3360000000000003</v>
      </c>
      <c r="I177" s="156"/>
      <c r="L177" s="151"/>
      <c r="M177" s="157"/>
      <c r="T177" s="158"/>
      <c r="AT177" s="153" t="s">
        <v>241</v>
      </c>
      <c r="AU177" s="153" t="s">
        <v>95</v>
      </c>
      <c r="AV177" s="12" t="s">
        <v>95</v>
      </c>
      <c r="AW177" s="12" t="s">
        <v>42</v>
      </c>
      <c r="AX177" s="12" t="s">
        <v>86</v>
      </c>
      <c r="AY177" s="153" t="s">
        <v>232</v>
      </c>
    </row>
    <row r="178" spans="2:65" s="13" customFormat="1">
      <c r="B178" s="159"/>
      <c r="D178" s="152" t="s">
        <v>241</v>
      </c>
      <c r="E178" s="160" t="s">
        <v>1</v>
      </c>
      <c r="F178" s="161" t="s">
        <v>243</v>
      </c>
      <c r="H178" s="162">
        <v>6.3360000000000003</v>
      </c>
      <c r="I178" s="163"/>
      <c r="L178" s="159"/>
      <c r="M178" s="164"/>
      <c r="T178" s="165"/>
      <c r="AT178" s="160" t="s">
        <v>241</v>
      </c>
      <c r="AU178" s="160" t="s">
        <v>95</v>
      </c>
      <c r="AV178" s="13" t="s">
        <v>239</v>
      </c>
      <c r="AW178" s="13" t="s">
        <v>42</v>
      </c>
      <c r="AX178" s="13" t="s">
        <v>93</v>
      </c>
      <c r="AY178" s="160" t="s">
        <v>232</v>
      </c>
    </row>
    <row r="179" spans="2:65" s="1" customFormat="1" ht="24.2" customHeight="1">
      <c r="B179" s="33"/>
      <c r="C179" s="138" t="s">
        <v>8</v>
      </c>
      <c r="D179" s="138" t="s">
        <v>234</v>
      </c>
      <c r="E179" s="139" t="s">
        <v>2614</v>
      </c>
      <c r="F179" s="140" t="s">
        <v>2615</v>
      </c>
      <c r="G179" s="141" t="s">
        <v>167</v>
      </c>
      <c r="H179" s="142">
        <v>0.72</v>
      </c>
      <c r="I179" s="143"/>
      <c r="J179" s="144">
        <f>ROUND(I179*H179,2)</f>
        <v>0</v>
      </c>
      <c r="K179" s="140" t="s">
        <v>238</v>
      </c>
      <c r="L179" s="33"/>
      <c r="M179" s="145" t="s">
        <v>1</v>
      </c>
      <c r="N179" s="146" t="s">
        <v>51</v>
      </c>
      <c r="P179" s="147">
        <f>O179*H179</f>
        <v>0</v>
      </c>
      <c r="Q179" s="147">
        <v>1.98</v>
      </c>
      <c r="R179" s="147">
        <f>Q179*H179</f>
        <v>1.4256</v>
      </c>
      <c r="S179" s="147">
        <v>0</v>
      </c>
      <c r="T179" s="148">
        <f>S179*H179</f>
        <v>0</v>
      </c>
      <c r="AR179" s="149" t="s">
        <v>239</v>
      </c>
      <c r="AT179" s="149" t="s">
        <v>234</v>
      </c>
      <c r="AU179" s="149" t="s">
        <v>95</v>
      </c>
      <c r="AY179" s="17" t="s">
        <v>232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93</v>
      </c>
      <c r="BK179" s="150">
        <f>ROUND(I179*H179,2)</f>
        <v>0</v>
      </c>
      <c r="BL179" s="17" t="s">
        <v>239</v>
      </c>
      <c r="BM179" s="149" t="s">
        <v>2745</v>
      </c>
    </row>
    <row r="180" spans="2:65" s="14" customFormat="1">
      <c r="B180" s="166"/>
      <c r="D180" s="152" t="s">
        <v>241</v>
      </c>
      <c r="E180" s="167" t="s">
        <v>1</v>
      </c>
      <c r="F180" s="168" t="s">
        <v>2743</v>
      </c>
      <c r="H180" s="167" t="s">
        <v>1</v>
      </c>
      <c r="I180" s="169"/>
      <c r="L180" s="166"/>
      <c r="M180" s="170"/>
      <c r="T180" s="171"/>
      <c r="AT180" s="167" t="s">
        <v>241</v>
      </c>
      <c r="AU180" s="167" t="s">
        <v>95</v>
      </c>
      <c r="AV180" s="14" t="s">
        <v>93</v>
      </c>
      <c r="AW180" s="14" t="s">
        <v>42</v>
      </c>
      <c r="AX180" s="14" t="s">
        <v>86</v>
      </c>
      <c r="AY180" s="167" t="s">
        <v>232</v>
      </c>
    </row>
    <row r="181" spans="2:65" s="12" customFormat="1">
      <c r="B181" s="151"/>
      <c r="D181" s="152" t="s">
        <v>241</v>
      </c>
      <c r="E181" s="153" t="s">
        <v>1</v>
      </c>
      <c r="F181" s="154" t="s">
        <v>2746</v>
      </c>
      <c r="H181" s="155">
        <v>0.72</v>
      </c>
      <c r="I181" s="156"/>
      <c r="L181" s="151"/>
      <c r="M181" s="157"/>
      <c r="T181" s="158"/>
      <c r="AT181" s="153" t="s">
        <v>241</v>
      </c>
      <c r="AU181" s="153" t="s">
        <v>95</v>
      </c>
      <c r="AV181" s="12" t="s">
        <v>95</v>
      </c>
      <c r="AW181" s="12" t="s">
        <v>42</v>
      </c>
      <c r="AX181" s="12" t="s">
        <v>86</v>
      </c>
      <c r="AY181" s="153" t="s">
        <v>232</v>
      </c>
    </row>
    <row r="182" spans="2:65" s="13" customFormat="1">
      <c r="B182" s="159"/>
      <c r="D182" s="152" t="s">
        <v>241</v>
      </c>
      <c r="E182" s="160" t="s">
        <v>1</v>
      </c>
      <c r="F182" s="161" t="s">
        <v>243</v>
      </c>
      <c r="H182" s="162">
        <v>0.72</v>
      </c>
      <c r="I182" s="163"/>
      <c r="L182" s="159"/>
      <c r="M182" s="164"/>
      <c r="T182" s="165"/>
      <c r="AT182" s="160" t="s">
        <v>241</v>
      </c>
      <c r="AU182" s="160" t="s">
        <v>95</v>
      </c>
      <c r="AV182" s="13" t="s">
        <v>239</v>
      </c>
      <c r="AW182" s="13" t="s">
        <v>42</v>
      </c>
      <c r="AX182" s="13" t="s">
        <v>93</v>
      </c>
      <c r="AY182" s="160" t="s">
        <v>232</v>
      </c>
    </row>
    <row r="183" spans="2:65" s="1" customFormat="1" ht="24.2" customHeight="1">
      <c r="B183" s="33"/>
      <c r="C183" s="138" t="s">
        <v>337</v>
      </c>
      <c r="D183" s="138" t="s">
        <v>234</v>
      </c>
      <c r="E183" s="139" t="s">
        <v>2747</v>
      </c>
      <c r="F183" s="140" t="s">
        <v>2748</v>
      </c>
      <c r="G183" s="141" t="s">
        <v>167</v>
      </c>
      <c r="H183" s="142">
        <v>1.44</v>
      </c>
      <c r="I183" s="143"/>
      <c r="J183" s="144">
        <f>ROUND(I183*H183,2)</f>
        <v>0</v>
      </c>
      <c r="K183" s="140" t="s">
        <v>376</v>
      </c>
      <c r="L183" s="33"/>
      <c r="M183" s="145" t="s">
        <v>1</v>
      </c>
      <c r="N183" s="146" t="s">
        <v>51</v>
      </c>
      <c r="P183" s="147">
        <f>O183*H183</f>
        <v>0</v>
      </c>
      <c r="Q183" s="147">
        <v>2.34579</v>
      </c>
      <c r="R183" s="147">
        <f>Q183*H183</f>
        <v>3.3779376000000001</v>
      </c>
      <c r="S183" s="147">
        <v>0</v>
      </c>
      <c r="T183" s="148">
        <f>S183*H183</f>
        <v>0</v>
      </c>
      <c r="AR183" s="149" t="s">
        <v>239</v>
      </c>
      <c r="AT183" s="149" t="s">
        <v>234</v>
      </c>
      <c r="AU183" s="149" t="s">
        <v>95</v>
      </c>
      <c r="AY183" s="17" t="s">
        <v>232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93</v>
      </c>
      <c r="BK183" s="150">
        <f>ROUND(I183*H183,2)</f>
        <v>0</v>
      </c>
      <c r="BL183" s="17" t="s">
        <v>239</v>
      </c>
      <c r="BM183" s="149" t="s">
        <v>2749</v>
      </c>
    </row>
    <row r="184" spans="2:65" s="14" customFormat="1">
      <c r="B184" s="166"/>
      <c r="D184" s="152" t="s">
        <v>241</v>
      </c>
      <c r="E184" s="167" t="s">
        <v>1</v>
      </c>
      <c r="F184" s="168" t="s">
        <v>2750</v>
      </c>
      <c r="H184" s="167" t="s">
        <v>1</v>
      </c>
      <c r="I184" s="169"/>
      <c r="L184" s="166"/>
      <c r="M184" s="170"/>
      <c r="T184" s="171"/>
      <c r="AT184" s="167" t="s">
        <v>241</v>
      </c>
      <c r="AU184" s="167" t="s">
        <v>95</v>
      </c>
      <c r="AV184" s="14" t="s">
        <v>93</v>
      </c>
      <c r="AW184" s="14" t="s">
        <v>42</v>
      </c>
      <c r="AX184" s="14" t="s">
        <v>86</v>
      </c>
      <c r="AY184" s="167" t="s">
        <v>232</v>
      </c>
    </row>
    <row r="185" spans="2:65" s="12" customFormat="1">
      <c r="B185" s="151"/>
      <c r="D185" s="152" t="s">
        <v>241</v>
      </c>
      <c r="E185" s="153" t="s">
        <v>1</v>
      </c>
      <c r="F185" s="154" t="s">
        <v>2751</v>
      </c>
      <c r="H185" s="155">
        <v>1.44</v>
      </c>
      <c r="I185" s="156"/>
      <c r="L185" s="151"/>
      <c r="M185" s="157"/>
      <c r="T185" s="158"/>
      <c r="AT185" s="153" t="s">
        <v>241</v>
      </c>
      <c r="AU185" s="153" t="s">
        <v>95</v>
      </c>
      <c r="AV185" s="12" t="s">
        <v>95</v>
      </c>
      <c r="AW185" s="12" t="s">
        <v>42</v>
      </c>
      <c r="AX185" s="12" t="s">
        <v>86</v>
      </c>
      <c r="AY185" s="153" t="s">
        <v>232</v>
      </c>
    </row>
    <row r="186" spans="2:65" s="13" customFormat="1">
      <c r="B186" s="159"/>
      <c r="D186" s="152" t="s">
        <v>241</v>
      </c>
      <c r="E186" s="160" t="s">
        <v>1</v>
      </c>
      <c r="F186" s="161" t="s">
        <v>243</v>
      </c>
      <c r="H186" s="162">
        <v>1.44</v>
      </c>
      <c r="I186" s="163"/>
      <c r="L186" s="159"/>
      <c r="M186" s="164"/>
      <c r="T186" s="165"/>
      <c r="AT186" s="160" t="s">
        <v>241</v>
      </c>
      <c r="AU186" s="160" t="s">
        <v>95</v>
      </c>
      <c r="AV186" s="13" t="s">
        <v>239</v>
      </c>
      <c r="AW186" s="13" t="s">
        <v>42</v>
      </c>
      <c r="AX186" s="13" t="s">
        <v>93</v>
      </c>
      <c r="AY186" s="160" t="s">
        <v>232</v>
      </c>
    </row>
    <row r="187" spans="2:65" s="11" customFormat="1" ht="22.9" customHeight="1">
      <c r="B187" s="126"/>
      <c r="D187" s="127" t="s">
        <v>85</v>
      </c>
      <c r="E187" s="136" t="s">
        <v>256</v>
      </c>
      <c r="F187" s="136" t="s">
        <v>366</v>
      </c>
      <c r="I187" s="129"/>
      <c r="J187" s="137">
        <f>BK187</f>
        <v>0</v>
      </c>
      <c r="L187" s="126"/>
      <c r="M187" s="131"/>
      <c r="P187" s="132">
        <f>SUM(P188:P210)</f>
        <v>0</v>
      </c>
      <c r="R187" s="132">
        <f>SUM(R188:R210)</f>
        <v>22.241369999999996</v>
      </c>
      <c r="T187" s="133">
        <f>SUM(T188:T210)</f>
        <v>0</v>
      </c>
      <c r="AR187" s="127" t="s">
        <v>93</v>
      </c>
      <c r="AT187" s="134" t="s">
        <v>85</v>
      </c>
      <c r="AU187" s="134" t="s">
        <v>93</v>
      </c>
      <c r="AY187" s="127" t="s">
        <v>232</v>
      </c>
      <c r="BK187" s="135">
        <f>SUM(BK188:BK210)</f>
        <v>0</v>
      </c>
    </row>
    <row r="188" spans="2:65" s="1" customFormat="1" ht="33" customHeight="1">
      <c r="B188" s="33"/>
      <c r="C188" s="138" t="s">
        <v>344</v>
      </c>
      <c r="D188" s="138" t="s">
        <v>234</v>
      </c>
      <c r="E188" s="139" t="s">
        <v>2623</v>
      </c>
      <c r="F188" s="140" t="s">
        <v>2624</v>
      </c>
      <c r="G188" s="141" t="s">
        <v>370</v>
      </c>
      <c r="H188" s="142">
        <v>12</v>
      </c>
      <c r="I188" s="143"/>
      <c r="J188" s="144">
        <f>ROUND(I188*H188,2)</f>
        <v>0</v>
      </c>
      <c r="K188" s="140" t="s">
        <v>238</v>
      </c>
      <c r="L188" s="33"/>
      <c r="M188" s="145" t="s">
        <v>1</v>
      </c>
      <c r="N188" s="146" t="s">
        <v>51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239</v>
      </c>
      <c r="AT188" s="149" t="s">
        <v>234</v>
      </c>
      <c r="AU188" s="149" t="s">
        <v>95</v>
      </c>
      <c r="AY188" s="17" t="s">
        <v>232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93</v>
      </c>
      <c r="BK188" s="150">
        <f>ROUND(I188*H188,2)</f>
        <v>0</v>
      </c>
      <c r="BL188" s="17" t="s">
        <v>239</v>
      </c>
      <c r="BM188" s="149" t="s">
        <v>2752</v>
      </c>
    </row>
    <row r="189" spans="2:65" s="14" customFormat="1">
      <c r="B189" s="166"/>
      <c r="D189" s="152" t="s">
        <v>241</v>
      </c>
      <c r="E189" s="167" t="s">
        <v>1</v>
      </c>
      <c r="F189" s="168" t="s">
        <v>2753</v>
      </c>
      <c r="H189" s="167" t="s">
        <v>1</v>
      </c>
      <c r="I189" s="169"/>
      <c r="L189" s="166"/>
      <c r="M189" s="170"/>
      <c r="T189" s="171"/>
      <c r="AT189" s="167" t="s">
        <v>241</v>
      </c>
      <c r="AU189" s="167" t="s">
        <v>95</v>
      </c>
      <c r="AV189" s="14" t="s">
        <v>93</v>
      </c>
      <c r="AW189" s="14" t="s">
        <v>42</v>
      </c>
      <c r="AX189" s="14" t="s">
        <v>86</v>
      </c>
      <c r="AY189" s="167" t="s">
        <v>232</v>
      </c>
    </row>
    <row r="190" spans="2:65" s="14" customFormat="1">
      <c r="B190" s="166"/>
      <c r="D190" s="152" t="s">
        <v>241</v>
      </c>
      <c r="E190" s="167" t="s">
        <v>1</v>
      </c>
      <c r="F190" s="168" t="s">
        <v>2627</v>
      </c>
      <c r="H190" s="167" t="s">
        <v>1</v>
      </c>
      <c r="I190" s="169"/>
      <c r="L190" s="166"/>
      <c r="M190" s="170"/>
      <c r="T190" s="171"/>
      <c r="AT190" s="167" t="s">
        <v>241</v>
      </c>
      <c r="AU190" s="167" t="s">
        <v>95</v>
      </c>
      <c r="AV190" s="14" t="s">
        <v>93</v>
      </c>
      <c r="AW190" s="14" t="s">
        <v>42</v>
      </c>
      <c r="AX190" s="14" t="s">
        <v>86</v>
      </c>
      <c r="AY190" s="167" t="s">
        <v>232</v>
      </c>
    </row>
    <row r="191" spans="2:65" s="12" customFormat="1">
      <c r="B191" s="151"/>
      <c r="D191" s="152" t="s">
        <v>241</v>
      </c>
      <c r="E191" s="153" t="s">
        <v>1</v>
      </c>
      <c r="F191" s="154" t="s">
        <v>2754</v>
      </c>
      <c r="H191" s="155">
        <v>12</v>
      </c>
      <c r="I191" s="156"/>
      <c r="L191" s="151"/>
      <c r="M191" s="157"/>
      <c r="T191" s="158"/>
      <c r="AT191" s="153" t="s">
        <v>241</v>
      </c>
      <c r="AU191" s="153" t="s">
        <v>95</v>
      </c>
      <c r="AV191" s="12" t="s">
        <v>95</v>
      </c>
      <c r="AW191" s="12" t="s">
        <v>42</v>
      </c>
      <c r="AX191" s="12" t="s">
        <v>86</v>
      </c>
      <c r="AY191" s="153" t="s">
        <v>232</v>
      </c>
    </row>
    <row r="192" spans="2:65" s="13" customFormat="1">
      <c r="B192" s="159"/>
      <c r="D192" s="152" t="s">
        <v>241</v>
      </c>
      <c r="E192" s="160" t="s">
        <v>1</v>
      </c>
      <c r="F192" s="161" t="s">
        <v>243</v>
      </c>
      <c r="H192" s="162">
        <v>12</v>
      </c>
      <c r="I192" s="163"/>
      <c r="L192" s="159"/>
      <c r="M192" s="164"/>
      <c r="T192" s="165"/>
      <c r="AT192" s="160" t="s">
        <v>241</v>
      </c>
      <c r="AU192" s="160" t="s">
        <v>95</v>
      </c>
      <c r="AV192" s="13" t="s">
        <v>239</v>
      </c>
      <c r="AW192" s="13" t="s">
        <v>42</v>
      </c>
      <c r="AX192" s="13" t="s">
        <v>93</v>
      </c>
      <c r="AY192" s="160" t="s">
        <v>232</v>
      </c>
    </row>
    <row r="193" spans="2:65" s="1" customFormat="1" ht="16.5" customHeight="1">
      <c r="B193" s="33"/>
      <c r="C193" s="179" t="s">
        <v>349</v>
      </c>
      <c r="D193" s="179" t="s">
        <v>304</v>
      </c>
      <c r="E193" s="180" t="s">
        <v>2755</v>
      </c>
      <c r="F193" s="181" t="s">
        <v>2756</v>
      </c>
      <c r="G193" s="182" t="s">
        <v>370</v>
      </c>
      <c r="H193" s="183">
        <v>12</v>
      </c>
      <c r="I193" s="184"/>
      <c r="J193" s="185">
        <f>ROUND(I193*H193,2)</f>
        <v>0</v>
      </c>
      <c r="K193" s="181" t="s">
        <v>376</v>
      </c>
      <c r="L193" s="186"/>
      <c r="M193" s="187" t="s">
        <v>1</v>
      </c>
      <c r="N193" s="188" t="s">
        <v>51</v>
      </c>
      <c r="P193" s="147">
        <f>O193*H193</f>
        <v>0</v>
      </c>
      <c r="Q193" s="147">
        <v>1.345</v>
      </c>
      <c r="R193" s="147">
        <f>Q193*H193</f>
        <v>16.14</v>
      </c>
      <c r="S193" s="147">
        <v>0</v>
      </c>
      <c r="T193" s="148">
        <f>S193*H193</f>
        <v>0</v>
      </c>
      <c r="AR193" s="149" t="s">
        <v>303</v>
      </c>
      <c r="AT193" s="149" t="s">
        <v>304</v>
      </c>
      <c r="AU193" s="149" t="s">
        <v>95</v>
      </c>
      <c r="AY193" s="17" t="s">
        <v>232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93</v>
      </c>
      <c r="BK193" s="150">
        <f>ROUND(I193*H193,2)</f>
        <v>0</v>
      </c>
      <c r="BL193" s="17" t="s">
        <v>239</v>
      </c>
      <c r="BM193" s="149" t="s">
        <v>2757</v>
      </c>
    </row>
    <row r="194" spans="2:65" s="14" customFormat="1">
      <c r="B194" s="166"/>
      <c r="D194" s="152" t="s">
        <v>241</v>
      </c>
      <c r="E194" s="167" t="s">
        <v>1</v>
      </c>
      <c r="F194" s="168" t="s">
        <v>2753</v>
      </c>
      <c r="H194" s="167" t="s">
        <v>1</v>
      </c>
      <c r="I194" s="169"/>
      <c r="L194" s="166"/>
      <c r="M194" s="170"/>
      <c r="T194" s="171"/>
      <c r="AT194" s="167" t="s">
        <v>241</v>
      </c>
      <c r="AU194" s="167" t="s">
        <v>95</v>
      </c>
      <c r="AV194" s="14" t="s">
        <v>93</v>
      </c>
      <c r="AW194" s="14" t="s">
        <v>42</v>
      </c>
      <c r="AX194" s="14" t="s">
        <v>86</v>
      </c>
      <c r="AY194" s="167" t="s">
        <v>232</v>
      </c>
    </row>
    <row r="195" spans="2:65" s="12" customFormat="1">
      <c r="B195" s="151"/>
      <c r="D195" s="152" t="s">
        <v>241</v>
      </c>
      <c r="E195" s="153" t="s">
        <v>1</v>
      </c>
      <c r="F195" s="154" t="s">
        <v>2754</v>
      </c>
      <c r="H195" s="155">
        <v>12</v>
      </c>
      <c r="I195" s="156"/>
      <c r="L195" s="151"/>
      <c r="M195" s="157"/>
      <c r="T195" s="158"/>
      <c r="AT195" s="153" t="s">
        <v>241</v>
      </c>
      <c r="AU195" s="153" t="s">
        <v>95</v>
      </c>
      <c r="AV195" s="12" t="s">
        <v>95</v>
      </c>
      <c r="AW195" s="12" t="s">
        <v>42</v>
      </c>
      <c r="AX195" s="12" t="s">
        <v>86</v>
      </c>
      <c r="AY195" s="153" t="s">
        <v>232</v>
      </c>
    </row>
    <row r="196" spans="2:65" s="14" customFormat="1" ht="22.5">
      <c r="B196" s="166"/>
      <c r="D196" s="152" t="s">
        <v>241</v>
      </c>
      <c r="E196" s="167" t="s">
        <v>1</v>
      </c>
      <c r="F196" s="168" t="s">
        <v>2758</v>
      </c>
      <c r="H196" s="167" t="s">
        <v>1</v>
      </c>
      <c r="I196" s="169"/>
      <c r="L196" s="166"/>
      <c r="M196" s="170"/>
      <c r="T196" s="171"/>
      <c r="AT196" s="167" t="s">
        <v>241</v>
      </c>
      <c r="AU196" s="167" t="s">
        <v>95</v>
      </c>
      <c r="AV196" s="14" t="s">
        <v>93</v>
      </c>
      <c r="AW196" s="14" t="s">
        <v>42</v>
      </c>
      <c r="AX196" s="14" t="s">
        <v>86</v>
      </c>
      <c r="AY196" s="167" t="s">
        <v>232</v>
      </c>
    </row>
    <row r="197" spans="2:65" s="14" customFormat="1" ht="22.5">
      <c r="B197" s="166"/>
      <c r="D197" s="152" t="s">
        <v>241</v>
      </c>
      <c r="E197" s="167" t="s">
        <v>1</v>
      </c>
      <c r="F197" s="168" t="s">
        <v>2759</v>
      </c>
      <c r="H197" s="167" t="s">
        <v>1</v>
      </c>
      <c r="I197" s="169"/>
      <c r="L197" s="166"/>
      <c r="M197" s="170"/>
      <c r="T197" s="171"/>
      <c r="AT197" s="167" t="s">
        <v>241</v>
      </c>
      <c r="AU197" s="167" t="s">
        <v>95</v>
      </c>
      <c r="AV197" s="14" t="s">
        <v>93</v>
      </c>
      <c r="AW197" s="14" t="s">
        <v>42</v>
      </c>
      <c r="AX197" s="14" t="s">
        <v>86</v>
      </c>
      <c r="AY197" s="167" t="s">
        <v>232</v>
      </c>
    </row>
    <row r="198" spans="2:65" s="13" customFormat="1">
      <c r="B198" s="159"/>
      <c r="D198" s="152" t="s">
        <v>241</v>
      </c>
      <c r="E198" s="160" t="s">
        <v>1</v>
      </c>
      <c r="F198" s="161" t="s">
        <v>243</v>
      </c>
      <c r="H198" s="162">
        <v>12</v>
      </c>
      <c r="I198" s="163"/>
      <c r="L198" s="159"/>
      <c r="M198" s="164"/>
      <c r="T198" s="165"/>
      <c r="AT198" s="160" t="s">
        <v>241</v>
      </c>
      <c r="AU198" s="160" t="s">
        <v>95</v>
      </c>
      <c r="AV198" s="13" t="s">
        <v>239</v>
      </c>
      <c r="AW198" s="13" t="s">
        <v>42</v>
      </c>
      <c r="AX198" s="13" t="s">
        <v>93</v>
      </c>
      <c r="AY198" s="160" t="s">
        <v>232</v>
      </c>
    </row>
    <row r="199" spans="2:65" s="1" customFormat="1" ht="44.25" customHeight="1">
      <c r="B199" s="33"/>
      <c r="C199" s="138" t="s">
        <v>358</v>
      </c>
      <c r="D199" s="138" t="s">
        <v>234</v>
      </c>
      <c r="E199" s="139" t="s">
        <v>2760</v>
      </c>
      <c r="F199" s="140" t="s">
        <v>2761</v>
      </c>
      <c r="G199" s="141" t="s">
        <v>370</v>
      </c>
      <c r="H199" s="142">
        <v>33</v>
      </c>
      <c r="I199" s="143"/>
      <c r="J199" s="144">
        <f>ROUND(I199*H199,2)</f>
        <v>0</v>
      </c>
      <c r="K199" s="140" t="s">
        <v>238</v>
      </c>
      <c r="L199" s="33"/>
      <c r="M199" s="145" t="s">
        <v>1</v>
      </c>
      <c r="N199" s="146" t="s">
        <v>51</v>
      </c>
      <c r="P199" s="147">
        <f>O199*H199</f>
        <v>0</v>
      </c>
      <c r="Q199" s="147">
        <v>0.17488999999999999</v>
      </c>
      <c r="R199" s="147">
        <f>Q199*H199</f>
        <v>5.7713699999999992</v>
      </c>
      <c r="S199" s="147">
        <v>0</v>
      </c>
      <c r="T199" s="148">
        <f>S199*H199</f>
        <v>0</v>
      </c>
      <c r="AR199" s="149" t="s">
        <v>239</v>
      </c>
      <c r="AT199" s="149" t="s">
        <v>234</v>
      </c>
      <c r="AU199" s="149" t="s">
        <v>95</v>
      </c>
      <c r="AY199" s="17" t="s">
        <v>232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93</v>
      </c>
      <c r="BK199" s="150">
        <f>ROUND(I199*H199,2)</f>
        <v>0</v>
      </c>
      <c r="BL199" s="17" t="s">
        <v>239</v>
      </c>
      <c r="BM199" s="149" t="s">
        <v>2762</v>
      </c>
    </row>
    <row r="200" spans="2:65" s="12" customFormat="1">
      <c r="B200" s="151"/>
      <c r="D200" s="152" t="s">
        <v>241</v>
      </c>
      <c r="E200" s="153" t="s">
        <v>1</v>
      </c>
      <c r="F200" s="154" t="s">
        <v>2763</v>
      </c>
      <c r="H200" s="155">
        <v>33</v>
      </c>
      <c r="I200" s="156"/>
      <c r="L200" s="151"/>
      <c r="M200" s="157"/>
      <c r="T200" s="158"/>
      <c r="AT200" s="153" t="s">
        <v>241</v>
      </c>
      <c r="AU200" s="153" t="s">
        <v>95</v>
      </c>
      <c r="AV200" s="12" t="s">
        <v>95</v>
      </c>
      <c r="AW200" s="12" t="s">
        <v>42</v>
      </c>
      <c r="AX200" s="12" t="s">
        <v>86</v>
      </c>
      <c r="AY200" s="153" t="s">
        <v>232</v>
      </c>
    </row>
    <row r="201" spans="2:65" s="14" customFormat="1">
      <c r="B201" s="166"/>
      <c r="D201" s="152" t="s">
        <v>241</v>
      </c>
      <c r="E201" s="167" t="s">
        <v>1</v>
      </c>
      <c r="F201" s="168" t="s">
        <v>2764</v>
      </c>
      <c r="H201" s="167" t="s">
        <v>1</v>
      </c>
      <c r="I201" s="169"/>
      <c r="L201" s="166"/>
      <c r="M201" s="170"/>
      <c r="T201" s="171"/>
      <c r="AT201" s="167" t="s">
        <v>241</v>
      </c>
      <c r="AU201" s="167" t="s">
        <v>95</v>
      </c>
      <c r="AV201" s="14" t="s">
        <v>93</v>
      </c>
      <c r="AW201" s="14" t="s">
        <v>42</v>
      </c>
      <c r="AX201" s="14" t="s">
        <v>86</v>
      </c>
      <c r="AY201" s="167" t="s">
        <v>232</v>
      </c>
    </row>
    <row r="202" spans="2:65" s="14" customFormat="1">
      <c r="B202" s="166"/>
      <c r="D202" s="152" t="s">
        <v>241</v>
      </c>
      <c r="E202" s="167" t="s">
        <v>1</v>
      </c>
      <c r="F202" s="168" t="s">
        <v>2765</v>
      </c>
      <c r="H202" s="167" t="s">
        <v>1</v>
      </c>
      <c r="I202" s="169"/>
      <c r="L202" s="166"/>
      <c r="M202" s="170"/>
      <c r="T202" s="171"/>
      <c r="AT202" s="167" t="s">
        <v>241</v>
      </c>
      <c r="AU202" s="167" t="s">
        <v>95</v>
      </c>
      <c r="AV202" s="14" t="s">
        <v>93</v>
      </c>
      <c r="AW202" s="14" t="s">
        <v>42</v>
      </c>
      <c r="AX202" s="14" t="s">
        <v>86</v>
      </c>
      <c r="AY202" s="167" t="s">
        <v>232</v>
      </c>
    </row>
    <row r="203" spans="2:65" s="13" customFormat="1">
      <c r="B203" s="159"/>
      <c r="D203" s="152" t="s">
        <v>241</v>
      </c>
      <c r="E203" s="160" t="s">
        <v>1</v>
      </c>
      <c r="F203" s="161" t="s">
        <v>243</v>
      </c>
      <c r="H203" s="162">
        <v>33</v>
      </c>
      <c r="I203" s="163"/>
      <c r="L203" s="159"/>
      <c r="M203" s="164"/>
      <c r="T203" s="165"/>
      <c r="AT203" s="160" t="s">
        <v>241</v>
      </c>
      <c r="AU203" s="160" t="s">
        <v>95</v>
      </c>
      <c r="AV203" s="13" t="s">
        <v>239</v>
      </c>
      <c r="AW203" s="13" t="s">
        <v>42</v>
      </c>
      <c r="AX203" s="13" t="s">
        <v>93</v>
      </c>
      <c r="AY203" s="160" t="s">
        <v>232</v>
      </c>
    </row>
    <row r="204" spans="2:65" s="1" customFormat="1" ht="24.2" customHeight="1">
      <c r="B204" s="33"/>
      <c r="C204" s="179" t="s">
        <v>367</v>
      </c>
      <c r="D204" s="179" t="s">
        <v>304</v>
      </c>
      <c r="E204" s="180" t="s">
        <v>2766</v>
      </c>
      <c r="F204" s="181" t="s">
        <v>2767</v>
      </c>
      <c r="G204" s="182" t="s">
        <v>370</v>
      </c>
      <c r="H204" s="183">
        <v>33</v>
      </c>
      <c r="I204" s="184"/>
      <c r="J204" s="185">
        <f>ROUND(I204*H204,2)</f>
        <v>0</v>
      </c>
      <c r="K204" s="181" t="s">
        <v>376</v>
      </c>
      <c r="L204" s="186"/>
      <c r="M204" s="187" t="s">
        <v>1</v>
      </c>
      <c r="N204" s="188" t="s">
        <v>51</v>
      </c>
      <c r="P204" s="147">
        <f>O204*H204</f>
        <v>0</v>
      </c>
      <c r="Q204" s="147">
        <v>0.01</v>
      </c>
      <c r="R204" s="147">
        <f>Q204*H204</f>
        <v>0.33</v>
      </c>
      <c r="S204" s="147">
        <v>0</v>
      </c>
      <c r="T204" s="148">
        <f>S204*H204</f>
        <v>0</v>
      </c>
      <c r="AR204" s="149" t="s">
        <v>303</v>
      </c>
      <c r="AT204" s="149" t="s">
        <v>304</v>
      </c>
      <c r="AU204" s="149" t="s">
        <v>95</v>
      </c>
      <c r="AY204" s="17" t="s">
        <v>232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93</v>
      </c>
      <c r="BK204" s="150">
        <f>ROUND(I204*H204,2)</f>
        <v>0</v>
      </c>
      <c r="BL204" s="17" t="s">
        <v>239</v>
      </c>
      <c r="BM204" s="149" t="s">
        <v>2768</v>
      </c>
    </row>
    <row r="205" spans="2:65" s="14" customFormat="1" ht="22.5">
      <c r="B205" s="166"/>
      <c r="D205" s="152" t="s">
        <v>241</v>
      </c>
      <c r="E205" s="167" t="s">
        <v>1</v>
      </c>
      <c r="F205" s="168" t="s">
        <v>2769</v>
      </c>
      <c r="H205" s="167" t="s">
        <v>1</v>
      </c>
      <c r="I205" s="169"/>
      <c r="L205" s="166"/>
      <c r="M205" s="170"/>
      <c r="T205" s="171"/>
      <c r="AT205" s="167" t="s">
        <v>241</v>
      </c>
      <c r="AU205" s="167" t="s">
        <v>95</v>
      </c>
      <c r="AV205" s="14" t="s">
        <v>93</v>
      </c>
      <c r="AW205" s="14" t="s">
        <v>42</v>
      </c>
      <c r="AX205" s="14" t="s">
        <v>86</v>
      </c>
      <c r="AY205" s="167" t="s">
        <v>232</v>
      </c>
    </row>
    <row r="206" spans="2:65" s="14" customFormat="1">
      <c r="B206" s="166"/>
      <c r="D206" s="152" t="s">
        <v>241</v>
      </c>
      <c r="E206" s="167" t="s">
        <v>1</v>
      </c>
      <c r="F206" s="168" t="s">
        <v>2770</v>
      </c>
      <c r="H206" s="167" t="s">
        <v>1</v>
      </c>
      <c r="I206" s="169"/>
      <c r="L206" s="166"/>
      <c r="M206" s="170"/>
      <c r="T206" s="171"/>
      <c r="AT206" s="167" t="s">
        <v>241</v>
      </c>
      <c r="AU206" s="167" t="s">
        <v>95</v>
      </c>
      <c r="AV206" s="14" t="s">
        <v>93</v>
      </c>
      <c r="AW206" s="14" t="s">
        <v>42</v>
      </c>
      <c r="AX206" s="14" t="s">
        <v>86</v>
      </c>
      <c r="AY206" s="167" t="s">
        <v>232</v>
      </c>
    </row>
    <row r="207" spans="2:65" s="14" customFormat="1">
      <c r="B207" s="166"/>
      <c r="D207" s="152" t="s">
        <v>241</v>
      </c>
      <c r="E207" s="167" t="s">
        <v>1</v>
      </c>
      <c r="F207" s="168" t="s">
        <v>2771</v>
      </c>
      <c r="H207" s="167" t="s">
        <v>1</v>
      </c>
      <c r="I207" s="169"/>
      <c r="L207" s="166"/>
      <c r="M207" s="170"/>
      <c r="T207" s="171"/>
      <c r="AT207" s="167" t="s">
        <v>241</v>
      </c>
      <c r="AU207" s="167" t="s">
        <v>95</v>
      </c>
      <c r="AV207" s="14" t="s">
        <v>93</v>
      </c>
      <c r="AW207" s="14" t="s">
        <v>42</v>
      </c>
      <c r="AX207" s="14" t="s">
        <v>86</v>
      </c>
      <c r="AY207" s="167" t="s">
        <v>232</v>
      </c>
    </row>
    <row r="208" spans="2:65" s="12" customFormat="1">
      <c r="B208" s="151"/>
      <c r="D208" s="152" t="s">
        <v>241</v>
      </c>
      <c r="E208" s="153" t="s">
        <v>1</v>
      </c>
      <c r="F208" s="154" t="s">
        <v>2772</v>
      </c>
      <c r="H208" s="155">
        <v>33</v>
      </c>
      <c r="I208" s="156"/>
      <c r="L208" s="151"/>
      <c r="M208" s="157"/>
      <c r="T208" s="158"/>
      <c r="AT208" s="153" t="s">
        <v>241</v>
      </c>
      <c r="AU208" s="153" t="s">
        <v>95</v>
      </c>
      <c r="AV208" s="12" t="s">
        <v>95</v>
      </c>
      <c r="AW208" s="12" t="s">
        <v>42</v>
      </c>
      <c r="AX208" s="12" t="s">
        <v>86</v>
      </c>
      <c r="AY208" s="153" t="s">
        <v>232</v>
      </c>
    </row>
    <row r="209" spans="2:65" s="14" customFormat="1">
      <c r="B209" s="166"/>
      <c r="D209" s="152" t="s">
        <v>241</v>
      </c>
      <c r="E209" s="167" t="s">
        <v>1</v>
      </c>
      <c r="F209" s="168" t="s">
        <v>2773</v>
      </c>
      <c r="H209" s="167" t="s">
        <v>1</v>
      </c>
      <c r="I209" s="169"/>
      <c r="L209" s="166"/>
      <c r="M209" s="170"/>
      <c r="T209" s="171"/>
      <c r="AT209" s="167" t="s">
        <v>241</v>
      </c>
      <c r="AU209" s="167" t="s">
        <v>95</v>
      </c>
      <c r="AV209" s="14" t="s">
        <v>93</v>
      </c>
      <c r="AW209" s="14" t="s">
        <v>42</v>
      </c>
      <c r="AX209" s="14" t="s">
        <v>86</v>
      </c>
      <c r="AY209" s="167" t="s">
        <v>232</v>
      </c>
    </row>
    <row r="210" spans="2:65" s="13" customFormat="1">
      <c r="B210" s="159"/>
      <c r="D210" s="152" t="s">
        <v>241</v>
      </c>
      <c r="E210" s="160" t="s">
        <v>1</v>
      </c>
      <c r="F210" s="161" t="s">
        <v>243</v>
      </c>
      <c r="H210" s="162">
        <v>33</v>
      </c>
      <c r="I210" s="163"/>
      <c r="L210" s="159"/>
      <c r="M210" s="164"/>
      <c r="T210" s="165"/>
      <c r="AT210" s="160" t="s">
        <v>241</v>
      </c>
      <c r="AU210" s="160" t="s">
        <v>95</v>
      </c>
      <c r="AV210" s="13" t="s">
        <v>239</v>
      </c>
      <c r="AW210" s="13" t="s">
        <v>42</v>
      </c>
      <c r="AX210" s="13" t="s">
        <v>93</v>
      </c>
      <c r="AY210" s="160" t="s">
        <v>232</v>
      </c>
    </row>
    <row r="211" spans="2:65" s="11" customFormat="1" ht="22.9" customHeight="1">
      <c r="B211" s="126"/>
      <c r="D211" s="127" t="s">
        <v>85</v>
      </c>
      <c r="E211" s="136" t="s">
        <v>266</v>
      </c>
      <c r="F211" s="136" t="s">
        <v>2328</v>
      </c>
      <c r="I211" s="129"/>
      <c r="J211" s="137">
        <f>BK211</f>
        <v>0</v>
      </c>
      <c r="L211" s="126"/>
      <c r="M211" s="131"/>
      <c r="P211" s="132">
        <f>SUM(P212:P263)</f>
        <v>0</v>
      </c>
      <c r="R211" s="132">
        <f>SUM(R212:R263)</f>
        <v>174.84935919999998</v>
      </c>
      <c r="T211" s="133">
        <f>SUM(T212:T263)</f>
        <v>0</v>
      </c>
      <c r="AR211" s="127" t="s">
        <v>93</v>
      </c>
      <c r="AT211" s="134" t="s">
        <v>85</v>
      </c>
      <c r="AU211" s="134" t="s">
        <v>93</v>
      </c>
      <c r="AY211" s="127" t="s">
        <v>232</v>
      </c>
      <c r="BK211" s="135">
        <f>SUM(BK212:BK263)</f>
        <v>0</v>
      </c>
    </row>
    <row r="212" spans="2:65" s="1" customFormat="1" ht="44.25" customHeight="1">
      <c r="B212" s="33"/>
      <c r="C212" s="138" t="s">
        <v>373</v>
      </c>
      <c r="D212" s="138" t="s">
        <v>234</v>
      </c>
      <c r="E212" s="139" t="s">
        <v>2774</v>
      </c>
      <c r="F212" s="140" t="s">
        <v>2775</v>
      </c>
      <c r="G212" s="141" t="s">
        <v>153</v>
      </c>
      <c r="H212" s="142">
        <v>172.64</v>
      </c>
      <c r="I212" s="143"/>
      <c r="J212" s="144">
        <f>ROUND(I212*H212,2)</f>
        <v>0</v>
      </c>
      <c r="K212" s="140" t="s">
        <v>238</v>
      </c>
      <c r="L212" s="33"/>
      <c r="M212" s="145" t="s">
        <v>1</v>
      </c>
      <c r="N212" s="146" t="s">
        <v>51</v>
      </c>
      <c r="P212" s="147">
        <f>O212*H212</f>
        <v>0</v>
      </c>
      <c r="Q212" s="147">
        <v>0.38700000000000001</v>
      </c>
      <c r="R212" s="147">
        <f>Q212*H212</f>
        <v>66.811679999999996</v>
      </c>
      <c r="S212" s="147">
        <v>0</v>
      </c>
      <c r="T212" s="148">
        <f>S212*H212</f>
        <v>0</v>
      </c>
      <c r="AR212" s="149" t="s">
        <v>239</v>
      </c>
      <c r="AT212" s="149" t="s">
        <v>234</v>
      </c>
      <c r="AU212" s="149" t="s">
        <v>95</v>
      </c>
      <c r="AY212" s="17" t="s">
        <v>232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93</v>
      </c>
      <c r="BK212" s="150">
        <f>ROUND(I212*H212,2)</f>
        <v>0</v>
      </c>
      <c r="BL212" s="17" t="s">
        <v>239</v>
      </c>
      <c r="BM212" s="149" t="s">
        <v>2776</v>
      </c>
    </row>
    <row r="213" spans="2:65" s="14" customFormat="1">
      <c r="B213" s="166"/>
      <c r="D213" s="152" t="s">
        <v>241</v>
      </c>
      <c r="E213" s="167" t="s">
        <v>1</v>
      </c>
      <c r="F213" s="168" t="s">
        <v>2777</v>
      </c>
      <c r="H213" s="167" t="s">
        <v>1</v>
      </c>
      <c r="I213" s="169"/>
      <c r="L213" s="166"/>
      <c r="M213" s="170"/>
      <c r="T213" s="171"/>
      <c r="AT213" s="167" t="s">
        <v>241</v>
      </c>
      <c r="AU213" s="167" t="s">
        <v>95</v>
      </c>
      <c r="AV213" s="14" t="s">
        <v>93</v>
      </c>
      <c r="AW213" s="14" t="s">
        <v>42</v>
      </c>
      <c r="AX213" s="14" t="s">
        <v>86</v>
      </c>
      <c r="AY213" s="167" t="s">
        <v>232</v>
      </c>
    </row>
    <row r="214" spans="2:65" s="12" customFormat="1">
      <c r="B214" s="151"/>
      <c r="D214" s="152" t="s">
        <v>241</v>
      </c>
      <c r="E214" s="153" t="s">
        <v>1</v>
      </c>
      <c r="F214" s="154" t="s">
        <v>2778</v>
      </c>
      <c r="H214" s="155">
        <v>187.04</v>
      </c>
      <c r="I214" s="156"/>
      <c r="L214" s="151"/>
      <c r="M214" s="157"/>
      <c r="T214" s="158"/>
      <c r="AT214" s="153" t="s">
        <v>241</v>
      </c>
      <c r="AU214" s="153" t="s">
        <v>95</v>
      </c>
      <c r="AV214" s="12" t="s">
        <v>95</v>
      </c>
      <c r="AW214" s="12" t="s">
        <v>42</v>
      </c>
      <c r="AX214" s="12" t="s">
        <v>86</v>
      </c>
      <c r="AY214" s="153" t="s">
        <v>232</v>
      </c>
    </row>
    <row r="215" spans="2:65" s="12" customFormat="1">
      <c r="B215" s="151"/>
      <c r="D215" s="152" t="s">
        <v>241</v>
      </c>
      <c r="E215" s="153" t="s">
        <v>1</v>
      </c>
      <c r="F215" s="154" t="s">
        <v>2779</v>
      </c>
      <c r="H215" s="155">
        <v>-14.4</v>
      </c>
      <c r="I215" s="156"/>
      <c r="L215" s="151"/>
      <c r="M215" s="157"/>
      <c r="T215" s="158"/>
      <c r="AT215" s="153" t="s">
        <v>241</v>
      </c>
      <c r="AU215" s="153" t="s">
        <v>95</v>
      </c>
      <c r="AV215" s="12" t="s">
        <v>95</v>
      </c>
      <c r="AW215" s="12" t="s">
        <v>42</v>
      </c>
      <c r="AX215" s="12" t="s">
        <v>86</v>
      </c>
      <c r="AY215" s="153" t="s">
        <v>232</v>
      </c>
    </row>
    <row r="216" spans="2:65" s="13" customFormat="1">
      <c r="B216" s="159"/>
      <c r="D216" s="152" t="s">
        <v>241</v>
      </c>
      <c r="E216" s="160" t="s">
        <v>2709</v>
      </c>
      <c r="F216" s="161" t="s">
        <v>243</v>
      </c>
      <c r="H216" s="162">
        <v>172.64</v>
      </c>
      <c r="I216" s="163"/>
      <c r="L216" s="159"/>
      <c r="M216" s="164"/>
      <c r="T216" s="165"/>
      <c r="AT216" s="160" t="s">
        <v>241</v>
      </c>
      <c r="AU216" s="160" t="s">
        <v>95</v>
      </c>
      <c r="AV216" s="13" t="s">
        <v>239</v>
      </c>
      <c r="AW216" s="13" t="s">
        <v>42</v>
      </c>
      <c r="AX216" s="13" t="s">
        <v>93</v>
      </c>
      <c r="AY216" s="160" t="s">
        <v>232</v>
      </c>
    </row>
    <row r="217" spans="2:65" s="1" customFormat="1" ht="33" customHeight="1">
      <c r="B217" s="33"/>
      <c r="C217" s="138" t="s">
        <v>379</v>
      </c>
      <c r="D217" s="138" t="s">
        <v>234</v>
      </c>
      <c r="E217" s="139" t="s">
        <v>2780</v>
      </c>
      <c r="F217" s="140" t="s">
        <v>2339</v>
      </c>
      <c r="G217" s="141" t="s">
        <v>153</v>
      </c>
      <c r="H217" s="142">
        <v>172.64</v>
      </c>
      <c r="I217" s="143"/>
      <c r="J217" s="144">
        <f>ROUND(I217*H217,2)</f>
        <v>0</v>
      </c>
      <c r="K217" s="140" t="s">
        <v>238</v>
      </c>
      <c r="L217" s="33"/>
      <c r="M217" s="145" t="s">
        <v>1</v>
      </c>
      <c r="N217" s="146" t="s">
        <v>51</v>
      </c>
      <c r="P217" s="147">
        <f>O217*H217</f>
        <v>0</v>
      </c>
      <c r="Q217" s="147">
        <v>0.34499999999999997</v>
      </c>
      <c r="R217" s="147">
        <f>Q217*H217</f>
        <v>59.560799999999993</v>
      </c>
      <c r="S217" s="147">
        <v>0</v>
      </c>
      <c r="T217" s="148">
        <f>S217*H217</f>
        <v>0</v>
      </c>
      <c r="AR217" s="149" t="s">
        <v>239</v>
      </c>
      <c r="AT217" s="149" t="s">
        <v>234</v>
      </c>
      <c r="AU217" s="149" t="s">
        <v>95</v>
      </c>
      <c r="AY217" s="17" t="s">
        <v>232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93</v>
      </c>
      <c r="BK217" s="150">
        <f>ROUND(I217*H217,2)</f>
        <v>0</v>
      </c>
      <c r="BL217" s="17" t="s">
        <v>239</v>
      </c>
      <c r="BM217" s="149" t="s">
        <v>2781</v>
      </c>
    </row>
    <row r="218" spans="2:65" s="14" customFormat="1">
      <c r="B218" s="166"/>
      <c r="D218" s="152" t="s">
        <v>241</v>
      </c>
      <c r="E218" s="167" t="s">
        <v>1</v>
      </c>
      <c r="F218" s="168" t="s">
        <v>2782</v>
      </c>
      <c r="H218" s="167" t="s">
        <v>1</v>
      </c>
      <c r="I218" s="169"/>
      <c r="L218" s="166"/>
      <c r="M218" s="170"/>
      <c r="T218" s="171"/>
      <c r="AT218" s="167" t="s">
        <v>241</v>
      </c>
      <c r="AU218" s="167" t="s">
        <v>95</v>
      </c>
      <c r="AV218" s="14" t="s">
        <v>93</v>
      </c>
      <c r="AW218" s="14" t="s">
        <v>42</v>
      </c>
      <c r="AX218" s="14" t="s">
        <v>86</v>
      </c>
      <c r="AY218" s="167" t="s">
        <v>232</v>
      </c>
    </row>
    <row r="219" spans="2:65" s="12" customFormat="1">
      <c r="B219" s="151"/>
      <c r="D219" s="152" t="s">
        <v>241</v>
      </c>
      <c r="E219" s="153" t="s">
        <v>1</v>
      </c>
      <c r="F219" s="154" t="s">
        <v>2778</v>
      </c>
      <c r="H219" s="155">
        <v>187.04</v>
      </c>
      <c r="I219" s="156"/>
      <c r="L219" s="151"/>
      <c r="M219" s="157"/>
      <c r="T219" s="158"/>
      <c r="AT219" s="153" t="s">
        <v>241</v>
      </c>
      <c r="AU219" s="153" t="s">
        <v>95</v>
      </c>
      <c r="AV219" s="12" t="s">
        <v>95</v>
      </c>
      <c r="AW219" s="12" t="s">
        <v>42</v>
      </c>
      <c r="AX219" s="12" t="s">
        <v>86</v>
      </c>
      <c r="AY219" s="153" t="s">
        <v>232</v>
      </c>
    </row>
    <row r="220" spans="2:65" s="12" customFormat="1">
      <c r="B220" s="151"/>
      <c r="D220" s="152" t="s">
        <v>241</v>
      </c>
      <c r="E220" s="153" t="s">
        <v>1</v>
      </c>
      <c r="F220" s="154" t="s">
        <v>2779</v>
      </c>
      <c r="H220" s="155">
        <v>-14.4</v>
      </c>
      <c r="I220" s="156"/>
      <c r="L220" s="151"/>
      <c r="M220" s="157"/>
      <c r="T220" s="158"/>
      <c r="AT220" s="153" t="s">
        <v>241</v>
      </c>
      <c r="AU220" s="153" t="s">
        <v>95</v>
      </c>
      <c r="AV220" s="12" t="s">
        <v>95</v>
      </c>
      <c r="AW220" s="12" t="s">
        <v>42</v>
      </c>
      <c r="AX220" s="12" t="s">
        <v>86</v>
      </c>
      <c r="AY220" s="153" t="s">
        <v>232</v>
      </c>
    </row>
    <row r="221" spans="2:65" s="13" customFormat="1">
      <c r="B221" s="159"/>
      <c r="D221" s="152" t="s">
        <v>241</v>
      </c>
      <c r="E221" s="160" t="s">
        <v>1</v>
      </c>
      <c r="F221" s="161" t="s">
        <v>243</v>
      </c>
      <c r="H221" s="162">
        <v>172.64</v>
      </c>
      <c r="I221" s="163"/>
      <c r="L221" s="159"/>
      <c r="M221" s="164"/>
      <c r="T221" s="165"/>
      <c r="AT221" s="160" t="s">
        <v>241</v>
      </c>
      <c r="AU221" s="160" t="s">
        <v>95</v>
      </c>
      <c r="AV221" s="13" t="s">
        <v>239</v>
      </c>
      <c r="AW221" s="13" t="s">
        <v>42</v>
      </c>
      <c r="AX221" s="13" t="s">
        <v>93</v>
      </c>
      <c r="AY221" s="160" t="s">
        <v>232</v>
      </c>
    </row>
    <row r="222" spans="2:65" s="1" customFormat="1" ht="37.9" customHeight="1">
      <c r="B222" s="33"/>
      <c r="C222" s="138" t="s">
        <v>384</v>
      </c>
      <c r="D222" s="138" t="s">
        <v>234</v>
      </c>
      <c r="E222" s="139" t="s">
        <v>2783</v>
      </c>
      <c r="F222" s="140" t="s">
        <v>2784</v>
      </c>
      <c r="G222" s="141" t="s">
        <v>153</v>
      </c>
      <c r="H222" s="142">
        <v>172.64</v>
      </c>
      <c r="I222" s="143"/>
      <c r="J222" s="144">
        <f>ROUND(I222*H222,2)</f>
        <v>0</v>
      </c>
      <c r="K222" s="140" t="s">
        <v>238</v>
      </c>
      <c r="L222" s="33"/>
      <c r="M222" s="145" t="s">
        <v>1</v>
      </c>
      <c r="N222" s="146" t="s">
        <v>51</v>
      </c>
      <c r="P222" s="147">
        <f>O222*H222</f>
        <v>0</v>
      </c>
      <c r="Q222" s="147">
        <v>0.115</v>
      </c>
      <c r="R222" s="147">
        <f>Q222*H222</f>
        <v>19.8536</v>
      </c>
      <c r="S222" s="147">
        <v>0</v>
      </c>
      <c r="T222" s="148">
        <f>S222*H222</f>
        <v>0</v>
      </c>
      <c r="AR222" s="149" t="s">
        <v>239</v>
      </c>
      <c r="AT222" s="149" t="s">
        <v>234</v>
      </c>
      <c r="AU222" s="149" t="s">
        <v>95</v>
      </c>
      <c r="AY222" s="17" t="s">
        <v>232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93</v>
      </c>
      <c r="BK222" s="150">
        <f>ROUND(I222*H222,2)</f>
        <v>0</v>
      </c>
      <c r="BL222" s="17" t="s">
        <v>239</v>
      </c>
      <c r="BM222" s="149" t="s">
        <v>2785</v>
      </c>
    </row>
    <row r="223" spans="2:65" s="14" customFormat="1">
      <c r="B223" s="166"/>
      <c r="D223" s="152" t="s">
        <v>241</v>
      </c>
      <c r="E223" s="167" t="s">
        <v>1</v>
      </c>
      <c r="F223" s="168" t="s">
        <v>2786</v>
      </c>
      <c r="H223" s="167" t="s">
        <v>1</v>
      </c>
      <c r="I223" s="169"/>
      <c r="L223" s="166"/>
      <c r="M223" s="170"/>
      <c r="T223" s="171"/>
      <c r="AT223" s="167" t="s">
        <v>241</v>
      </c>
      <c r="AU223" s="167" t="s">
        <v>95</v>
      </c>
      <c r="AV223" s="14" t="s">
        <v>93</v>
      </c>
      <c r="AW223" s="14" t="s">
        <v>42</v>
      </c>
      <c r="AX223" s="14" t="s">
        <v>86</v>
      </c>
      <c r="AY223" s="167" t="s">
        <v>232</v>
      </c>
    </row>
    <row r="224" spans="2:65" s="12" customFormat="1">
      <c r="B224" s="151"/>
      <c r="D224" s="152" t="s">
        <v>241</v>
      </c>
      <c r="E224" s="153" t="s">
        <v>1</v>
      </c>
      <c r="F224" s="154" t="s">
        <v>2778</v>
      </c>
      <c r="H224" s="155">
        <v>187.04</v>
      </c>
      <c r="I224" s="156"/>
      <c r="L224" s="151"/>
      <c r="M224" s="157"/>
      <c r="T224" s="158"/>
      <c r="AT224" s="153" t="s">
        <v>241</v>
      </c>
      <c r="AU224" s="153" t="s">
        <v>95</v>
      </c>
      <c r="AV224" s="12" t="s">
        <v>95</v>
      </c>
      <c r="AW224" s="12" t="s">
        <v>42</v>
      </c>
      <c r="AX224" s="12" t="s">
        <v>86</v>
      </c>
      <c r="AY224" s="153" t="s">
        <v>232</v>
      </c>
    </row>
    <row r="225" spans="2:65" s="12" customFormat="1">
      <c r="B225" s="151"/>
      <c r="D225" s="152" t="s">
        <v>241</v>
      </c>
      <c r="E225" s="153" t="s">
        <v>1</v>
      </c>
      <c r="F225" s="154" t="s">
        <v>2779</v>
      </c>
      <c r="H225" s="155">
        <v>-14.4</v>
      </c>
      <c r="I225" s="156"/>
      <c r="L225" s="151"/>
      <c r="M225" s="157"/>
      <c r="T225" s="158"/>
      <c r="AT225" s="153" t="s">
        <v>241</v>
      </c>
      <c r="AU225" s="153" t="s">
        <v>95</v>
      </c>
      <c r="AV225" s="12" t="s">
        <v>95</v>
      </c>
      <c r="AW225" s="12" t="s">
        <v>42</v>
      </c>
      <c r="AX225" s="12" t="s">
        <v>86</v>
      </c>
      <c r="AY225" s="153" t="s">
        <v>232</v>
      </c>
    </row>
    <row r="226" spans="2:65" s="13" customFormat="1">
      <c r="B226" s="159"/>
      <c r="D226" s="152" t="s">
        <v>241</v>
      </c>
      <c r="E226" s="160" t="s">
        <v>1</v>
      </c>
      <c r="F226" s="161" t="s">
        <v>243</v>
      </c>
      <c r="H226" s="162">
        <v>172.64</v>
      </c>
      <c r="I226" s="163"/>
      <c r="L226" s="159"/>
      <c r="M226" s="164"/>
      <c r="T226" s="165"/>
      <c r="AT226" s="160" t="s">
        <v>241</v>
      </c>
      <c r="AU226" s="160" t="s">
        <v>95</v>
      </c>
      <c r="AV226" s="13" t="s">
        <v>239</v>
      </c>
      <c r="AW226" s="13" t="s">
        <v>42</v>
      </c>
      <c r="AX226" s="13" t="s">
        <v>93</v>
      </c>
      <c r="AY226" s="160" t="s">
        <v>232</v>
      </c>
    </row>
    <row r="227" spans="2:65" s="1" customFormat="1" ht="62.65" customHeight="1">
      <c r="B227" s="33"/>
      <c r="C227" s="138" t="s">
        <v>7</v>
      </c>
      <c r="D227" s="138" t="s">
        <v>234</v>
      </c>
      <c r="E227" s="139" t="s">
        <v>2390</v>
      </c>
      <c r="F227" s="140" t="s">
        <v>2391</v>
      </c>
      <c r="G227" s="141" t="s">
        <v>153</v>
      </c>
      <c r="H227" s="142">
        <v>115.84</v>
      </c>
      <c r="I227" s="143"/>
      <c r="J227" s="144">
        <f>ROUND(I227*H227,2)</f>
        <v>0</v>
      </c>
      <c r="K227" s="140" t="s">
        <v>238</v>
      </c>
      <c r="L227" s="33"/>
      <c r="M227" s="145" t="s">
        <v>1</v>
      </c>
      <c r="N227" s="146" t="s">
        <v>51</v>
      </c>
      <c r="P227" s="147">
        <f>O227*H227</f>
        <v>0</v>
      </c>
      <c r="Q227" s="147">
        <v>0.16703000000000001</v>
      </c>
      <c r="R227" s="147">
        <f>Q227*H227</f>
        <v>19.348755200000003</v>
      </c>
      <c r="S227" s="147">
        <v>0</v>
      </c>
      <c r="T227" s="148">
        <f>S227*H227</f>
        <v>0</v>
      </c>
      <c r="AR227" s="149" t="s">
        <v>239</v>
      </c>
      <c r="AT227" s="149" t="s">
        <v>234</v>
      </c>
      <c r="AU227" s="149" t="s">
        <v>95</v>
      </c>
      <c r="AY227" s="17" t="s">
        <v>232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93</v>
      </c>
      <c r="BK227" s="150">
        <f>ROUND(I227*H227,2)</f>
        <v>0</v>
      </c>
      <c r="BL227" s="17" t="s">
        <v>239</v>
      </c>
      <c r="BM227" s="149" t="s">
        <v>2787</v>
      </c>
    </row>
    <row r="228" spans="2:65" s="14" customFormat="1">
      <c r="B228" s="166"/>
      <c r="D228" s="152" t="s">
        <v>241</v>
      </c>
      <c r="E228" s="167" t="s">
        <v>1</v>
      </c>
      <c r="F228" s="168" t="s">
        <v>2788</v>
      </c>
      <c r="H228" s="167" t="s">
        <v>1</v>
      </c>
      <c r="I228" s="169"/>
      <c r="L228" s="166"/>
      <c r="M228" s="170"/>
      <c r="T228" s="171"/>
      <c r="AT228" s="167" t="s">
        <v>241</v>
      </c>
      <c r="AU228" s="167" t="s">
        <v>95</v>
      </c>
      <c r="AV228" s="14" t="s">
        <v>93</v>
      </c>
      <c r="AW228" s="14" t="s">
        <v>42</v>
      </c>
      <c r="AX228" s="14" t="s">
        <v>86</v>
      </c>
      <c r="AY228" s="167" t="s">
        <v>232</v>
      </c>
    </row>
    <row r="229" spans="2:65" s="12" customFormat="1">
      <c r="B229" s="151"/>
      <c r="D229" s="152" t="s">
        <v>241</v>
      </c>
      <c r="E229" s="153" t="s">
        <v>1</v>
      </c>
      <c r="F229" s="154" t="s">
        <v>2789</v>
      </c>
      <c r="H229" s="155">
        <v>172.64</v>
      </c>
      <c r="I229" s="156"/>
      <c r="L229" s="151"/>
      <c r="M229" s="157"/>
      <c r="T229" s="158"/>
      <c r="AT229" s="153" t="s">
        <v>241</v>
      </c>
      <c r="AU229" s="153" t="s">
        <v>95</v>
      </c>
      <c r="AV229" s="12" t="s">
        <v>95</v>
      </c>
      <c r="AW229" s="12" t="s">
        <v>42</v>
      </c>
      <c r="AX229" s="12" t="s">
        <v>86</v>
      </c>
      <c r="AY229" s="153" t="s">
        <v>232</v>
      </c>
    </row>
    <row r="230" spans="2:65" s="12" customFormat="1">
      <c r="B230" s="151"/>
      <c r="D230" s="152" t="s">
        <v>241</v>
      </c>
      <c r="E230" s="153" t="s">
        <v>1</v>
      </c>
      <c r="F230" s="154" t="s">
        <v>2790</v>
      </c>
      <c r="H230" s="155">
        <v>-56.8</v>
      </c>
      <c r="I230" s="156"/>
      <c r="L230" s="151"/>
      <c r="M230" s="157"/>
      <c r="T230" s="158"/>
      <c r="AT230" s="153" t="s">
        <v>241</v>
      </c>
      <c r="AU230" s="153" t="s">
        <v>95</v>
      </c>
      <c r="AV230" s="12" t="s">
        <v>95</v>
      </c>
      <c r="AW230" s="12" t="s">
        <v>42</v>
      </c>
      <c r="AX230" s="12" t="s">
        <v>86</v>
      </c>
      <c r="AY230" s="153" t="s">
        <v>232</v>
      </c>
    </row>
    <row r="231" spans="2:65" s="13" customFormat="1">
      <c r="B231" s="159"/>
      <c r="D231" s="152" t="s">
        <v>241</v>
      </c>
      <c r="E231" s="160" t="s">
        <v>1</v>
      </c>
      <c r="F231" s="161" t="s">
        <v>243</v>
      </c>
      <c r="H231" s="162">
        <v>115.84</v>
      </c>
      <c r="I231" s="163"/>
      <c r="L231" s="159"/>
      <c r="M231" s="164"/>
      <c r="T231" s="165"/>
      <c r="AT231" s="160" t="s">
        <v>241</v>
      </c>
      <c r="AU231" s="160" t="s">
        <v>95</v>
      </c>
      <c r="AV231" s="13" t="s">
        <v>239</v>
      </c>
      <c r="AW231" s="13" t="s">
        <v>42</v>
      </c>
      <c r="AX231" s="13" t="s">
        <v>93</v>
      </c>
      <c r="AY231" s="160" t="s">
        <v>232</v>
      </c>
    </row>
    <row r="232" spans="2:65" s="1" customFormat="1" ht="16.5" customHeight="1">
      <c r="B232" s="33"/>
      <c r="C232" s="179" t="s">
        <v>393</v>
      </c>
      <c r="D232" s="179" t="s">
        <v>304</v>
      </c>
      <c r="E232" s="180" t="s">
        <v>2406</v>
      </c>
      <c r="F232" s="181" t="s">
        <v>2407</v>
      </c>
      <c r="G232" s="182" t="s">
        <v>153</v>
      </c>
      <c r="H232" s="183">
        <v>21.471</v>
      </c>
      <c r="I232" s="184"/>
      <c r="J232" s="185">
        <f>ROUND(I232*H232,2)</f>
        <v>0</v>
      </c>
      <c r="K232" s="181" t="s">
        <v>238</v>
      </c>
      <c r="L232" s="186"/>
      <c r="M232" s="187" t="s">
        <v>1</v>
      </c>
      <c r="N232" s="188" t="s">
        <v>51</v>
      </c>
      <c r="P232" s="147">
        <f>O232*H232</f>
        <v>0</v>
      </c>
      <c r="Q232" s="147">
        <v>0.11799999999999999</v>
      </c>
      <c r="R232" s="147">
        <f>Q232*H232</f>
        <v>2.5335779999999999</v>
      </c>
      <c r="S232" s="147">
        <v>0</v>
      </c>
      <c r="T232" s="148">
        <f>S232*H232</f>
        <v>0</v>
      </c>
      <c r="AR232" s="149" t="s">
        <v>303</v>
      </c>
      <c r="AT232" s="149" t="s">
        <v>304</v>
      </c>
      <c r="AU232" s="149" t="s">
        <v>95</v>
      </c>
      <c r="AY232" s="17" t="s">
        <v>232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93</v>
      </c>
      <c r="BK232" s="150">
        <f>ROUND(I232*H232,2)</f>
        <v>0</v>
      </c>
      <c r="BL232" s="17" t="s">
        <v>239</v>
      </c>
      <c r="BM232" s="149" t="s">
        <v>2791</v>
      </c>
    </row>
    <row r="233" spans="2:65" s="14" customFormat="1">
      <c r="B233" s="166"/>
      <c r="D233" s="152" t="s">
        <v>241</v>
      </c>
      <c r="E233" s="167" t="s">
        <v>1</v>
      </c>
      <c r="F233" s="168" t="s">
        <v>2409</v>
      </c>
      <c r="H233" s="167" t="s">
        <v>1</v>
      </c>
      <c r="I233" s="169"/>
      <c r="L233" s="166"/>
      <c r="M233" s="170"/>
      <c r="T233" s="171"/>
      <c r="AT233" s="167" t="s">
        <v>241</v>
      </c>
      <c r="AU233" s="167" t="s">
        <v>95</v>
      </c>
      <c r="AV233" s="14" t="s">
        <v>93</v>
      </c>
      <c r="AW233" s="14" t="s">
        <v>42</v>
      </c>
      <c r="AX233" s="14" t="s">
        <v>86</v>
      </c>
      <c r="AY233" s="167" t="s">
        <v>232</v>
      </c>
    </row>
    <row r="234" spans="2:65" s="14" customFormat="1">
      <c r="B234" s="166"/>
      <c r="D234" s="152" t="s">
        <v>241</v>
      </c>
      <c r="E234" s="167" t="s">
        <v>1</v>
      </c>
      <c r="F234" s="168" t="s">
        <v>2410</v>
      </c>
      <c r="H234" s="167" t="s">
        <v>1</v>
      </c>
      <c r="I234" s="169"/>
      <c r="L234" s="166"/>
      <c r="M234" s="170"/>
      <c r="T234" s="171"/>
      <c r="AT234" s="167" t="s">
        <v>241</v>
      </c>
      <c r="AU234" s="167" t="s">
        <v>95</v>
      </c>
      <c r="AV234" s="14" t="s">
        <v>93</v>
      </c>
      <c r="AW234" s="14" t="s">
        <v>42</v>
      </c>
      <c r="AX234" s="14" t="s">
        <v>86</v>
      </c>
      <c r="AY234" s="167" t="s">
        <v>232</v>
      </c>
    </row>
    <row r="235" spans="2:65" s="12" customFormat="1">
      <c r="B235" s="151"/>
      <c r="D235" s="152" t="s">
        <v>241</v>
      </c>
      <c r="E235" s="153" t="s">
        <v>1</v>
      </c>
      <c r="F235" s="154" t="s">
        <v>2792</v>
      </c>
      <c r="H235" s="155">
        <v>21.05</v>
      </c>
      <c r="I235" s="156"/>
      <c r="L235" s="151"/>
      <c r="M235" s="157"/>
      <c r="T235" s="158"/>
      <c r="AT235" s="153" t="s">
        <v>241</v>
      </c>
      <c r="AU235" s="153" t="s">
        <v>95</v>
      </c>
      <c r="AV235" s="12" t="s">
        <v>95</v>
      </c>
      <c r="AW235" s="12" t="s">
        <v>42</v>
      </c>
      <c r="AX235" s="12" t="s">
        <v>86</v>
      </c>
      <c r="AY235" s="153" t="s">
        <v>232</v>
      </c>
    </row>
    <row r="236" spans="2:65" s="13" customFormat="1">
      <c r="B236" s="159"/>
      <c r="D236" s="152" t="s">
        <v>241</v>
      </c>
      <c r="E236" s="160" t="s">
        <v>1</v>
      </c>
      <c r="F236" s="161" t="s">
        <v>243</v>
      </c>
      <c r="H236" s="162">
        <v>21.05</v>
      </c>
      <c r="I236" s="163"/>
      <c r="L236" s="159"/>
      <c r="M236" s="164"/>
      <c r="T236" s="165"/>
      <c r="AT236" s="160" t="s">
        <v>241</v>
      </c>
      <c r="AU236" s="160" t="s">
        <v>95</v>
      </c>
      <c r="AV236" s="13" t="s">
        <v>239</v>
      </c>
      <c r="AW236" s="13" t="s">
        <v>42</v>
      </c>
      <c r="AX236" s="13" t="s">
        <v>93</v>
      </c>
      <c r="AY236" s="160" t="s">
        <v>232</v>
      </c>
    </row>
    <row r="237" spans="2:65" s="12" customFormat="1">
      <c r="B237" s="151"/>
      <c r="D237" s="152" t="s">
        <v>241</v>
      </c>
      <c r="F237" s="154" t="s">
        <v>2793</v>
      </c>
      <c r="H237" s="155">
        <v>21.471</v>
      </c>
      <c r="I237" s="156"/>
      <c r="L237" s="151"/>
      <c r="M237" s="157"/>
      <c r="T237" s="158"/>
      <c r="AT237" s="153" t="s">
        <v>241</v>
      </c>
      <c r="AU237" s="153" t="s">
        <v>95</v>
      </c>
      <c r="AV237" s="12" t="s">
        <v>95</v>
      </c>
      <c r="AW237" s="12" t="s">
        <v>4</v>
      </c>
      <c r="AX237" s="12" t="s">
        <v>93</v>
      </c>
      <c r="AY237" s="153" t="s">
        <v>232</v>
      </c>
    </row>
    <row r="238" spans="2:65" s="1" customFormat="1" ht="16.5" customHeight="1">
      <c r="B238" s="33"/>
      <c r="C238" s="179" t="s">
        <v>404</v>
      </c>
      <c r="D238" s="179" t="s">
        <v>304</v>
      </c>
      <c r="E238" s="180" t="s">
        <v>2413</v>
      </c>
      <c r="F238" s="181" t="s">
        <v>2414</v>
      </c>
      <c r="G238" s="182" t="s">
        <v>153</v>
      </c>
      <c r="H238" s="183">
        <v>1.867</v>
      </c>
      <c r="I238" s="184"/>
      <c r="J238" s="185">
        <f>ROUND(I238*H238,2)</f>
        <v>0</v>
      </c>
      <c r="K238" s="181" t="s">
        <v>238</v>
      </c>
      <c r="L238" s="186"/>
      <c r="M238" s="187" t="s">
        <v>1</v>
      </c>
      <c r="N238" s="188" t="s">
        <v>51</v>
      </c>
      <c r="P238" s="147">
        <f>O238*H238</f>
        <v>0</v>
      </c>
      <c r="Q238" s="147">
        <v>0.11799999999999999</v>
      </c>
      <c r="R238" s="147">
        <f>Q238*H238</f>
        <v>0.22030599999999997</v>
      </c>
      <c r="S238" s="147">
        <v>0</v>
      </c>
      <c r="T238" s="148">
        <f>S238*H238</f>
        <v>0</v>
      </c>
      <c r="AR238" s="149" t="s">
        <v>303</v>
      </c>
      <c r="AT238" s="149" t="s">
        <v>304</v>
      </c>
      <c r="AU238" s="149" t="s">
        <v>95</v>
      </c>
      <c r="AY238" s="17" t="s">
        <v>232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93</v>
      </c>
      <c r="BK238" s="150">
        <f>ROUND(I238*H238,2)</f>
        <v>0</v>
      </c>
      <c r="BL238" s="17" t="s">
        <v>239</v>
      </c>
      <c r="BM238" s="149" t="s">
        <v>2794</v>
      </c>
    </row>
    <row r="239" spans="2:65" s="14" customFormat="1">
      <c r="B239" s="166"/>
      <c r="D239" s="152" t="s">
        <v>241</v>
      </c>
      <c r="E239" s="167" t="s">
        <v>1</v>
      </c>
      <c r="F239" s="168" t="s">
        <v>2409</v>
      </c>
      <c r="H239" s="167" t="s">
        <v>1</v>
      </c>
      <c r="I239" s="169"/>
      <c r="L239" s="166"/>
      <c r="M239" s="170"/>
      <c r="T239" s="171"/>
      <c r="AT239" s="167" t="s">
        <v>241</v>
      </c>
      <c r="AU239" s="167" t="s">
        <v>95</v>
      </c>
      <c r="AV239" s="14" t="s">
        <v>93</v>
      </c>
      <c r="AW239" s="14" t="s">
        <v>42</v>
      </c>
      <c r="AX239" s="14" t="s">
        <v>86</v>
      </c>
      <c r="AY239" s="167" t="s">
        <v>232</v>
      </c>
    </row>
    <row r="240" spans="2:65" s="14" customFormat="1">
      <c r="B240" s="166"/>
      <c r="D240" s="152" t="s">
        <v>241</v>
      </c>
      <c r="E240" s="167" t="s">
        <v>1</v>
      </c>
      <c r="F240" s="168" t="s">
        <v>2416</v>
      </c>
      <c r="H240" s="167" t="s">
        <v>1</v>
      </c>
      <c r="I240" s="169"/>
      <c r="L240" s="166"/>
      <c r="M240" s="170"/>
      <c r="T240" s="171"/>
      <c r="AT240" s="167" t="s">
        <v>241</v>
      </c>
      <c r="AU240" s="167" t="s">
        <v>95</v>
      </c>
      <c r="AV240" s="14" t="s">
        <v>93</v>
      </c>
      <c r="AW240" s="14" t="s">
        <v>42</v>
      </c>
      <c r="AX240" s="14" t="s">
        <v>86</v>
      </c>
      <c r="AY240" s="167" t="s">
        <v>232</v>
      </c>
    </row>
    <row r="241" spans="2:65" s="12" customFormat="1">
      <c r="B241" s="151"/>
      <c r="D241" s="152" t="s">
        <v>241</v>
      </c>
      <c r="E241" s="153" t="s">
        <v>1</v>
      </c>
      <c r="F241" s="154" t="s">
        <v>2795</v>
      </c>
      <c r="H241" s="155">
        <v>1.83</v>
      </c>
      <c r="I241" s="156"/>
      <c r="L241" s="151"/>
      <c r="M241" s="157"/>
      <c r="T241" s="158"/>
      <c r="AT241" s="153" t="s">
        <v>241</v>
      </c>
      <c r="AU241" s="153" t="s">
        <v>95</v>
      </c>
      <c r="AV241" s="12" t="s">
        <v>95</v>
      </c>
      <c r="AW241" s="12" t="s">
        <v>42</v>
      </c>
      <c r="AX241" s="12" t="s">
        <v>86</v>
      </c>
      <c r="AY241" s="153" t="s">
        <v>232</v>
      </c>
    </row>
    <row r="242" spans="2:65" s="13" customFormat="1">
      <c r="B242" s="159"/>
      <c r="D242" s="152" t="s">
        <v>241</v>
      </c>
      <c r="E242" s="160" t="s">
        <v>1</v>
      </c>
      <c r="F242" s="161" t="s">
        <v>243</v>
      </c>
      <c r="H242" s="162">
        <v>1.83</v>
      </c>
      <c r="I242" s="163"/>
      <c r="L242" s="159"/>
      <c r="M242" s="164"/>
      <c r="T242" s="165"/>
      <c r="AT242" s="160" t="s">
        <v>241</v>
      </c>
      <c r="AU242" s="160" t="s">
        <v>95</v>
      </c>
      <c r="AV242" s="13" t="s">
        <v>239</v>
      </c>
      <c r="AW242" s="13" t="s">
        <v>42</v>
      </c>
      <c r="AX242" s="13" t="s">
        <v>93</v>
      </c>
      <c r="AY242" s="160" t="s">
        <v>232</v>
      </c>
    </row>
    <row r="243" spans="2:65" s="12" customFormat="1">
      <c r="B243" s="151"/>
      <c r="D243" s="152" t="s">
        <v>241</v>
      </c>
      <c r="F243" s="154" t="s">
        <v>2796</v>
      </c>
      <c r="H243" s="155">
        <v>1.867</v>
      </c>
      <c r="I243" s="156"/>
      <c r="L243" s="151"/>
      <c r="M243" s="157"/>
      <c r="T243" s="158"/>
      <c r="AT243" s="153" t="s">
        <v>241</v>
      </c>
      <c r="AU243" s="153" t="s">
        <v>95</v>
      </c>
      <c r="AV243" s="12" t="s">
        <v>95</v>
      </c>
      <c r="AW243" s="12" t="s">
        <v>4</v>
      </c>
      <c r="AX243" s="12" t="s">
        <v>93</v>
      </c>
      <c r="AY243" s="153" t="s">
        <v>232</v>
      </c>
    </row>
    <row r="244" spans="2:65" s="1" customFormat="1" ht="66.75" customHeight="1">
      <c r="B244" s="33"/>
      <c r="C244" s="138" t="s">
        <v>412</v>
      </c>
      <c r="D244" s="138" t="s">
        <v>234</v>
      </c>
      <c r="E244" s="139" t="s">
        <v>2797</v>
      </c>
      <c r="F244" s="140" t="s">
        <v>2798</v>
      </c>
      <c r="G244" s="141" t="s">
        <v>153</v>
      </c>
      <c r="H244" s="142">
        <v>56.8</v>
      </c>
      <c r="I244" s="143"/>
      <c r="J244" s="144">
        <f>ROUND(I244*H244,2)</f>
        <v>0</v>
      </c>
      <c r="K244" s="140" t="s">
        <v>238</v>
      </c>
      <c r="L244" s="33"/>
      <c r="M244" s="145" t="s">
        <v>1</v>
      </c>
      <c r="N244" s="146" t="s">
        <v>51</v>
      </c>
      <c r="P244" s="147">
        <f>O244*H244</f>
        <v>0</v>
      </c>
      <c r="Q244" s="147">
        <v>8.6800000000000002E-2</v>
      </c>
      <c r="R244" s="147">
        <f>Q244*H244</f>
        <v>4.9302399999999995</v>
      </c>
      <c r="S244" s="147">
        <v>0</v>
      </c>
      <c r="T244" s="148">
        <f>S244*H244</f>
        <v>0</v>
      </c>
      <c r="AR244" s="149" t="s">
        <v>239</v>
      </c>
      <c r="AT244" s="149" t="s">
        <v>234</v>
      </c>
      <c r="AU244" s="149" t="s">
        <v>95</v>
      </c>
      <c r="AY244" s="17" t="s">
        <v>232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93</v>
      </c>
      <c r="BK244" s="150">
        <f>ROUND(I244*H244,2)</f>
        <v>0</v>
      </c>
      <c r="BL244" s="17" t="s">
        <v>239</v>
      </c>
      <c r="BM244" s="149" t="s">
        <v>2799</v>
      </c>
    </row>
    <row r="245" spans="2:65" s="14" customFormat="1">
      <c r="B245" s="166"/>
      <c r="D245" s="152" t="s">
        <v>241</v>
      </c>
      <c r="E245" s="167" t="s">
        <v>1</v>
      </c>
      <c r="F245" s="168" t="s">
        <v>2800</v>
      </c>
      <c r="H245" s="167" t="s">
        <v>1</v>
      </c>
      <c r="I245" s="169"/>
      <c r="L245" s="166"/>
      <c r="M245" s="170"/>
      <c r="T245" s="171"/>
      <c r="AT245" s="167" t="s">
        <v>241</v>
      </c>
      <c r="AU245" s="167" t="s">
        <v>95</v>
      </c>
      <c r="AV245" s="14" t="s">
        <v>93</v>
      </c>
      <c r="AW245" s="14" t="s">
        <v>42</v>
      </c>
      <c r="AX245" s="14" t="s">
        <v>86</v>
      </c>
      <c r="AY245" s="167" t="s">
        <v>232</v>
      </c>
    </row>
    <row r="246" spans="2:65" s="12" customFormat="1">
      <c r="B246" s="151"/>
      <c r="D246" s="152" t="s">
        <v>241</v>
      </c>
      <c r="E246" s="153" t="s">
        <v>1</v>
      </c>
      <c r="F246" s="154" t="s">
        <v>2801</v>
      </c>
      <c r="H246" s="155">
        <v>25.6</v>
      </c>
      <c r="I246" s="156"/>
      <c r="L246" s="151"/>
      <c r="M246" s="157"/>
      <c r="T246" s="158"/>
      <c r="AT246" s="153" t="s">
        <v>241</v>
      </c>
      <c r="AU246" s="153" t="s">
        <v>95</v>
      </c>
      <c r="AV246" s="12" t="s">
        <v>95</v>
      </c>
      <c r="AW246" s="12" t="s">
        <v>42</v>
      </c>
      <c r="AX246" s="12" t="s">
        <v>86</v>
      </c>
      <c r="AY246" s="153" t="s">
        <v>232</v>
      </c>
    </row>
    <row r="247" spans="2:65" s="12" customFormat="1">
      <c r="B247" s="151"/>
      <c r="D247" s="152" t="s">
        <v>241</v>
      </c>
      <c r="E247" s="153" t="s">
        <v>1</v>
      </c>
      <c r="F247" s="154" t="s">
        <v>2802</v>
      </c>
      <c r="H247" s="155">
        <v>34.85</v>
      </c>
      <c r="I247" s="156"/>
      <c r="L247" s="151"/>
      <c r="M247" s="157"/>
      <c r="T247" s="158"/>
      <c r="AT247" s="153" t="s">
        <v>241</v>
      </c>
      <c r="AU247" s="153" t="s">
        <v>95</v>
      </c>
      <c r="AV247" s="12" t="s">
        <v>95</v>
      </c>
      <c r="AW247" s="12" t="s">
        <v>42</v>
      </c>
      <c r="AX247" s="12" t="s">
        <v>86</v>
      </c>
      <c r="AY247" s="153" t="s">
        <v>232</v>
      </c>
    </row>
    <row r="248" spans="2:65" s="12" customFormat="1">
      <c r="B248" s="151"/>
      <c r="D248" s="152" t="s">
        <v>241</v>
      </c>
      <c r="E248" s="153" t="s">
        <v>1</v>
      </c>
      <c r="F248" s="154" t="s">
        <v>2803</v>
      </c>
      <c r="H248" s="155">
        <v>41.6</v>
      </c>
      <c r="I248" s="156"/>
      <c r="L248" s="151"/>
      <c r="M248" s="157"/>
      <c r="T248" s="158"/>
      <c r="AT248" s="153" t="s">
        <v>241</v>
      </c>
      <c r="AU248" s="153" t="s">
        <v>95</v>
      </c>
      <c r="AV248" s="12" t="s">
        <v>95</v>
      </c>
      <c r="AW248" s="12" t="s">
        <v>42</v>
      </c>
      <c r="AX248" s="12" t="s">
        <v>86</v>
      </c>
      <c r="AY248" s="153" t="s">
        <v>232</v>
      </c>
    </row>
    <row r="249" spans="2:65" s="12" customFormat="1">
      <c r="B249" s="151"/>
      <c r="D249" s="152" t="s">
        <v>241</v>
      </c>
      <c r="E249" s="153" t="s">
        <v>1</v>
      </c>
      <c r="F249" s="154" t="s">
        <v>2804</v>
      </c>
      <c r="H249" s="155">
        <v>39.950000000000003</v>
      </c>
      <c r="I249" s="156"/>
      <c r="L249" s="151"/>
      <c r="M249" s="157"/>
      <c r="T249" s="158"/>
      <c r="AT249" s="153" t="s">
        <v>241</v>
      </c>
      <c r="AU249" s="153" t="s">
        <v>95</v>
      </c>
      <c r="AV249" s="12" t="s">
        <v>95</v>
      </c>
      <c r="AW249" s="12" t="s">
        <v>42</v>
      </c>
      <c r="AX249" s="12" t="s">
        <v>86</v>
      </c>
      <c r="AY249" s="153" t="s">
        <v>232</v>
      </c>
    </row>
    <row r="250" spans="2:65" s="13" customFormat="1">
      <c r="B250" s="159"/>
      <c r="D250" s="152" t="s">
        <v>241</v>
      </c>
      <c r="E250" s="160" t="s">
        <v>1</v>
      </c>
      <c r="F250" s="161" t="s">
        <v>243</v>
      </c>
      <c r="H250" s="162">
        <v>142</v>
      </c>
      <c r="I250" s="163"/>
      <c r="L250" s="159"/>
      <c r="M250" s="164"/>
      <c r="T250" s="165"/>
      <c r="AT250" s="160" t="s">
        <v>241</v>
      </c>
      <c r="AU250" s="160" t="s">
        <v>95</v>
      </c>
      <c r="AV250" s="13" t="s">
        <v>239</v>
      </c>
      <c r="AW250" s="13" t="s">
        <v>42</v>
      </c>
      <c r="AX250" s="13" t="s">
        <v>86</v>
      </c>
      <c r="AY250" s="160" t="s">
        <v>232</v>
      </c>
    </row>
    <row r="251" spans="2:65" s="12" customFormat="1">
      <c r="B251" s="151"/>
      <c r="D251" s="152" t="s">
        <v>241</v>
      </c>
      <c r="E251" s="153" t="s">
        <v>2706</v>
      </c>
      <c r="F251" s="154" t="s">
        <v>2805</v>
      </c>
      <c r="H251" s="155">
        <v>56.8</v>
      </c>
      <c r="I251" s="156"/>
      <c r="L251" s="151"/>
      <c r="M251" s="157"/>
      <c r="T251" s="158"/>
      <c r="AT251" s="153" t="s">
        <v>241</v>
      </c>
      <c r="AU251" s="153" t="s">
        <v>95</v>
      </c>
      <c r="AV251" s="12" t="s">
        <v>95</v>
      </c>
      <c r="AW251" s="12" t="s">
        <v>42</v>
      </c>
      <c r="AX251" s="12" t="s">
        <v>86</v>
      </c>
      <c r="AY251" s="153" t="s">
        <v>232</v>
      </c>
    </row>
    <row r="252" spans="2:65" s="13" customFormat="1">
      <c r="B252" s="159"/>
      <c r="D252" s="152" t="s">
        <v>241</v>
      </c>
      <c r="E252" s="160" t="s">
        <v>1</v>
      </c>
      <c r="F252" s="161" t="s">
        <v>243</v>
      </c>
      <c r="H252" s="162">
        <v>56.8</v>
      </c>
      <c r="I252" s="163"/>
      <c r="L252" s="159"/>
      <c r="M252" s="164"/>
      <c r="T252" s="165"/>
      <c r="AT252" s="160" t="s">
        <v>241</v>
      </c>
      <c r="AU252" s="160" t="s">
        <v>95</v>
      </c>
      <c r="AV252" s="13" t="s">
        <v>239</v>
      </c>
      <c r="AW252" s="13" t="s">
        <v>42</v>
      </c>
      <c r="AX252" s="13" t="s">
        <v>93</v>
      </c>
      <c r="AY252" s="160" t="s">
        <v>232</v>
      </c>
    </row>
    <row r="253" spans="2:65" s="1" customFormat="1" ht="24.2" customHeight="1">
      <c r="B253" s="33"/>
      <c r="C253" s="179" t="s">
        <v>420</v>
      </c>
      <c r="D253" s="179" t="s">
        <v>304</v>
      </c>
      <c r="E253" s="180" t="s">
        <v>2806</v>
      </c>
      <c r="F253" s="181" t="s">
        <v>2807</v>
      </c>
      <c r="G253" s="182" t="s">
        <v>153</v>
      </c>
      <c r="H253" s="183">
        <v>11.36</v>
      </c>
      <c r="I253" s="184"/>
      <c r="J253" s="185">
        <f>ROUND(I253*H253,2)</f>
        <v>0</v>
      </c>
      <c r="K253" s="181" t="s">
        <v>376</v>
      </c>
      <c r="L253" s="186"/>
      <c r="M253" s="187" t="s">
        <v>1</v>
      </c>
      <c r="N253" s="188" t="s">
        <v>51</v>
      </c>
      <c r="P253" s="147">
        <f>O253*H253</f>
        <v>0</v>
      </c>
      <c r="Q253" s="147">
        <v>0.14000000000000001</v>
      </c>
      <c r="R253" s="147">
        <f>Q253*H253</f>
        <v>1.5904</v>
      </c>
      <c r="S253" s="147">
        <v>0</v>
      </c>
      <c r="T253" s="148">
        <f>S253*H253</f>
        <v>0</v>
      </c>
      <c r="AR253" s="149" t="s">
        <v>303</v>
      </c>
      <c r="AT253" s="149" t="s">
        <v>304</v>
      </c>
      <c r="AU253" s="149" t="s">
        <v>95</v>
      </c>
      <c r="AY253" s="17" t="s">
        <v>232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93</v>
      </c>
      <c r="BK253" s="150">
        <f>ROUND(I253*H253,2)</f>
        <v>0</v>
      </c>
      <c r="BL253" s="17" t="s">
        <v>239</v>
      </c>
      <c r="BM253" s="149" t="s">
        <v>2808</v>
      </c>
    </row>
    <row r="254" spans="2:65" s="14" customFormat="1">
      <c r="B254" s="166"/>
      <c r="D254" s="152" t="s">
        <v>241</v>
      </c>
      <c r="E254" s="167" t="s">
        <v>1</v>
      </c>
      <c r="F254" s="168" t="s">
        <v>2809</v>
      </c>
      <c r="H254" s="167" t="s">
        <v>1</v>
      </c>
      <c r="I254" s="169"/>
      <c r="L254" s="166"/>
      <c r="M254" s="170"/>
      <c r="T254" s="171"/>
      <c r="AT254" s="167" t="s">
        <v>241</v>
      </c>
      <c r="AU254" s="167" t="s">
        <v>95</v>
      </c>
      <c r="AV254" s="14" t="s">
        <v>93</v>
      </c>
      <c r="AW254" s="14" t="s">
        <v>42</v>
      </c>
      <c r="AX254" s="14" t="s">
        <v>86</v>
      </c>
      <c r="AY254" s="167" t="s">
        <v>232</v>
      </c>
    </row>
    <row r="255" spans="2:65" s="14" customFormat="1">
      <c r="B255" s="166"/>
      <c r="D255" s="152" t="s">
        <v>241</v>
      </c>
      <c r="E255" s="167" t="s">
        <v>1</v>
      </c>
      <c r="F255" s="168" t="s">
        <v>2810</v>
      </c>
      <c r="H255" s="167" t="s">
        <v>1</v>
      </c>
      <c r="I255" s="169"/>
      <c r="L255" s="166"/>
      <c r="M255" s="170"/>
      <c r="T255" s="171"/>
      <c r="AT255" s="167" t="s">
        <v>241</v>
      </c>
      <c r="AU255" s="167" t="s">
        <v>95</v>
      </c>
      <c r="AV255" s="14" t="s">
        <v>93</v>
      </c>
      <c r="AW255" s="14" t="s">
        <v>42</v>
      </c>
      <c r="AX255" s="14" t="s">
        <v>86</v>
      </c>
      <c r="AY255" s="167" t="s">
        <v>232</v>
      </c>
    </row>
    <row r="256" spans="2:65" s="12" customFormat="1">
      <c r="B256" s="151"/>
      <c r="D256" s="152" t="s">
        <v>241</v>
      </c>
      <c r="E256" s="153" t="s">
        <v>1</v>
      </c>
      <c r="F256" s="154" t="s">
        <v>2811</v>
      </c>
      <c r="H256" s="155">
        <v>11.36</v>
      </c>
      <c r="I256" s="156"/>
      <c r="L256" s="151"/>
      <c r="M256" s="157"/>
      <c r="T256" s="158"/>
      <c r="AT256" s="153" t="s">
        <v>241</v>
      </c>
      <c r="AU256" s="153" t="s">
        <v>95</v>
      </c>
      <c r="AV256" s="12" t="s">
        <v>95</v>
      </c>
      <c r="AW256" s="12" t="s">
        <v>42</v>
      </c>
      <c r="AX256" s="12" t="s">
        <v>86</v>
      </c>
      <c r="AY256" s="153" t="s">
        <v>232</v>
      </c>
    </row>
    <row r="257" spans="2:65" s="13" customFormat="1">
      <c r="B257" s="159"/>
      <c r="D257" s="152" t="s">
        <v>241</v>
      </c>
      <c r="E257" s="160" t="s">
        <v>1</v>
      </c>
      <c r="F257" s="161" t="s">
        <v>243</v>
      </c>
      <c r="H257" s="162">
        <v>11.36</v>
      </c>
      <c r="I257" s="163"/>
      <c r="L257" s="159"/>
      <c r="M257" s="164"/>
      <c r="T257" s="165"/>
      <c r="AT257" s="160" t="s">
        <v>241</v>
      </c>
      <c r="AU257" s="160" t="s">
        <v>95</v>
      </c>
      <c r="AV257" s="13" t="s">
        <v>239</v>
      </c>
      <c r="AW257" s="13" t="s">
        <v>42</v>
      </c>
      <c r="AX257" s="13" t="s">
        <v>93</v>
      </c>
      <c r="AY257" s="160" t="s">
        <v>232</v>
      </c>
    </row>
    <row r="258" spans="2:65" s="1" customFormat="1" ht="24.2" customHeight="1">
      <c r="B258" s="33"/>
      <c r="C258" s="138" t="s">
        <v>426</v>
      </c>
      <c r="D258" s="138" t="s">
        <v>234</v>
      </c>
      <c r="E258" s="139" t="s">
        <v>2812</v>
      </c>
      <c r="F258" s="140" t="s">
        <v>2813</v>
      </c>
      <c r="G258" s="141" t="s">
        <v>153</v>
      </c>
      <c r="H258" s="142">
        <v>177.44</v>
      </c>
      <c r="I258" s="143"/>
      <c r="J258" s="144">
        <f>ROUND(I258*H258,2)</f>
        <v>0</v>
      </c>
      <c r="K258" s="140" t="s">
        <v>238</v>
      </c>
      <c r="L258" s="33"/>
      <c r="M258" s="145" t="s">
        <v>1</v>
      </c>
      <c r="N258" s="146" t="s">
        <v>51</v>
      </c>
      <c r="P258" s="147">
        <f>O258*H258</f>
        <v>0</v>
      </c>
      <c r="Q258" s="147">
        <v>0</v>
      </c>
      <c r="R258" s="147">
        <f>Q258*H258</f>
        <v>0</v>
      </c>
      <c r="S258" s="147">
        <v>0</v>
      </c>
      <c r="T258" s="148">
        <f>S258*H258</f>
        <v>0</v>
      </c>
      <c r="AR258" s="149" t="s">
        <v>239</v>
      </c>
      <c r="AT258" s="149" t="s">
        <v>234</v>
      </c>
      <c r="AU258" s="149" t="s">
        <v>95</v>
      </c>
      <c r="AY258" s="17" t="s">
        <v>232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93</v>
      </c>
      <c r="BK258" s="150">
        <f>ROUND(I258*H258,2)</f>
        <v>0</v>
      </c>
      <c r="BL258" s="17" t="s">
        <v>239</v>
      </c>
      <c r="BM258" s="149" t="s">
        <v>2814</v>
      </c>
    </row>
    <row r="259" spans="2:65" s="14" customFormat="1">
      <c r="B259" s="166"/>
      <c r="D259" s="152" t="s">
        <v>241</v>
      </c>
      <c r="E259" s="167" t="s">
        <v>1</v>
      </c>
      <c r="F259" s="168" t="s">
        <v>2815</v>
      </c>
      <c r="H259" s="167" t="s">
        <v>1</v>
      </c>
      <c r="I259" s="169"/>
      <c r="L259" s="166"/>
      <c r="M259" s="170"/>
      <c r="T259" s="171"/>
      <c r="AT259" s="167" t="s">
        <v>241</v>
      </c>
      <c r="AU259" s="167" t="s">
        <v>95</v>
      </c>
      <c r="AV259" s="14" t="s">
        <v>93</v>
      </c>
      <c r="AW259" s="14" t="s">
        <v>42</v>
      </c>
      <c r="AX259" s="14" t="s">
        <v>86</v>
      </c>
      <c r="AY259" s="167" t="s">
        <v>232</v>
      </c>
    </row>
    <row r="260" spans="2:65" s="14" customFormat="1">
      <c r="B260" s="166"/>
      <c r="D260" s="152" t="s">
        <v>241</v>
      </c>
      <c r="E260" s="167" t="s">
        <v>1</v>
      </c>
      <c r="F260" s="168" t="s">
        <v>2816</v>
      </c>
      <c r="H260" s="167" t="s">
        <v>1</v>
      </c>
      <c r="I260" s="169"/>
      <c r="L260" s="166"/>
      <c r="M260" s="170"/>
      <c r="T260" s="171"/>
      <c r="AT260" s="167" t="s">
        <v>241</v>
      </c>
      <c r="AU260" s="167" t="s">
        <v>95</v>
      </c>
      <c r="AV260" s="14" t="s">
        <v>93</v>
      </c>
      <c r="AW260" s="14" t="s">
        <v>42</v>
      </c>
      <c r="AX260" s="14" t="s">
        <v>86</v>
      </c>
      <c r="AY260" s="167" t="s">
        <v>232</v>
      </c>
    </row>
    <row r="261" spans="2:65" s="12" customFormat="1">
      <c r="B261" s="151"/>
      <c r="D261" s="152" t="s">
        <v>241</v>
      </c>
      <c r="E261" s="153" t="s">
        <v>1</v>
      </c>
      <c r="F261" s="154" t="s">
        <v>2817</v>
      </c>
      <c r="H261" s="155">
        <v>187.04</v>
      </c>
      <c r="I261" s="156"/>
      <c r="L261" s="151"/>
      <c r="M261" s="157"/>
      <c r="T261" s="158"/>
      <c r="AT261" s="153" t="s">
        <v>241</v>
      </c>
      <c r="AU261" s="153" t="s">
        <v>95</v>
      </c>
      <c r="AV261" s="12" t="s">
        <v>95</v>
      </c>
      <c r="AW261" s="12" t="s">
        <v>42</v>
      </c>
      <c r="AX261" s="12" t="s">
        <v>86</v>
      </c>
      <c r="AY261" s="153" t="s">
        <v>232</v>
      </c>
    </row>
    <row r="262" spans="2:65" s="12" customFormat="1">
      <c r="B262" s="151"/>
      <c r="D262" s="152" t="s">
        <v>241</v>
      </c>
      <c r="E262" s="153" t="s">
        <v>1</v>
      </c>
      <c r="F262" s="154" t="s">
        <v>2818</v>
      </c>
      <c r="H262" s="155">
        <v>-9.6</v>
      </c>
      <c r="I262" s="156"/>
      <c r="L262" s="151"/>
      <c r="M262" s="157"/>
      <c r="T262" s="158"/>
      <c r="AT262" s="153" t="s">
        <v>241</v>
      </c>
      <c r="AU262" s="153" t="s">
        <v>95</v>
      </c>
      <c r="AV262" s="12" t="s">
        <v>95</v>
      </c>
      <c r="AW262" s="12" t="s">
        <v>42</v>
      </c>
      <c r="AX262" s="12" t="s">
        <v>86</v>
      </c>
      <c r="AY262" s="153" t="s">
        <v>232</v>
      </c>
    </row>
    <row r="263" spans="2:65" s="13" customFormat="1">
      <c r="B263" s="159"/>
      <c r="D263" s="152" t="s">
        <v>241</v>
      </c>
      <c r="E263" s="160" t="s">
        <v>1</v>
      </c>
      <c r="F263" s="161" t="s">
        <v>243</v>
      </c>
      <c r="H263" s="162">
        <v>177.44</v>
      </c>
      <c r="I263" s="163"/>
      <c r="L263" s="159"/>
      <c r="M263" s="164"/>
      <c r="T263" s="165"/>
      <c r="AT263" s="160" t="s">
        <v>241</v>
      </c>
      <c r="AU263" s="160" t="s">
        <v>95</v>
      </c>
      <c r="AV263" s="13" t="s">
        <v>239</v>
      </c>
      <c r="AW263" s="13" t="s">
        <v>42</v>
      </c>
      <c r="AX263" s="13" t="s">
        <v>93</v>
      </c>
      <c r="AY263" s="160" t="s">
        <v>232</v>
      </c>
    </row>
    <row r="264" spans="2:65" s="11" customFormat="1" ht="22.9" customHeight="1">
      <c r="B264" s="126"/>
      <c r="D264" s="127" t="s">
        <v>85</v>
      </c>
      <c r="E264" s="136" t="s">
        <v>271</v>
      </c>
      <c r="F264" s="136" t="s">
        <v>616</v>
      </c>
      <c r="I264" s="129"/>
      <c r="J264" s="137">
        <f>BK264</f>
        <v>0</v>
      </c>
      <c r="L264" s="126"/>
      <c r="M264" s="131"/>
      <c r="P264" s="132">
        <f>SUM(P265:P274)</f>
        <v>0</v>
      </c>
      <c r="R264" s="132">
        <f>SUM(R265:R274)</f>
        <v>0.67968000000000006</v>
      </c>
      <c r="T264" s="133">
        <f>SUM(T265:T274)</f>
        <v>0.67968000000000006</v>
      </c>
      <c r="AR264" s="127" t="s">
        <v>93</v>
      </c>
      <c r="AT264" s="134" t="s">
        <v>85</v>
      </c>
      <c r="AU264" s="134" t="s">
        <v>93</v>
      </c>
      <c r="AY264" s="127" t="s">
        <v>232</v>
      </c>
      <c r="BK264" s="135">
        <f>SUM(BK265:BK274)</f>
        <v>0</v>
      </c>
    </row>
    <row r="265" spans="2:65" s="1" customFormat="1" ht="24.2" customHeight="1">
      <c r="B265" s="33"/>
      <c r="C265" s="138" t="s">
        <v>466</v>
      </c>
      <c r="D265" s="138" t="s">
        <v>234</v>
      </c>
      <c r="E265" s="139" t="s">
        <v>2645</v>
      </c>
      <c r="F265" s="140" t="s">
        <v>2646</v>
      </c>
      <c r="G265" s="141" t="s">
        <v>153</v>
      </c>
      <c r="H265" s="142">
        <v>49.92</v>
      </c>
      <c r="I265" s="143"/>
      <c r="J265" s="144">
        <f>ROUND(I265*H265,2)</f>
        <v>0</v>
      </c>
      <c r="K265" s="140" t="s">
        <v>238</v>
      </c>
      <c r="L265" s="33"/>
      <c r="M265" s="145" t="s">
        <v>1</v>
      </c>
      <c r="N265" s="146" t="s">
        <v>51</v>
      </c>
      <c r="P265" s="147">
        <f>O265*H265</f>
        <v>0</v>
      </c>
      <c r="Q265" s="147">
        <v>0</v>
      </c>
      <c r="R265" s="147">
        <f>Q265*H265</f>
        <v>0</v>
      </c>
      <c r="S265" s="147">
        <v>0</v>
      </c>
      <c r="T265" s="148">
        <f>S265*H265</f>
        <v>0</v>
      </c>
      <c r="AR265" s="149" t="s">
        <v>239</v>
      </c>
      <c r="AT265" s="149" t="s">
        <v>234</v>
      </c>
      <c r="AU265" s="149" t="s">
        <v>95</v>
      </c>
      <c r="AY265" s="17" t="s">
        <v>232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93</v>
      </c>
      <c r="BK265" s="150">
        <f>ROUND(I265*H265,2)</f>
        <v>0</v>
      </c>
      <c r="BL265" s="17" t="s">
        <v>239</v>
      </c>
      <c r="BM265" s="149" t="s">
        <v>2819</v>
      </c>
    </row>
    <row r="266" spans="2:65" s="14" customFormat="1">
      <c r="B266" s="166"/>
      <c r="D266" s="152" t="s">
        <v>241</v>
      </c>
      <c r="E266" s="167" t="s">
        <v>1</v>
      </c>
      <c r="F266" s="168" t="s">
        <v>2648</v>
      </c>
      <c r="H266" s="167" t="s">
        <v>1</v>
      </c>
      <c r="I266" s="169"/>
      <c r="L266" s="166"/>
      <c r="M266" s="170"/>
      <c r="T266" s="171"/>
      <c r="AT266" s="167" t="s">
        <v>241</v>
      </c>
      <c r="AU266" s="167" t="s">
        <v>95</v>
      </c>
      <c r="AV266" s="14" t="s">
        <v>93</v>
      </c>
      <c r="AW266" s="14" t="s">
        <v>42</v>
      </c>
      <c r="AX266" s="14" t="s">
        <v>86</v>
      </c>
      <c r="AY266" s="167" t="s">
        <v>232</v>
      </c>
    </row>
    <row r="267" spans="2:65" s="12" customFormat="1">
      <c r="B267" s="151"/>
      <c r="D267" s="152" t="s">
        <v>241</v>
      </c>
      <c r="E267" s="153" t="s">
        <v>1</v>
      </c>
      <c r="F267" s="154" t="s">
        <v>2820</v>
      </c>
      <c r="H267" s="155">
        <v>43.2</v>
      </c>
      <c r="I267" s="156"/>
      <c r="L267" s="151"/>
      <c r="M267" s="157"/>
      <c r="T267" s="158"/>
      <c r="AT267" s="153" t="s">
        <v>241</v>
      </c>
      <c r="AU267" s="153" t="s">
        <v>95</v>
      </c>
      <c r="AV267" s="12" t="s">
        <v>95</v>
      </c>
      <c r="AW267" s="12" t="s">
        <v>42</v>
      </c>
      <c r="AX267" s="12" t="s">
        <v>86</v>
      </c>
      <c r="AY267" s="153" t="s">
        <v>232</v>
      </c>
    </row>
    <row r="268" spans="2:65" s="12" customFormat="1">
      <c r="B268" s="151"/>
      <c r="D268" s="152" t="s">
        <v>241</v>
      </c>
      <c r="E268" s="153" t="s">
        <v>1</v>
      </c>
      <c r="F268" s="154" t="s">
        <v>2821</v>
      </c>
      <c r="H268" s="155">
        <v>6.72</v>
      </c>
      <c r="I268" s="156"/>
      <c r="L268" s="151"/>
      <c r="M268" s="157"/>
      <c r="T268" s="158"/>
      <c r="AT268" s="153" t="s">
        <v>241</v>
      </c>
      <c r="AU268" s="153" t="s">
        <v>95</v>
      </c>
      <c r="AV268" s="12" t="s">
        <v>95</v>
      </c>
      <c r="AW268" s="12" t="s">
        <v>42</v>
      </c>
      <c r="AX268" s="12" t="s">
        <v>86</v>
      </c>
      <c r="AY268" s="153" t="s">
        <v>232</v>
      </c>
    </row>
    <row r="269" spans="2:65" s="13" customFormat="1">
      <c r="B269" s="159"/>
      <c r="D269" s="152" t="s">
        <v>241</v>
      </c>
      <c r="E269" s="160" t="s">
        <v>1</v>
      </c>
      <c r="F269" s="161" t="s">
        <v>243</v>
      </c>
      <c r="H269" s="162">
        <v>49.92</v>
      </c>
      <c r="I269" s="163"/>
      <c r="L269" s="159"/>
      <c r="M269" s="164"/>
      <c r="T269" s="165"/>
      <c r="AT269" s="160" t="s">
        <v>241</v>
      </c>
      <c r="AU269" s="160" t="s">
        <v>95</v>
      </c>
      <c r="AV269" s="13" t="s">
        <v>239</v>
      </c>
      <c r="AW269" s="13" t="s">
        <v>42</v>
      </c>
      <c r="AX269" s="13" t="s">
        <v>93</v>
      </c>
      <c r="AY269" s="160" t="s">
        <v>232</v>
      </c>
    </row>
    <row r="270" spans="2:65" s="1" customFormat="1" ht="24.2" customHeight="1">
      <c r="B270" s="33"/>
      <c r="C270" s="138" t="s">
        <v>509</v>
      </c>
      <c r="D270" s="138" t="s">
        <v>234</v>
      </c>
      <c r="E270" s="139" t="s">
        <v>2653</v>
      </c>
      <c r="F270" s="140" t="s">
        <v>2654</v>
      </c>
      <c r="G270" s="141" t="s">
        <v>153</v>
      </c>
      <c r="H270" s="142">
        <v>28.32</v>
      </c>
      <c r="I270" s="143"/>
      <c r="J270" s="144">
        <f>ROUND(I270*H270,2)</f>
        <v>0</v>
      </c>
      <c r="K270" s="140" t="s">
        <v>238</v>
      </c>
      <c r="L270" s="33"/>
      <c r="M270" s="145" t="s">
        <v>1</v>
      </c>
      <c r="N270" s="146" t="s">
        <v>51</v>
      </c>
      <c r="P270" s="147">
        <f>O270*H270</f>
        <v>0</v>
      </c>
      <c r="Q270" s="147">
        <v>2.4E-2</v>
      </c>
      <c r="R270" s="147">
        <f>Q270*H270</f>
        <v>0.67968000000000006</v>
      </c>
      <c r="S270" s="147">
        <v>2.4E-2</v>
      </c>
      <c r="T270" s="148">
        <f>S270*H270</f>
        <v>0.67968000000000006</v>
      </c>
      <c r="AR270" s="149" t="s">
        <v>239</v>
      </c>
      <c r="AT270" s="149" t="s">
        <v>234</v>
      </c>
      <c r="AU270" s="149" t="s">
        <v>95</v>
      </c>
      <c r="AY270" s="17" t="s">
        <v>232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93</v>
      </c>
      <c r="BK270" s="150">
        <f>ROUND(I270*H270,2)</f>
        <v>0</v>
      </c>
      <c r="BL270" s="17" t="s">
        <v>239</v>
      </c>
      <c r="BM270" s="149" t="s">
        <v>2822</v>
      </c>
    </row>
    <row r="271" spans="2:65" s="14" customFormat="1" ht="22.5">
      <c r="B271" s="166"/>
      <c r="D271" s="152" t="s">
        <v>241</v>
      </c>
      <c r="E271" s="167" t="s">
        <v>1</v>
      </c>
      <c r="F271" s="168" t="s">
        <v>2656</v>
      </c>
      <c r="H271" s="167" t="s">
        <v>1</v>
      </c>
      <c r="I271" s="169"/>
      <c r="L271" s="166"/>
      <c r="M271" s="170"/>
      <c r="T271" s="171"/>
      <c r="AT271" s="167" t="s">
        <v>241</v>
      </c>
      <c r="AU271" s="167" t="s">
        <v>95</v>
      </c>
      <c r="AV271" s="14" t="s">
        <v>93</v>
      </c>
      <c r="AW271" s="14" t="s">
        <v>42</v>
      </c>
      <c r="AX271" s="14" t="s">
        <v>86</v>
      </c>
      <c r="AY271" s="167" t="s">
        <v>232</v>
      </c>
    </row>
    <row r="272" spans="2:65" s="12" customFormat="1">
      <c r="B272" s="151"/>
      <c r="D272" s="152" t="s">
        <v>241</v>
      </c>
      <c r="E272" s="153" t="s">
        <v>1</v>
      </c>
      <c r="F272" s="154" t="s">
        <v>2823</v>
      </c>
      <c r="H272" s="155">
        <v>21.6</v>
      </c>
      <c r="I272" s="156"/>
      <c r="L272" s="151"/>
      <c r="M272" s="157"/>
      <c r="T272" s="158"/>
      <c r="AT272" s="153" t="s">
        <v>241</v>
      </c>
      <c r="AU272" s="153" t="s">
        <v>95</v>
      </c>
      <c r="AV272" s="12" t="s">
        <v>95</v>
      </c>
      <c r="AW272" s="12" t="s">
        <v>42</v>
      </c>
      <c r="AX272" s="12" t="s">
        <v>86</v>
      </c>
      <c r="AY272" s="153" t="s">
        <v>232</v>
      </c>
    </row>
    <row r="273" spans="2:65" s="12" customFormat="1">
      <c r="B273" s="151"/>
      <c r="D273" s="152" t="s">
        <v>241</v>
      </c>
      <c r="E273" s="153" t="s">
        <v>1</v>
      </c>
      <c r="F273" s="154" t="s">
        <v>2821</v>
      </c>
      <c r="H273" s="155">
        <v>6.72</v>
      </c>
      <c r="I273" s="156"/>
      <c r="L273" s="151"/>
      <c r="M273" s="157"/>
      <c r="T273" s="158"/>
      <c r="AT273" s="153" t="s">
        <v>241</v>
      </c>
      <c r="AU273" s="153" t="s">
        <v>95</v>
      </c>
      <c r="AV273" s="12" t="s">
        <v>95</v>
      </c>
      <c r="AW273" s="12" t="s">
        <v>42</v>
      </c>
      <c r="AX273" s="12" t="s">
        <v>86</v>
      </c>
      <c r="AY273" s="153" t="s">
        <v>232</v>
      </c>
    </row>
    <row r="274" spans="2:65" s="13" customFormat="1">
      <c r="B274" s="159"/>
      <c r="D274" s="152" t="s">
        <v>241</v>
      </c>
      <c r="E274" s="160" t="s">
        <v>1</v>
      </c>
      <c r="F274" s="161" t="s">
        <v>243</v>
      </c>
      <c r="H274" s="162">
        <v>28.32</v>
      </c>
      <c r="I274" s="163"/>
      <c r="L274" s="159"/>
      <c r="M274" s="164"/>
      <c r="T274" s="165"/>
      <c r="AT274" s="160" t="s">
        <v>241</v>
      </c>
      <c r="AU274" s="160" t="s">
        <v>95</v>
      </c>
      <c r="AV274" s="13" t="s">
        <v>239</v>
      </c>
      <c r="AW274" s="13" t="s">
        <v>42</v>
      </c>
      <c r="AX274" s="13" t="s">
        <v>93</v>
      </c>
      <c r="AY274" s="160" t="s">
        <v>232</v>
      </c>
    </row>
    <row r="275" spans="2:65" s="11" customFormat="1" ht="22.9" customHeight="1">
      <c r="B275" s="126"/>
      <c r="D275" s="127" t="s">
        <v>85</v>
      </c>
      <c r="E275" s="136" t="s">
        <v>312</v>
      </c>
      <c r="F275" s="136" t="s">
        <v>771</v>
      </c>
      <c r="I275" s="129"/>
      <c r="J275" s="137">
        <f>BK275</f>
        <v>0</v>
      </c>
      <c r="L275" s="126"/>
      <c r="M275" s="131"/>
      <c r="P275" s="132">
        <f>SUM(P276:P298)</f>
        <v>0</v>
      </c>
      <c r="R275" s="132">
        <f>SUM(R276:R298)</f>
        <v>8.3999999999999995E-3</v>
      </c>
      <c r="T275" s="133">
        <f>SUM(T276:T298)</f>
        <v>19.704000000000001</v>
      </c>
      <c r="AR275" s="127" t="s">
        <v>93</v>
      </c>
      <c r="AT275" s="134" t="s">
        <v>85</v>
      </c>
      <c r="AU275" s="134" t="s">
        <v>93</v>
      </c>
      <c r="AY275" s="127" t="s">
        <v>232</v>
      </c>
      <c r="BK275" s="135">
        <f>SUM(BK276:BK298)</f>
        <v>0</v>
      </c>
    </row>
    <row r="276" spans="2:65" s="1" customFormat="1" ht="55.5" customHeight="1">
      <c r="B276" s="33"/>
      <c r="C276" s="138" t="s">
        <v>513</v>
      </c>
      <c r="D276" s="138" t="s">
        <v>234</v>
      </c>
      <c r="E276" s="139" t="s">
        <v>2663</v>
      </c>
      <c r="F276" s="140" t="s">
        <v>2664</v>
      </c>
      <c r="G276" s="141" t="s">
        <v>167</v>
      </c>
      <c r="H276" s="142">
        <v>1.44</v>
      </c>
      <c r="I276" s="143"/>
      <c r="J276" s="144">
        <f>ROUND(I276*H276,2)</f>
        <v>0</v>
      </c>
      <c r="K276" s="140" t="s">
        <v>238</v>
      </c>
      <c r="L276" s="33"/>
      <c r="M276" s="145" t="s">
        <v>1</v>
      </c>
      <c r="N276" s="146" t="s">
        <v>51</v>
      </c>
      <c r="P276" s="147">
        <f>O276*H276</f>
        <v>0</v>
      </c>
      <c r="Q276" s="147">
        <v>0</v>
      </c>
      <c r="R276" s="147">
        <f>Q276*H276</f>
        <v>0</v>
      </c>
      <c r="S276" s="147">
        <v>0</v>
      </c>
      <c r="T276" s="148">
        <f>S276*H276</f>
        <v>0</v>
      </c>
      <c r="AR276" s="149" t="s">
        <v>239</v>
      </c>
      <c r="AT276" s="149" t="s">
        <v>234</v>
      </c>
      <c r="AU276" s="149" t="s">
        <v>95</v>
      </c>
      <c r="AY276" s="17" t="s">
        <v>232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7" t="s">
        <v>93</v>
      </c>
      <c r="BK276" s="150">
        <f>ROUND(I276*H276,2)</f>
        <v>0</v>
      </c>
      <c r="BL276" s="17" t="s">
        <v>239</v>
      </c>
      <c r="BM276" s="149" t="s">
        <v>2824</v>
      </c>
    </row>
    <row r="277" spans="2:65" s="14" customFormat="1">
      <c r="B277" s="166"/>
      <c r="D277" s="152" t="s">
        <v>241</v>
      </c>
      <c r="E277" s="167" t="s">
        <v>1</v>
      </c>
      <c r="F277" s="168" t="s">
        <v>2621</v>
      </c>
      <c r="H277" s="167" t="s">
        <v>1</v>
      </c>
      <c r="I277" s="169"/>
      <c r="L277" s="166"/>
      <c r="M277" s="170"/>
      <c r="T277" s="171"/>
      <c r="AT277" s="167" t="s">
        <v>241</v>
      </c>
      <c r="AU277" s="167" t="s">
        <v>95</v>
      </c>
      <c r="AV277" s="14" t="s">
        <v>93</v>
      </c>
      <c r="AW277" s="14" t="s">
        <v>42</v>
      </c>
      <c r="AX277" s="14" t="s">
        <v>86</v>
      </c>
      <c r="AY277" s="167" t="s">
        <v>232</v>
      </c>
    </row>
    <row r="278" spans="2:65" s="12" customFormat="1">
      <c r="B278" s="151"/>
      <c r="D278" s="152" t="s">
        <v>241</v>
      </c>
      <c r="E278" s="153" t="s">
        <v>1</v>
      </c>
      <c r="F278" s="154" t="s">
        <v>2825</v>
      </c>
      <c r="H278" s="155">
        <v>1.44</v>
      </c>
      <c r="I278" s="156"/>
      <c r="L278" s="151"/>
      <c r="M278" s="157"/>
      <c r="T278" s="158"/>
      <c r="AT278" s="153" t="s">
        <v>241</v>
      </c>
      <c r="AU278" s="153" t="s">
        <v>95</v>
      </c>
      <c r="AV278" s="12" t="s">
        <v>95</v>
      </c>
      <c r="AW278" s="12" t="s">
        <v>42</v>
      </c>
      <c r="AX278" s="12" t="s">
        <v>86</v>
      </c>
      <c r="AY278" s="153" t="s">
        <v>232</v>
      </c>
    </row>
    <row r="279" spans="2:65" s="13" customFormat="1">
      <c r="B279" s="159"/>
      <c r="D279" s="152" t="s">
        <v>241</v>
      </c>
      <c r="E279" s="160" t="s">
        <v>1</v>
      </c>
      <c r="F279" s="161" t="s">
        <v>243</v>
      </c>
      <c r="H279" s="162">
        <v>1.44</v>
      </c>
      <c r="I279" s="163"/>
      <c r="L279" s="159"/>
      <c r="M279" s="164"/>
      <c r="T279" s="165"/>
      <c r="AT279" s="160" t="s">
        <v>241</v>
      </c>
      <c r="AU279" s="160" t="s">
        <v>95</v>
      </c>
      <c r="AV279" s="13" t="s">
        <v>239</v>
      </c>
      <c r="AW279" s="13" t="s">
        <v>42</v>
      </c>
      <c r="AX279" s="13" t="s">
        <v>93</v>
      </c>
      <c r="AY279" s="160" t="s">
        <v>232</v>
      </c>
    </row>
    <row r="280" spans="2:65" s="1" customFormat="1" ht="24.2" customHeight="1">
      <c r="B280" s="33"/>
      <c r="C280" s="138" t="s">
        <v>518</v>
      </c>
      <c r="D280" s="138" t="s">
        <v>234</v>
      </c>
      <c r="E280" s="139" t="s">
        <v>2666</v>
      </c>
      <c r="F280" s="140" t="s">
        <v>2826</v>
      </c>
      <c r="G280" s="141" t="s">
        <v>370</v>
      </c>
      <c r="H280" s="142">
        <v>12</v>
      </c>
      <c r="I280" s="143"/>
      <c r="J280" s="144">
        <f>ROUND(I280*H280,2)</f>
        <v>0</v>
      </c>
      <c r="K280" s="140" t="s">
        <v>376</v>
      </c>
      <c r="L280" s="33"/>
      <c r="M280" s="145" t="s">
        <v>1</v>
      </c>
      <c r="N280" s="146" t="s">
        <v>51</v>
      </c>
      <c r="P280" s="147">
        <f>O280*H280</f>
        <v>0</v>
      </c>
      <c r="Q280" s="147">
        <v>0</v>
      </c>
      <c r="R280" s="147">
        <f>Q280*H280</f>
        <v>0</v>
      </c>
      <c r="S280" s="147">
        <v>1.345</v>
      </c>
      <c r="T280" s="148">
        <f>S280*H280</f>
        <v>16.14</v>
      </c>
      <c r="AR280" s="149" t="s">
        <v>239</v>
      </c>
      <c r="AT280" s="149" t="s">
        <v>234</v>
      </c>
      <c r="AU280" s="149" t="s">
        <v>95</v>
      </c>
      <c r="AY280" s="17" t="s">
        <v>232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93</v>
      </c>
      <c r="BK280" s="150">
        <f>ROUND(I280*H280,2)</f>
        <v>0</v>
      </c>
      <c r="BL280" s="17" t="s">
        <v>239</v>
      </c>
      <c r="BM280" s="149" t="s">
        <v>2827</v>
      </c>
    </row>
    <row r="281" spans="2:65" s="14" customFormat="1">
      <c r="B281" s="166"/>
      <c r="D281" s="152" t="s">
        <v>241</v>
      </c>
      <c r="E281" s="167" t="s">
        <v>1</v>
      </c>
      <c r="F281" s="168" t="s">
        <v>2669</v>
      </c>
      <c r="H281" s="167" t="s">
        <v>1</v>
      </c>
      <c r="I281" s="169"/>
      <c r="L281" s="166"/>
      <c r="M281" s="170"/>
      <c r="T281" s="171"/>
      <c r="AT281" s="167" t="s">
        <v>241</v>
      </c>
      <c r="AU281" s="167" t="s">
        <v>95</v>
      </c>
      <c r="AV281" s="14" t="s">
        <v>93</v>
      </c>
      <c r="AW281" s="14" t="s">
        <v>42</v>
      </c>
      <c r="AX281" s="14" t="s">
        <v>86</v>
      </c>
      <c r="AY281" s="167" t="s">
        <v>232</v>
      </c>
    </row>
    <row r="282" spans="2:65" s="14" customFormat="1">
      <c r="B282" s="166"/>
      <c r="D282" s="152" t="s">
        <v>241</v>
      </c>
      <c r="E282" s="167" t="s">
        <v>1</v>
      </c>
      <c r="F282" s="168" t="s">
        <v>2828</v>
      </c>
      <c r="H282" s="167" t="s">
        <v>1</v>
      </c>
      <c r="I282" s="169"/>
      <c r="L282" s="166"/>
      <c r="M282" s="170"/>
      <c r="T282" s="171"/>
      <c r="AT282" s="167" t="s">
        <v>241</v>
      </c>
      <c r="AU282" s="167" t="s">
        <v>95</v>
      </c>
      <c r="AV282" s="14" t="s">
        <v>93</v>
      </c>
      <c r="AW282" s="14" t="s">
        <v>42</v>
      </c>
      <c r="AX282" s="14" t="s">
        <v>86</v>
      </c>
      <c r="AY282" s="167" t="s">
        <v>232</v>
      </c>
    </row>
    <row r="283" spans="2:65" s="12" customFormat="1">
      <c r="B283" s="151"/>
      <c r="D283" s="152" t="s">
        <v>241</v>
      </c>
      <c r="E283" s="153" t="s">
        <v>1</v>
      </c>
      <c r="F283" s="154" t="s">
        <v>2829</v>
      </c>
      <c r="H283" s="155">
        <v>12</v>
      </c>
      <c r="I283" s="156"/>
      <c r="L283" s="151"/>
      <c r="M283" s="157"/>
      <c r="T283" s="158"/>
      <c r="AT283" s="153" t="s">
        <v>241</v>
      </c>
      <c r="AU283" s="153" t="s">
        <v>95</v>
      </c>
      <c r="AV283" s="12" t="s">
        <v>95</v>
      </c>
      <c r="AW283" s="12" t="s">
        <v>42</v>
      </c>
      <c r="AX283" s="12" t="s">
        <v>86</v>
      </c>
      <c r="AY283" s="153" t="s">
        <v>232</v>
      </c>
    </row>
    <row r="284" spans="2:65" s="14" customFormat="1">
      <c r="B284" s="166"/>
      <c r="D284" s="152" t="s">
        <v>241</v>
      </c>
      <c r="E284" s="167" t="s">
        <v>1</v>
      </c>
      <c r="F284" s="168" t="s">
        <v>2830</v>
      </c>
      <c r="H284" s="167" t="s">
        <v>1</v>
      </c>
      <c r="I284" s="169"/>
      <c r="L284" s="166"/>
      <c r="M284" s="170"/>
      <c r="T284" s="171"/>
      <c r="AT284" s="167" t="s">
        <v>241</v>
      </c>
      <c r="AU284" s="167" t="s">
        <v>95</v>
      </c>
      <c r="AV284" s="14" t="s">
        <v>93</v>
      </c>
      <c r="AW284" s="14" t="s">
        <v>42</v>
      </c>
      <c r="AX284" s="14" t="s">
        <v>86</v>
      </c>
      <c r="AY284" s="167" t="s">
        <v>232</v>
      </c>
    </row>
    <row r="285" spans="2:65" s="14" customFormat="1" ht="22.5">
      <c r="B285" s="166"/>
      <c r="D285" s="152" t="s">
        <v>241</v>
      </c>
      <c r="E285" s="167" t="s">
        <v>1</v>
      </c>
      <c r="F285" s="168" t="s">
        <v>2674</v>
      </c>
      <c r="H285" s="167" t="s">
        <v>1</v>
      </c>
      <c r="I285" s="169"/>
      <c r="L285" s="166"/>
      <c r="M285" s="170"/>
      <c r="T285" s="171"/>
      <c r="AT285" s="167" t="s">
        <v>241</v>
      </c>
      <c r="AU285" s="167" t="s">
        <v>95</v>
      </c>
      <c r="AV285" s="14" t="s">
        <v>93</v>
      </c>
      <c r="AW285" s="14" t="s">
        <v>42</v>
      </c>
      <c r="AX285" s="14" t="s">
        <v>86</v>
      </c>
      <c r="AY285" s="167" t="s">
        <v>232</v>
      </c>
    </row>
    <row r="286" spans="2:65" s="13" customFormat="1">
      <c r="B286" s="159"/>
      <c r="D286" s="152" t="s">
        <v>241</v>
      </c>
      <c r="E286" s="160" t="s">
        <v>1</v>
      </c>
      <c r="F286" s="161" t="s">
        <v>243</v>
      </c>
      <c r="H286" s="162">
        <v>12</v>
      </c>
      <c r="I286" s="163"/>
      <c r="L286" s="159"/>
      <c r="M286" s="164"/>
      <c r="T286" s="165"/>
      <c r="AT286" s="160" t="s">
        <v>241</v>
      </c>
      <c r="AU286" s="160" t="s">
        <v>95</v>
      </c>
      <c r="AV286" s="13" t="s">
        <v>239</v>
      </c>
      <c r="AW286" s="13" t="s">
        <v>42</v>
      </c>
      <c r="AX286" s="13" t="s">
        <v>93</v>
      </c>
      <c r="AY286" s="160" t="s">
        <v>232</v>
      </c>
    </row>
    <row r="287" spans="2:65" s="1" customFormat="1" ht="44.25" customHeight="1">
      <c r="B287" s="33"/>
      <c r="C287" s="138" t="s">
        <v>522</v>
      </c>
      <c r="D287" s="138" t="s">
        <v>234</v>
      </c>
      <c r="E287" s="139" t="s">
        <v>2831</v>
      </c>
      <c r="F287" s="140" t="s">
        <v>2832</v>
      </c>
      <c r="G287" s="141" t="s">
        <v>370</v>
      </c>
      <c r="H287" s="142">
        <v>33</v>
      </c>
      <c r="I287" s="143"/>
      <c r="J287" s="144">
        <f>ROUND(I287*H287,2)</f>
        <v>0</v>
      </c>
      <c r="K287" s="140" t="s">
        <v>238</v>
      </c>
      <c r="L287" s="33"/>
      <c r="M287" s="145" t="s">
        <v>1</v>
      </c>
      <c r="N287" s="146" t="s">
        <v>51</v>
      </c>
      <c r="P287" s="147">
        <f>O287*H287</f>
        <v>0</v>
      </c>
      <c r="Q287" s="147">
        <v>0</v>
      </c>
      <c r="R287" s="147">
        <f>Q287*H287</f>
        <v>0</v>
      </c>
      <c r="S287" s="147">
        <v>0.108</v>
      </c>
      <c r="T287" s="148">
        <f>S287*H287</f>
        <v>3.5640000000000001</v>
      </c>
      <c r="AR287" s="149" t="s">
        <v>239</v>
      </c>
      <c r="AT287" s="149" t="s">
        <v>234</v>
      </c>
      <c r="AU287" s="149" t="s">
        <v>95</v>
      </c>
      <c r="AY287" s="17" t="s">
        <v>232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7" t="s">
        <v>93</v>
      </c>
      <c r="BK287" s="150">
        <f>ROUND(I287*H287,2)</f>
        <v>0</v>
      </c>
      <c r="BL287" s="17" t="s">
        <v>239</v>
      </c>
      <c r="BM287" s="149" t="s">
        <v>2833</v>
      </c>
    </row>
    <row r="288" spans="2:65" s="12" customFormat="1">
      <c r="B288" s="151"/>
      <c r="D288" s="152" t="s">
        <v>241</v>
      </c>
      <c r="E288" s="153" t="s">
        <v>1</v>
      </c>
      <c r="F288" s="154" t="s">
        <v>2834</v>
      </c>
      <c r="H288" s="155">
        <v>33</v>
      </c>
      <c r="I288" s="156"/>
      <c r="L288" s="151"/>
      <c r="M288" s="157"/>
      <c r="T288" s="158"/>
      <c r="AT288" s="153" t="s">
        <v>241</v>
      </c>
      <c r="AU288" s="153" t="s">
        <v>95</v>
      </c>
      <c r="AV288" s="12" t="s">
        <v>95</v>
      </c>
      <c r="AW288" s="12" t="s">
        <v>42</v>
      </c>
      <c r="AX288" s="12" t="s">
        <v>86</v>
      </c>
      <c r="AY288" s="153" t="s">
        <v>232</v>
      </c>
    </row>
    <row r="289" spans="2:65" s="13" customFormat="1">
      <c r="B289" s="159"/>
      <c r="D289" s="152" t="s">
        <v>241</v>
      </c>
      <c r="E289" s="160" t="s">
        <v>1</v>
      </c>
      <c r="F289" s="161" t="s">
        <v>243</v>
      </c>
      <c r="H289" s="162">
        <v>33</v>
      </c>
      <c r="I289" s="163"/>
      <c r="L289" s="159"/>
      <c r="M289" s="164"/>
      <c r="T289" s="165"/>
      <c r="AT289" s="160" t="s">
        <v>241</v>
      </c>
      <c r="AU289" s="160" t="s">
        <v>95</v>
      </c>
      <c r="AV289" s="13" t="s">
        <v>239</v>
      </c>
      <c r="AW289" s="13" t="s">
        <v>42</v>
      </c>
      <c r="AX289" s="13" t="s">
        <v>93</v>
      </c>
      <c r="AY289" s="160" t="s">
        <v>232</v>
      </c>
    </row>
    <row r="290" spans="2:65" s="1" customFormat="1" ht="78" customHeight="1">
      <c r="B290" s="33"/>
      <c r="C290" s="138" t="s">
        <v>528</v>
      </c>
      <c r="D290" s="138" t="s">
        <v>234</v>
      </c>
      <c r="E290" s="139" t="s">
        <v>2513</v>
      </c>
      <c r="F290" s="140" t="s">
        <v>2514</v>
      </c>
      <c r="G290" s="141" t="s">
        <v>153</v>
      </c>
      <c r="H290" s="142">
        <v>120</v>
      </c>
      <c r="I290" s="143"/>
      <c r="J290" s="144">
        <f>ROUND(I290*H290,2)</f>
        <v>0</v>
      </c>
      <c r="K290" s="140" t="s">
        <v>238</v>
      </c>
      <c r="L290" s="33"/>
      <c r="M290" s="145" t="s">
        <v>1</v>
      </c>
      <c r="N290" s="146" t="s">
        <v>51</v>
      </c>
      <c r="P290" s="147">
        <f>O290*H290</f>
        <v>0</v>
      </c>
      <c r="Q290" s="147">
        <v>0</v>
      </c>
      <c r="R290" s="147">
        <f>Q290*H290</f>
        <v>0</v>
      </c>
      <c r="S290" s="147">
        <v>0</v>
      </c>
      <c r="T290" s="148">
        <f>S290*H290</f>
        <v>0</v>
      </c>
      <c r="AR290" s="149" t="s">
        <v>239</v>
      </c>
      <c r="AT290" s="149" t="s">
        <v>234</v>
      </c>
      <c r="AU290" s="149" t="s">
        <v>95</v>
      </c>
      <c r="AY290" s="17" t="s">
        <v>232</v>
      </c>
      <c r="BE290" s="150">
        <f>IF(N290="základní",J290,0)</f>
        <v>0</v>
      </c>
      <c r="BF290" s="150">
        <f>IF(N290="snížená",J290,0)</f>
        <v>0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7" t="s">
        <v>93</v>
      </c>
      <c r="BK290" s="150">
        <f>ROUND(I290*H290,2)</f>
        <v>0</v>
      </c>
      <c r="BL290" s="17" t="s">
        <v>239</v>
      </c>
      <c r="BM290" s="149" t="s">
        <v>2835</v>
      </c>
    </row>
    <row r="291" spans="2:65" s="14" customFormat="1">
      <c r="B291" s="166"/>
      <c r="D291" s="152" t="s">
        <v>241</v>
      </c>
      <c r="E291" s="167" t="s">
        <v>1</v>
      </c>
      <c r="F291" s="168" t="s">
        <v>2836</v>
      </c>
      <c r="H291" s="167" t="s">
        <v>1</v>
      </c>
      <c r="I291" s="169"/>
      <c r="L291" s="166"/>
      <c r="M291" s="170"/>
      <c r="T291" s="171"/>
      <c r="AT291" s="167" t="s">
        <v>241</v>
      </c>
      <c r="AU291" s="167" t="s">
        <v>95</v>
      </c>
      <c r="AV291" s="14" t="s">
        <v>93</v>
      </c>
      <c r="AW291" s="14" t="s">
        <v>42</v>
      </c>
      <c r="AX291" s="14" t="s">
        <v>86</v>
      </c>
      <c r="AY291" s="167" t="s">
        <v>232</v>
      </c>
    </row>
    <row r="292" spans="2:65" s="12" customFormat="1">
      <c r="B292" s="151"/>
      <c r="D292" s="152" t="s">
        <v>241</v>
      </c>
      <c r="E292" s="153" t="s">
        <v>1</v>
      </c>
      <c r="F292" s="154" t="s">
        <v>2837</v>
      </c>
      <c r="H292" s="155">
        <v>120</v>
      </c>
      <c r="I292" s="156"/>
      <c r="L292" s="151"/>
      <c r="M292" s="157"/>
      <c r="T292" s="158"/>
      <c r="AT292" s="153" t="s">
        <v>241</v>
      </c>
      <c r="AU292" s="153" t="s">
        <v>95</v>
      </c>
      <c r="AV292" s="12" t="s">
        <v>95</v>
      </c>
      <c r="AW292" s="12" t="s">
        <v>42</v>
      </c>
      <c r="AX292" s="12" t="s">
        <v>86</v>
      </c>
      <c r="AY292" s="153" t="s">
        <v>232</v>
      </c>
    </row>
    <row r="293" spans="2:65" s="13" customFormat="1">
      <c r="B293" s="159"/>
      <c r="D293" s="152" t="s">
        <v>241</v>
      </c>
      <c r="E293" s="160" t="s">
        <v>1</v>
      </c>
      <c r="F293" s="161" t="s">
        <v>243</v>
      </c>
      <c r="H293" s="162">
        <v>120</v>
      </c>
      <c r="I293" s="163"/>
      <c r="L293" s="159"/>
      <c r="M293" s="164"/>
      <c r="T293" s="165"/>
      <c r="AT293" s="160" t="s">
        <v>241</v>
      </c>
      <c r="AU293" s="160" t="s">
        <v>95</v>
      </c>
      <c r="AV293" s="13" t="s">
        <v>239</v>
      </c>
      <c r="AW293" s="13" t="s">
        <v>42</v>
      </c>
      <c r="AX293" s="13" t="s">
        <v>93</v>
      </c>
      <c r="AY293" s="160" t="s">
        <v>232</v>
      </c>
    </row>
    <row r="294" spans="2:65" s="1" customFormat="1" ht="16.5" customHeight="1">
      <c r="B294" s="33"/>
      <c r="C294" s="138" t="s">
        <v>537</v>
      </c>
      <c r="D294" s="138" t="s">
        <v>234</v>
      </c>
      <c r="E294" s="139" t="s">
        <v>2675</v>
      </c>
      <c r="F294" s="140" t="s">
        <v>2676</v>
      </c>
      <c r="G294" s="141" t="s">
        <v>237</v>
      </c>
      <c r="H294" s="142">
        <v>2.8</v>
      </c>
      <c r="I294" s="143"/>
      <c r="J294" s="144">
        <f>ROUND(I294*H294,2)</f>
        <v>0</v>
      </c>
      <c r="K294" s="140" t="s">
        <v>376</v>
      </c>
      <c r="L294" s="33"/>
      <c r="M294" s="145" t="s">
        <v>1</v>
      </c>
      <c r="N294" s="146" t="s">
        <v>51</v>
      </c>
      <c r="P294" s="147">
        <f>O294*H294</f>
        <v>0</v>
      </c>
      <c r="Q294" s="147">
        <v>3.0000000000000001E-3</v>
      </c>
      <c r="R294" s="147">
        <f>Q294*H294</f>
        <v>8.3999999999999995E-3</v>
      </c>
      <c r="S294" s="147">
        <v>0</v>
      </c>
      <c r="T294" s="148">
        <f>S294*H294</f>
        <v>0</v>
      </c>
      <c r="AR294" s="149" t="s">
        <v>239</v>
      </c>
      <c r="AT294" s="149" t="s">
        <v>234</v>
      </c>
      <c r="AU294" s="149" t="s">
        <v>95</v>
      </c>
      <c r="AY294" s="17" t="s">
        <v>232</v>
      </c>
      <c r="BE294" s="150">
        <f>IF(N294="základní",J294,0)</f>
        <v>0</v>
      </c>
      <c r="BF294" s="150">
        <f>IF(N294="snížená",J294,0)</f>
        <v>0</v>
      </c>
      <c r="BG294" s="150">
        <f>IF(N294="zákl. přenesená",J294,0)</f>
        <v>0</v>
      </c>
      <c r="BH294" s="150">
        <f>IF(N294="sníž. přenesená",J294,0)</f>
        <v>0</v>
      </c>
      <c r="BI294" s="150">
        <f>IF(N294="nulová",J294,0)</f>
        <v>0</v>
      </c>
      <c r="BJ294" s="17" t="s">
        <v>93</v>
      </c>
      <c r="BK294" s="150">
        <f>ROUND(I294*H294,2)</f>
        <v>0</v>
      </c>
      <c r="BL294" s="17" t="s">
        <v>239</v>
      </c>
      <c r="BM294" s="149" t="s">
        <v>2838</v>
      </c>
    </row>
    <row r="295" spans="2:65" s="14" customFormat="1">
      <c r="B295" s="166"/>
      <c r="D295" s="152" t="s">
        <v>241</v>
      </c>
      <c r="E295" s="167" t="s">
        <v>1</v>
      </c>
      <c r="F295" s="168" t="s">
        <v>2839</v>
      </c>
      <c r="H295" s="167" t="s">
        <v>1</v>
      </c>
      <c r="I295" s="169"/>
      <c r="L295" s="166"/>
      <c r="M295" s="170"/>
      <c r="T295" s="171"/>
      <c r="AT295" s="167" t="s">
        <v>241</v>
      </c>
      <c r="AU295" s="167" t="s">
        <v>95</v>
      </c>
      <c r="AV295" s="14" t="s">
        <v>93</v>
      </c>
      <c r="AW295" s="14" t="s">
        <v>42</v>
      </c>
      <c r="AX295" s="14" t="s">
        <v>86</v>
      </c>
      <c r="AY295" s="167" t="s">
        <v>232</v>
      </c>
    </row>
    <row r="296" spans="2:65" s="14" customFormat="1" ht="22.5">
      <c r="B296" s="166"/>
      <c r="D296" s="152" t="s">
        <v>241</v>
      </c>
      <c r="E296" s="167" t="s">
        <v>1</v>
      </c>
      <c r="F296" s="168" t="s">
        <v>2679</v>
      </c>
      <c r="H296" s="167" t="s">
        <v>1</v>
      </c>
      <c r="I296" s="169"/>
      <c r="L296" s="166"/>
      <c r="M296" s="170"/>
      <c r="T296" s="171"/>
      <c r="AT296" s="167" t="s">
        <v>241</v>
      </c>
      <c r="AU296" s="167" t="s">
        <v>95</v>
      </c>
      <c r="AV296" s="14" t="s">
        <v>93</v>
      </c>
      <c r="AW296" s="14" t="s">
        <v>42</v>
      </c>
      <c r="AX296" s="14" t="s">
        <v>86</v>
      </c>
      <c r="AY296" s="167" t="s">
        <v>232</v>
      </c>
    </row>
    <row r="297" spans="2:65" s="12" customFormat="1">
      <c r="B297" s="151"/>
      <c r="D297" s="152" t="s">
        <v>241</v>
      </c>
      <c r="E297" s="153" t="s">
        <v>1</v>
      </c>
      <c r="F297" s="154" t="s">
        <v>2680</v>
      </c>
      <c r="H297" s="155">
        <v>2.8</v>
      </c>
      <c r="I297" s="156"/>
      <c r="L297" s="151"/>
      <c r="M297" s="157"/>
      <c r="T297" s="158"/>
      <c r="AT297" s="153" t="s">
        <v>241</v>
      </c>
      <c r="AU297" s="153" t="s">
        <v>95</v>
      </c>
      <c r="AV297" s="12" t="s">
        <v>95</v>
      </c>
      <c r="AW297" s="12" t="s">
        <v>42</v>
      </c>
      <c r="AX297" s="12" t="s">
        <v>86</v>
      </c>
      <c r="AY297" s="153" t="s">
        <v>232</v>
      </c>
    </row>
    <row r="298" spans="2:65" s="13" customFormat="1">
      <c r="B298" s="159"/>
      <c r="D298" s="152" t="s">
        <v>241</v>
      </c>
      <c r="E298" s="160" t="s">
        <v>1</v>
      </c>
      <c r="F298" s="161" t="s">
        <v>243</v>
      </c>
      <c r="H298" s="162">
        <v>2.8</v>
      </c>
      <c r="I298" s="163"/>
      <c r="L298" s="159"/>
      <c r="M298" s="164"/>
      <c r="T298" s="165"/>
      <c r="AT298" s="160" t="s">
        <v>241</v>
      </c>
      <c r="AU298" s="160" t="s">
        <v>95</v>
      </c>
      <c r="AV298" s="13" t="s">
        <v>239</v>
      </c>
      <c r="AW298" s="13" t="s">
        <v>42</v>
      </c>
      <c r="AX298" s="13" t="s">
        <v>93</v>
      </c>
      <c r="AY298" s="160" t="s">
        <v>232</v>
      </c>
    </row>
    <row r="299" spans="2:65" s="11" customFormat="1" ht="22.9" customHeight="1">
      <c r="B299" s="126"/>
      <c r="D299" s="127" t="s">
        <v>85</v>
      </c>
      <c r="E299" s="136" t="s">
        <v>1095</v>
      </c>
      <c r="F299" s="136" t="s">
        <v>2519</v>
      </c>
      <c r="I299" s="129"/>
      <c r="J299" s="137">
        <f>BK299</f>
        <v>0</v>
      </c>
      <c r="L299" s="126"/>
      <c r="M299" s="131"/>
      <c r="P299" s="132">
        <f>SUM(P300:P343)</f>
        <v>0</v>
      </c>
      <c r="R299" s="132">
        <f>SUM(R300:R343)</f>
        <v>0</v>
      </c>
      <c r="T299" s="133">
        <f>SUM(T300:T343)</f>
        <v>0</v>
      </c>
      <c r="AR299" s="127" t="s">
        <v>93</v>
      </c>
      <c r="AT299" s="134" t="s">
        <v>85</v>
      </c>
      <c r="AU299" s="134" t="s">
        <v>93</v>
      </c>
      <c r="AY299" s="127" t="s">
        <v>232</v>
      </c>
      <c r="BK299" s="135">
        <f>SUM(BK300:BK343)</f>
        <v>0</v>
      </c>
    </row>
    <row r="300" spans="2:65" s="1" customFormat="1" ht="49.15" customHeight="1">
      <c r="B300" s="33"/>
      <c r="C300" s="138" t="s">
        <v>544</v>
      </c>
      <c r="D300" s="138" t="s">
        <v>234</v>
      </c>
      <c r="E300" s="139" t="s">
        <v>2535</v>
      </c>
      <c r="F300" s="140" t="s">
        <v>2536</v>
      </c>
      <c r="G300" s="141" t="s">
        <v>183</v>
      </c>
      <c r="H300" s="142">
        <v>75.852000000000004</v>
      </c>
      <c r="I300" s="143"/>
      <c r="J300" s="144">
        <f>ROUND(I300*H300,2)</f>
        <v>0</v>
      </c>
      <c r="K300" s="140" t="s">
        <v>238</v>
      </c>
      <c r="L300" s="33"/>
      <c r="M300" s="145" t="s">
        <v>1</v>
      </c>
      <c r="N300" s="146" t="s">
        <v>51</v>
      </c>
      <c r="P300" s="147">
        <f>O300*H300</f>
        <v>0</v>
      </c>
      <c r="Q300" s="147">
        <v>0</v>
      </c>
      <c r="R300" s="147">
        <f>Q300*H300</f>
        <v>0</v>
      </c>
      <c r="S300" s="147">
        <v>0</v>
      </c>
      <c r="T300" s="148">
        <f>S300*H300</f>
        <v>0</v>
      </c>
      <c r="AR300" s="149" t="s">
        <v>239</v>
      </c>
      <c r="AT300" s="149" t="s">
        <v>234</v>
      </c>
      <c r="AU300" s="149" t="s">
        <v>95</v>
      </c>
      <c r="AY300" s="17" t="s">
        <v>232</v>
      </c>
      <c r="BE300" s="150">
        <f>IF(N300="základní",J300,0)</f>
        <v>0</v>
      </c>
      <c r="BF300" s="150">
        <f>IF(N300="snížená",J300,0)</f>
        <v>0</v>
      </c>
      <c r="BG300" s="150">
        <f>IF(N300="zákl. přenesená",J300,0)</f>
        <v>0</v>
      </c>
      <c r="BH300" s="150">
        <f>IF(N300="sníž. přenesená",J300,0)</f>
        <v>0</v>
      </c>
      <c r="BI300" s="150">
        <f>IF(N300="nulová",J300,0)</f>
        <v>0</v>
      </c>
      <c r="BJ300" s="17" t="s">
        <v>93</v>
      </c>
      <c r="BK300" s="150">
        <f>ROUND(I300*H300,2)</f>
        <v>0</v>
      </c>
      <c r="BL300" s="17" t="s">
        <v>239</v>
      </c>
      <c r="BM300" s="149" t="s">
        <v>2840</v>
      </c>
    </row>
    <row r="301" spans="2:65" s="14" customFormat="1">
      <c r="B301" s="166"/>
      <c r="D301" s="152" t="s">
        <v>241</v>
      </c>
      <c r="E301" s="167" t="s">
        <v>1</v>
      </c>
      <c r="F301" s="168" t="s">
        <v>2841</v>
      </c>
      <c r="H301" s="167" t="s">
        <v>1</v>
      </c>
      <c r="I301" s="169"/>
      <c r="L301" s="166"/>
      <c r="M301" s="170"/>
      <c r="T301" s="171"/>
      <c r="AT301" s="167" t="s">
        <v>241</v>
      </c>
      <c r="AU301" s="167" t="s">
        <v>95</v>
      </c>
      <c r="AV301" s="14" t="s">
        <v>93</v>
      </c>
      <c r="AW301" s="14" t="s">
        <v>42</v>
      </c>
      <c r="AX301" s="14" t="s">
        <v>86</v>
      </c>
      <c r="AY301" s="167" t="s">
        <v>232</v>
      </c>
    </row>
    <row r="302" spans="2:65" s="12" customFormat="1">
      <c r="B302" s="151"/>
      <c r="D302" s="152" t="s">
        <v>241</v>
      </c>
      <c r="E302" s="153" t="s">
        <v>1</v>
      </c>
      <c r="F302" s="154" t="s">
        <v>2842</v>
      </c>
      <c r="H302" s="155">
        <v>32.28</v>
      </c>
      <c r="I302" s="156"/>
      <c r="L302" s="151"/>
      <c r="M302" s="157"/>
      <c r="T302" s="158"/>
      <c r="AT302" s="153" t="s">
        <v>241</v>
      </c>
      <c r="AU302" s="153" t="s">
        <v>95</v>
      </c>
      <c r="AV302" s="12" t="s">
        <v>95</v>
      </c>
      <c r="AW302" s="12" t="s">
        <v>42</v>
      </c>
      <c r="AX302" s="12" t="s">
        <v>86</v>
      </c>
      <c r="AY302" s="153" t="s">
        <v>232</v>
      </c>
    </row>
    <row r="303" spans="2:65" s="12" customFormat="1">
      <c r="B303" s="151"/>
      <c r="D303" s="152" t="s">
        <v>241</v>
      </c>
      <c r="E303" s="153" t="s">
        <v>1</v>
      </c>
      <c r="F303" s="154" t="s">
        <v>2843</v>
      </c>
      <c r="H303" s="155">
        <v>15.904</v>
      </c>
      <c r="I303" s="156"/>
      <c r="L303" s="151"/>
      <c r="M303" s="157"/>
      <c r="T303" s="158"/>
      <c r="AT303" s="153" t="s">
        <v>241</v>
      </c>
      <c r="AU303" s="153" t="s">
        <v>95</v>
      </c>
      <c r="AV303" s="12" t="s">
        <v>95</v>
      </c>
      <c r="AW303" s="12" t="s">
        <v>42</v>
      </c>
      <c r="AX303" s="12" t="s">
        <v>86</v>
      </c>
      <c r="AY303" s="153" t="s">
        <v>232</v>
      </c>
    </row>
    <row r="304" spans="2:65" s="12" customFormat="1">
      <c r="B304" s="151"/>
      <c r="D304" s="152" t="s">
        <v>241</v>
      </c>
      <c r="E304" s="153" t="s">
        <v>1</v>
      </c>
      <c r="F304" s="154" t="s">
        <v>2844</v>
      </c>
      <c r="H304" s="155">
        <v>27.338000000000001</v>
      </c>
      <c r="I304" s="156"/>
      <c r="L304" s="151"/>
      <c r="M304" s="157"/>
      <c r="T304" s="158"/>
      <c r="AT304" s="153" t="s">
        <v>241</v>
      </c>
      <c r="AU304" s="153" t="s">
        <v>95</v>
      </c>
      <c r="AV304" s="12" t="s">
        <v>95</v>
      </c>
      <c r="AW304" s="12" t="s">
        <v>42</v>
      </c>
      <c r="AX304" s="12" t="s">
        <v>86</v>
      </c>
      <c r="AY304" s="153" t="s">
        <v>232</v>
      </c>
    </row>
    <row r="305" spans="2:65" s="12" customFormat="1">
      <c r="B305" s="151"/>
      <c r="D305" s="152" t="s">
        <v>241</v>
      </c>
      <c r="E305" s="153" t="s">
        <v>1</v>
      </c>
      <c r="F305" s="154" t="s">
        <v>2845</v>
      </c>
      <c r="H305" s="155">
        <v>0.33</v>
      </c>
      <c r="I305" s="156"/>
      <c r="L305" s="151"/>
      <c r="M305" s="157"/>
      <c r="T305" s="158"/>
      <c r="AT305" s="153" t="s">
        <v>241</v>
      </c>
      <c r="AU305" s="153" t="s">
        <v>95</v>
      </c>
      <c r="AV305" s="12" t="s">
        <v>95</v>
      </c>
      <c r="AW305" s="12" t="s">
        <v>42</v>
      </c>
      <c r="AX305" s="12" t="s">
        <v>86</v>
      </c>
      <c r="AY305" s="153" t="s">
        <v>232</v>
      </c>
    </row>
    <row r="306" spans="2:65" s="13" customFormat="1">
      <c r="B306" s="159"/>
      <c r="D306" s="152" t="s">
        <v>241</v>
      </c>
      <c r="E306" s="160" t="s">
        <v>1</v>
      </c>
      <c r="F306" s="161" t="s">
        <v>243</v>
      </c>
      <c r="H306" s="162">
        <v>75.852000000000004</v>
      </c>
      <c r="I306" s="163"/>
      <c r="L306" s="159"/>
      <c r="M306" s="164"/>
      <c r="T306" s="165"/>
      <c r="AT306" s="160" t="s">
        <v>241</v>
      </c>
      <c r="AU306" s="160" t="s">
        <v>95</v>
      </c>
      <c r="AV306" s="13" t="s">
        <v>239</v>
      </c>
      <c r="AW306" s="13" t="s">
        <v>42</v>
      </c>
      <c r="AX306" s="13" t="s">
        <v>93</v>
      </c>
      <c r="AY306" s="160" t="s">
        <v>232</v>
      </c>
    </row>
    <row r="307" spans="2:65" s="1" customFormat="1" ht="33" customHeight="1">
      <c r="B307" s="33"/>
      <c r="C307" s="138" t="s">
        <v>548</v>
      </c>
      <c r="D307" s="138" t="s">
        <v>234</v>
      </c>
      <c r="E307" s="139" t="s">
        <v>2520</v>
      </c>
      <c r="F307" s="140" t="s">
        <v>2521</v>
      </c>
      <c r="G307" s="141" t="s">
        <v>183</v>
      </c>
      <c r="H307" s="142">
        <v>75.852000000000004</v>
      </c>
      <c r="I307" s="143"/>
      <c r="J307" s="144">
        <f>ROUND(I307*H307,2)</f>
        <v>0</v>
      </c>
      <c r="K307" s="140" t="s">
        <v>238</v>
      </c>
      <c r="L307" s="33"/>
      <c r="M307" s="145" t="s">
        <v>1</v>
      </c>
      <c r="N307" s="146" t="s">
        <v>51</v>
      </c>
      <c r="P307" s="147">
        <f>O307*H307</f>
        <v>0</v>
      </c>
      <c r="Q307" s="147">
        <v>0</v>
      </c>
      <c r="R307" s="147">
        <f>Q307*H307</f>
        <v>0</v>
      </c>
      <c r="S307" s="147">
        <v>0</v>
      </c>
      <c r="T307" s="148">
        <f>S307*H307</f>
        <v>0</v>
      </c>
      <c r="AR307" s="149" t="s">
        <v>239</v>
      </c>
      <c r="AT307" s="149" t="s">
        <v>234</v>
      </c>
      <c r="AU307" s="149" t="s">
        <v>95</v>
      </c>
      <c r="AY307" s="17" t="s">
        <v>232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93</v>
      </c>
      <c r="BK307" s="150">
        <f>ROUND(I307*H307,2)</f>
        <v>0</v>
      </c>
      <c r="BL307" s="17" t="s">
        <v>239</v>
      </c>
      <c r="BM307" s="149" t="s">
        <v>2846</v>
      </c>
    </row>
    <row r="308" spans="2:65" s="14" customFormat="1">
      <c r="B308" s="166"/>
      <c r="D308" s="152" t="s">
        <v>241</v>
      </c>
      <c r="E308" s="167" t="s">
        <v>1</v>
      </c>
      <c r="F308" s="168" t="s">
        <v>2841</v>
      </c>
      <c r="H308" s="167" t="s">
        <v>1</v>
      </c>
      <c r="I308" s="169"/>
      <c r="L308" s="166"/>
      <c r="M308" s="170"/>
      <c r="T308" s="171"/>
      <c r="AT308" s="167" t="s">
        <v>241</v>
      </c>
      <c r="AU308" s="167" t="s">
        <v>95</v>
      </c>
      <c r="AV308" s="14" t="s">
        <v>93</v>
      </c>
      <c r="AW308" s="14" t="s">
        <v>42</v>
      </c>
      <c r="AX308" s="14" t="s">
        <v>86</v>
      </c>
      <c r="AY308" s="167" t="s">
        <v>232</v>
      </c>
    </row>
    <row r="309" spans="2:65" s="12" customFormat="1">
      <c r="B309" s="151"/>
      <c r="D309" s="152" t="s">
        <v>241</v>
      </c>
      <c r="E309" s="153" t="s">
        <v>1</v>
      </c>
      <c r="F309" s="154" t="s">
        <v>2842</v>
      </c>
      <c r="H309" s="155">
        <v>32.28</v>
      </c>
      <c r="I309" s="156"/>
      <c r="L309" s="151"/>
      <c r="M309" s="157"/>
      <c r="T309" s="158"/>
      <c r="AT309" s="153" t="s">
        <v>241</v>
      </c>
      <c r="AU309" s="153" t="s">
        <v>95</v>
      </c>
      <c r="AV309" s="12" t="s">
        <v>95</v>
      </c>
      <c r="AW309" s="12" t="s">
        <v>42</v>
      </c>
      <c r="AX309" s="12" t="s">
        <v>86</v>
      </c>
      <c r="AY309" s="153" t="s">
        <v>232</v>
      </c>
    </row>
    <row r="310" spans="2:65" s="12" customFormat="1">
      <c r="B310" s="151"/>
      <c r="D310" s="152" t="s">
        <v>241</v>
      </c>
      <c r="E310" s="153" t="s">
        <v>1</v>
      </c>
      <c r="F310" s="154" t="s">
        <v>2843</v>
      </c>
      <c r="H310" s="155">
        <v>15.904</v>
      </c>
      <c r="I310" s="156"/>
      <c r="L310" s="151"/>
      <c r="M310" s="157"/>
      <c r="T310" s="158"/>
      <c r="AT310" s="153" t="s">
        <v>241</v>
      </c>
      <c r="AU310" s="153" t="s">
        <v>95</v>
      </c>
      <c r="AV310" s="12" t="s">
        <v>95</v>
      </c>
      <c r="AW310" s="12" t="s">
        <v>42</v>
      </c>
      <c r="AX310" s="12" t="s">
        <v>86</v>
      </c>
      <c r="AY310" s="153" t="s">
        <v>232</v>
      </c>
    </row>
    <row r="311" spans="2:65" s="12" customFormat="1">
      <c r="B311" s="151"/>
      <c r="D311" s="152" t="s">
        <v>241</v>
      </c>
      <c r="E311" s="153" t="s">
        <v>1</v>
      </c>
      <c r="F311" s="154" t="s">
        <v>2844</v>
      </c>
      <c r="H311" s="155">
        <v>27.338000000000001</v>
      </c>
      <c r="I311" s="156"/>
      <c r="L311" s="151"/>
      <c r="M311" s="157"/>
      <c r="T311" s="158"/>
      <c r="AT311" s="153" t="s">
        <v>241</v>
      </c>
      <c r="AU311" s="153" t="s">
        <v>95</v>
      </c>
      <c r="AV311" s="12" t="s">
        <v>95</v>
      </c>
      <c r="AW311" s="12" t="s">
        <v>42</v>
      </c>
      <c r="AX311" s="12" t="s">
        <v>86</v>
      </c>
      <c r="AY311" s="153" t="s">
        <v>232</v>
      </c>
    </row>
    <row r="312" spans="2:65" s="12" customFormat="1">
      <c r="B312" s="151"/>
      <c r="D312" s="152" t="s">
        <v>241</v>
      </c>
      <c r="E312" s="153" t="s">
        <v>1</v>
      </c>
      <c r="F312" s="154" t="s">
        <v>2845</v>
      </c>
      <c r="H312" s="155">
        <v>0.33</v>
      </c>
      <c r="I312" s="156"/>
      <c r="L312" s="151"/>
      <c r="M312" s="157"/>
      <c r="T312" s="158"/>
      <c r="AT312" s="153" t="s">
        <v>241</v>
      </c>
      <c r="AU312" s="153" t="s">
        <v>95</v>
      </c>
      <c r="AV312" s="12" t="s">
        <v>95</v>
      </c>
      <c r="AW312" s="12" t="s">
        <v>42</v>
      </c>
      <c r="AX312" s="12" t="s">
        <v>86</v>
      </c>
      <c r="AY312" s="153" t="s">
        <v>232</v>
      </c>
    </row>
    <row r="313" spans="2:65" s="13" customFormat="1">
      <c r="B313" s="159"/>
      <c r="D313" s="152" t="s">
        <v>241</v>
      </c>
      <c r="E313" s="160" t="s">
        <v>1</v>
      </c>
      <c r="F313" s="161" t="s">
        <v>243</v>
      </c>
      <c r="H313" s="162">
        <v>75.852000000000004</v>
      </c>
      <c r="I313" s="163"/>
      <c r="L313" s="159"/>
      <c r="M313" s="164"/>
      <c r="T313" s="165"/>
      <c r="AT313" s="160" t="s">
        <v>241</v>
      </c>
      <c r="AU313" s="160" t="s">
        <v>95</v>
      </c>
      <c r="AV313" s="13" t="s">
        <v>239</v>
      </c>
      <c r="AW313" s="13" t="s">
        <v>42</v>
      </c>
      <c r="AX313" s="13" t="s">
        <v>93</v>
      </c>
      <c r="AY313" s="160" t="s">
        <v>232</v>
      </c>
    </row>
    <row r="314" spans="2:65" s="1" customFormat="1" ht="44.25" customHeight="1">
      <c r="B314" s="33"/>
      <c r="C314" s="138" t="s">
        <v>551</v>
      </c>
      <c r="D314" s="138" t="s">
        <v>234</v>
      </c>
      <c r="E314" s="139" t="s">
        <v>2529</v>
      </c>
      <c r="F314" s="140" t="s">
        <v>2530</v>
      </c>
      <c r="G314" s="141" t="s">
        <v>183</v>
      </c>
      <c r="H314" s="142">
        <v>758.52</v>
      </c>
      <c r="I314" s="143"/>
      <c r="J314" s="144">
        <f>ROUND(I314*H314,2)</f>
        <v>0</v>
      </c>
      <c r="K314" s="140" t="s">
        <v>238</v>
      </c>
      <c r="L314" s="33"/>
      <c r="M314" s="145" t="s">
        <v>1</v>
      </c>
      <c r="N314" s="146" t="s">
        <v>51</v>
      </c>
      <c r="P314" s="147">
        <f>O314*H314</f>
        <v>0</v>
      </c>
      <c r="Q314" s="147">
        <v>0</v>
      </c>
      <c r="R314" s="147">
        <f>Q314*H314</f>
        <v>0</v>
      </c>
      <c r="S314" s="147">
        <v>0</v>
      </c>
      <c r="T314" s="148">
        <f>S314*H314</f>
        <v>0</v>
      </c>
      <c r="AR314" s="149" t="s">
        <v>239</v>
      </c>
      <c r="AT314" s="149" t="s">
        <v>234</v>
      </c>
      <c r="AU314" s="149" t="s">
        <v>95</v>
      </c>
      <c r="AY314" s="17" t="s">
        <v>232</v>
      </c>
      <c r="BE314" s="150">
        <f>IF(N314="základní",J314,0)</f>
        <v>0</v>
      </c>
      <c r="BF314" s="150">
        <f>IF(N314="snížená",J314,0)</f>
        <v>0</v>
      </c>
      <c r="BG314" s="150">
        <f>IF(N314="zákl. přenesená",J314,0)</f>
        <v>0</v>
      </c>
      <c r="BH314" s="150">
        <f>IF(N314="sníž. přenesená",J314,0)</f>
        <v>0</v>
      </c>
      <c r="BI314" s="150">
        <f>IF(N314="nulová",J314,0)</f>
        <v>0</v>
      </c>
      <c r="BJ314" s="17" t="s">
        <v>93</v>
      </c>
      <c r="BK314" s="150">
        <f>ROUND(I314*H314,2)</f>
        <v>0</v>
      </c>
      <c r="BL314" s="17" t="s">
        <v>239</v>
      </c>
      <c r="BM314" s="149" t="s">
        <v>2847</v>
      </c>
    </row>
    <row r="315" spans="2:65" s="12" customFormat="1">
      <c r="B315" s="151"/>
      <c r="D315" s="152" t="s">
        <v>241</v>
      </c>
      <c r="F315" s="154" t="s">
        <v>2848</v>
      </c>
      <c r="H315" s="155">
        <v>758.52</v>
      </c>
      <c r="I315" s="156"/>
      <c r="L315" s="151"/>
      <c r="M315" s="157"/>
      <c r="T315" s="158"/>
      <c r="AT315" s="153" t="s">
        <v>241</v>
      </c>
      <c r="AU315" s="153" t="s">
        <v>95</v>
      </c>
      <c r="AV315" s="12" t="s">
        <v>95</v>
      </c>
      <c r="AW315" s="12" t="s">
        <v>4</v>
      </c>
      <c r="AX315" s="12" t="s">
        <v>93</v>
      </c>
      <c r="AY315" s="153" t="s">
        <v>232</v>
      </c>
    </row>
    <row r="316" spans="2:65" s="1" customFormat="1" ht="49.15" customHeight="1">
      <c r="B316" s="33"/>
      <c r="C316" s="138" t="s">
        <v>558</v>
      </c>
      <c r="D316" s="138" t="s">
        <v>234</v>
      </c>
      <c r="E316" s="139" t="s">
        <v>2554</v>
      </c>
      <c r="F316" s="140" t="s">
        <v>2536</v>
      </c>
      <c r="G316" s="141" t="s">
        <v>183</v>
      </c>
      <c r="H316" s="142">
        <v>36.905000000000001</v>
      </c>
      <c r="I316" s="143"/>
      <c r="J316" s="144">
        <f>ROUND(I316*H316,2)</f>
        <v>0</v>
      </c>
      <c r="K316" s="140" t="s">
        <v>238</v>
      </c>
      <c r="L316" s="33"/>
      <c r="M316" s="145" t="s">
        <v>1</v>
      </c>
      <c r="N316" s="146" t="s">
        <v>51</v>
      </c>
      <c r="P316" s="147">
        <f>O316*H316</f>
        <v>0</v>
      </c>
      <c r="Q316" s="147">
        <v>0</v>
      </c>
      <c r="R316" s="147">
        <f>Q316*H316</f>
        <v>0</v>
      </c>
      <c r="S316" s="147">
        <v>0</v>
      </c>
      <c r="T316" s="148">
        <f>S316*H316</f>
        <v>0</v>
      </c>
      <c r="AR316" s="149" t="s">
        <v>239</v>
      </c>
      <c r="AT316" s="149" t="s">
        <v>234</v>
      </c>
      <c r="AU316" s="149" t="s">
        <v>95</v>
      </c>
      <c r="AY316" s="17" t="s">
        <v>232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7" t="s">
        <v>93</v>
      </c>
      <c r="BK316" s="150">
        <f>ROUND(I316*H316,2)</f>
        <v>0</v>
      </c>
      <c r="BL316" s="17" t="s">
        <v>239</v>
      </c>
      <c r="BM316" s="149" t="s">
        <v>2849</v>
      </c>
    </row>
    <row r="317" spans="2:65" s="12" customFormat="1">
      <c r="B317" s="151"/>
      <c r="D317" s="152" t="s">
        <v>241</v>
      </c>
      <c r="E317" s="153" t="s">
        <v>1</v>
      </c>
      <c r="F317" s="154" t="s">
        <v>2850</v>
      </c>
      <c r="H317" s="155">
        <v>136.77000000000001</v>
      </c>
      <c r="I317" s="156"/>
      <c r="L317" s="151"/>
      <c r="M317" s="157"/>
      <c r="T317" s="158"/>
      <c r="AT317" s="153" t="s">
        <v>241</v>
      </c>
      <c r="AU317" s="153" t="s">
        <v>95</v>
      </c>
      <c r="AV317" s="12" t="s">
        <v>95</v>
      </c>
      <c r="AW317" s="12" t="s">
        <v>42</v>
      </c>
      <c r="AX317" s="12" t="s">
        <v>86</v>
      </c>
      <c r="AY317" s="153" t="s">
        <v>232</v>
      </c>
    </row>
    <row r="318" spans="2:65" s="14" customFormat="1">
      <c r="B318" s="166"/>
      <c r="D318" s="152" t="s">
        <v>241</v>
      </c>
      <c r="E318" s="167" t="s">
        <v>1</v>
      </c>
      <c r="F318" s="168" t="s">
        <v>2402</v>
      </c>
      <c r="H318" s="167" t="s">
        <v>1</v>
      </c>
      <c r="I318" s="169"/>
      <c r="L318" s="166"/>
      <c r="M318" s="170"/>
      <c r="T318" s="171"/>
      <c r="AT318" s="167" t="s">
        <v>241</v>
      </c>
      <c r="AU318" s="167" t="s">
        <v>95</v>
      </c>
      <c r="AV318" s="14" t="s">
        <v>93</v>
      </c>
      <c r="AW318" s="14" t="s">
        <v>42</v>
      </c>
      <c r="AX318" s="14" t="s">
        <v>86</v>
      </c>
      <c r="AY318" s="167" t="s">
        <v>232</v>
      </c>
    </row>
    <row r="319" spans="2:65" s="12" customFormat="1">
      <c r="B319" s="151"/>
      <c r="D319" s="152" t="s">
        <v>241</v>
      </c>
      <c r="E319" s="153" t="s">
        <v>1</v>
      </c>
      <c r="F319" s="154" t="s">
        <v>2851</v>
      </c>
      <c r="H319" s="155">
        <v>-62.103999999999999</v>
      </c>
      <c r="I319" s="156"/>
      <c r="L319" s="151"/>
      <c r="M319" s="157"/>
      <c r="T319" s="158"/>
      <c r="AT319" s="153" t="s">
        <v>241</v>
      </c>
      <c r="AU319" s="153" t="s">
        <v>95</v>
      </c>
      <c r="AV319" s="12" t="s">
        <v>95</v>
      </c>
      <c r="AW319" s="12" t="s">
        <v>42</v>
      </c>
      <c r="AX319" s="12" t="s">
        <v>86</v>
      </c>
      <c r="AY319" s="153" t="s">
        <v>232</v>
      </c>
    </row>
    <row r="320" spans="2:65" s="12" customFormat="1">
      <c r="B320" s="151"/>
      <c r="D320" s="152" t="s">
        <v>241</v>
      </c>
      <c r="E320" s="153" t="s">
        <v>1</v>
      </c>
      <c r="F320" s="154" t="s">
        <v>2852</v>
      </c>
      <c r="H320" s="155">
        <v>-16.14</v>
      </c>
      <c r="I320" s="156"/>
      <c r="L320" s="151"/>
      <c r="M320" s="157"/>
      <c r="T320" s="158"/>
      <c r="AT320" s="153" t="s">
        <v>241</v>
      </c>
      <c r="AU320" s="153" t="s">
        <v>95</v>
      </c>
      <c r="AV320" s="12" t="s">
        <v>95</v>
      </c>
      <c r="AW320" s="12" t="s">
        <v>42</v>
      </c>
      <c r="AX320" s="12" t="s">
        <v>86</v>
      </c>
      <c r="AY320" s="153" t="s">
        <v>232</v>
      </c>
    </row>
    <row r="321" spans="2:65" s="12" customFormat="1">
      <c r="B321" s="151"/>
      <c r="D321" s="152" t="s">
        <v>241</v>
      </c>
      <c r="E321" s="153" t="s">
        <v>1</v>
      </c>
      <c r="F321" s="154" t="s">
        <v>2853</v>
      </c>
      <c r="H321" s="155">
        <v>-7.952</v>
      </c>
      <c r="I321" s="156"/>
      <c r="L321" s="151"/>
      <c r="M321" s="157"/>
      <c r="T321" s="158"/>
      <c r="AT321" s="153" t="s">
        <v>241</v>
      </c>
      <c r="AU321" s="153" t="s">
        <v>95</v>
      </c>
      <c r="AV321" s="12" t="s">
        <v>95</v>
      </c>
      <c r="AW321" s="12" t="s">
        <v>42</v>
      </c>
      <c r="AX321" s="12" t="s">
        <v>86</v>
      </c>
      <c r="AY321" s="153" t="s">
        <v>232</v>
      </c>
    </row>
    <row r="322" spans="2:65" s="12" customFormat="1">
      <c r="B322" s="151"/>
      <c r="D322" s="152" t="s">
        <v>241</v>
      </c>
      <c r="E322" s="153" t="s">
        <v>1</v>
      </c>
      <c r="F322" s="154" t="s">
        <v>2854</v>
      </c>
      <c r="H322" s="155">
        <v>-13.669</v>
      </c>
      <c r="I322" s="156"/>
      <c r="L322" s="151"/>
      <c r="M322" s="157"/>
      <c r="T322" s="158"/>
      <c r="AT322" s="153" t="s">
        <v>241</v>
      </c>
      <c r="AU322" s="153" t="s">
        <v>95</v>
      </c>
      <c r="AV322" s="12" t="s">
        <v>95</v>
      </c>
      <c r="AW322" s="12" t="s">
        <v>42</v>
      </c>
      <c r="AX322" s="12" t="s">
        <v>86</v>
      </c>
      <c r="AY322" s="153" t="s">
        <v>232</v>
      </c>
    </row>
    <row r="323" spans="2:65" s="13" customFormat="1">
      <c r="B323" s="159"/>
      <c r="D323" s="152" t="s">
        <v>241</v>
      </c>
      <c r="E323" s="160" t="s">
        <v>1</v>
      </c>
      <c r="F323" s="161" t="s">
        <v>243</v>
      </c>
      <c r="H323" s="162">
        <v>36.905000000000001</v>
      </c>
      <c r="I323" s="163"/>
      <c r="L323" s="159"/>
      <c r="M323" s="164"/>
      <c r="T323" s="165"/>
      <c r="AT323" s="160" t="s">
        <v>241</v>
      </c>
      <c r="AU323" s="160" t="s">
        <v>95</v>
      </c>
      <c r="AV323" s="13" t="s">
        <v>239</v>
      </c>
      <c r="AW323" s="13" t="s">
        <v>42</v>
      </c>
      <c r="AX323" s="13" t="s">
        <v>93</v>
      </c>
      <c r="AY323" s="160" t="s">
        <v>232</v>
      </c>
    </row>
    <row r="324" spans="2:65" s="1" customFormat="1" ht="33" customHeight="1">
      <c r="B324" s="33"/>
      <c r="C324" s="138" t="s">
        <v>566</v>
      </c>
      <c r="D324" s="138" t="s">
        <v>234</v>
      </c>
      <c r="E324" s="139" t="s">
        <v>2559</v>
      </c>
      <c r="F324" s="140" t="s">
        <v>2521</v>
      </c>
      <c r="G324" s="141" t="s">
        <v>183</v>
      </c>
      <c r="H324" s="142">
        <v>3.1680000000000001</v>
      </c>
      <c r="I324" s="143"/>
      <c r="J324" s="144">
        <f>ROUND(I324*H324,2)</f>
        <v>0</v>
      </c>
      <c r="K324" s="140" t="s">
        <v>238</v>
      </c>
      <c r="L324" s="33"/>
      <c r="M324" s="145" t="s">
        <v>1</v>
      </c>
      <c r="N324" s="146" t="s">
        <v>51</v>
      </c>
      <c r="P324" s="147">
        <f>O324*H324</f>
        <v>0</v>
      </c>
      <c r="Q324" s="147">
        <v>0</v>
      </c>
      <c r="R324" s="147">
        <f>Q324*H324</f>
        <v>0</v>
      </c>
      <c r="S324" s="147">
        <v>0</v>
      </c>
      <c r="T324" s="148">
        <f>S324*H324</f>
        <v>0</v>
      </c>
      <c r="AR324" s="149" t="s">
        <v>239</v>
      </c>
      <c r="AT324" s="149" t="s">
        <v>234</v>
      </c>
      <c r="AU324" s="149" t="s">
        <v>95</v>
      </c>
      <c r="AY324" s="17" t="s">
        <v>232</v>
      </c>
      <c r="BE324" s="150">
        <f>IF(N324="základní",J324,0)</f>
        <v>0</v>
      </c>
      <c r="BF324" s="150">
        <f>IF(N324="snížená",J324,0)</f>
        <v>0</v>
      </c>
      <c r="BG324" s="150">
        <f>IF(N324="zákl. přenesená",J324,0)</f>
        <v>0</v>
      </c>
      <c r="BH324" s="150">
        <f>IF(N324="sníž. přenesená",J324,0)</f>
        <v>0</v>
      </c>
      <c r="BI324" s="150">
        <f>IF(N324="nulová",J324,0)</f>
        <v>0</v>
      </c>
      <c r="BJ324" s="17" t="s">
        <v>93</v>
      </c>
      <c r="BK324" s="150">
        <f>ROUND(I324*H324,2)</f>
        <v>0</v>
      </c>
      <c r="BL324" s="17" t="s">
        <v>239</v>
      </c>
      <c r="BM324" s="149" t="s">
        <v>2855</v>
      </c>
    </row>
    <row r="325" spans="2:65" s="14" customFormat="1">
      <c r="B325" s="166"/>
      <c r="D325" s="152" t="s">
        <v>241</v>
      </c>
      <c r="E325" s="167" t="s">
        <v>1</v>
      </c>
      <c r="F325" s="168" t="s">
        <v>2856</v>
      </c>
      <c r="H325" s="167" t="s">
        <v>1</v>
      </c>
      <c r="I325" s="169"/>
      <c r="L325" s="166"/>
      <c r="M325" s="170"/>
      <c r="T325" s="171"/>
      <c r="AT325" s="167" t="s">
        <v>241</v>
      </c>
      <c r="AU325" s="167" t="s">
        <v>95</v>
      </c>
      <c r="AV325" s="14" t="s">
        <v>93</v>
      </c>
      <c r="AW325" s="14" t="s">
        <v>42</v>
      </c>
      <c r="AX325" s="14" t="s">
        <v>86</v>
      </c>
      <c r="AY325" s="167" t="s">
        <v>232</v>
      </c>
    </row>
    <row r="326" spans="2:65" s="12" customFormat="1">
      <c r="B326" s="151"/>
      <c r="D326" s="152" t="s">
        <v>241</v>
      </c>
      <c r="E326" s="153" t="s">
        <v>1</v>
      </c>
      <c r="F326" s="154" t="s">
        <v>2857</v>
      </c>
      <c r="H326" s="155">
        <v>3.1680000000000001</v>
      </c>
      <c r="I326" s="156"/>
      <c r="L326" s="151"/>
      <c r="M326" s="157"/>
      <c r="T326" s="158"/>
      <c r="AT326" s="153" t="s">
        <v>241</v>
      </c>
      <c r="AU326" s="153" t="s">
        <v>95</v>
      </c>
      <c r="AV326" s="12" t="s">
        <v>95</v>
      </c>
      <c r="AW326" s="12" t="s">
        <v>42</v>
      </c>
      <c r="AX326" s="12" t="s">
        <v>86</v>
      </c>
      <c r="AY326" s="153" t="s">
        <v>232</v>
      </c>
    </row>
    <row r="327" spans="2:65" s="13" customFormat="1">
      <c r="B327" s="159"/>
      <c r="D327" s="152" t="s">
        <v>241</v>
      </c>
      <c r="E327" s="160" t="s">
        <v>1</v>
      </c>
      <c r="F327" s="161" t="s">
        <v>243</v>
      </c>
      <c r="H327" s="162">
        <v>3.1680000000000001</v>
      </c>
      <c r="I327" s="163"/>
      <c r="L327" s="159"/>
      <c r="M327" s="164"/>
      <c r="T327" s="165"/>
      <c r="AT327" s="160" t="s">
        <v>241</v>
      </c>
      <c r="AU327" s="160" t="s">
        <v>95</v>
      </c>
      <c r="AV327" s="13" t="s">
        <v>239</v>
      </c>
      <c r="AW327" s="13" t="s">
        <v>42</v>
      </c>
      <c r="AX327" s="13" t="s">
        <v>93</v>
      </c>
      <c r="AY327" s="160" t="s">
        <v>232</v>
      </c>
    </row>
    <row r="328" spans="2:65" s="1" customFormat="1" ht="44.25" customHeight="1">
      <c r="B328" s="33"/>
      <c r="C328" s="138" t="s">
        <v>573</v>
      </c>
      <c r="D328" s="138" t="s">
        <v>234</v>
      </c>
      <c r="E328" s="139" t="s">
        <v>2564</v>
      </c>
      <c r="F328" s="140" t="s">
        <v>2530</v>
      </c>
      <c r="G328" s="141" t="s">
        <v>183</v>
      </c>
      <c r="H328" s="142">
        <v>31.68</v>
      </c>
      <c r="I328" s="143"/>
      <c r="J328" s="144">
        <f>ROUND(I328*H328,2)</f>
        <v>0</v>
      </c>
      <c r="K328" s="140" t="s">
        <v>238</v>
      </c>
      <c r="L328" s="33"/>
      <c r="M328" s="145" t="s">
        <v>1</v>
      </c>
      <c r="N328" s="146" t="s">
        <v>51</v>
      </c>
      <c r="P328" s="147">
        <f>O328*H328</f>
        <v>0</v>
      </c>
      <c r="Q328" s="147">
        <v>0</v>
      </c>
      <c r="R328" s="147">
        <f>Q328*H328</f>
        <v>0</v>
      </c>
      <c r="S328" s="147">
        <v>0</v>
      </c>
      <c r="T328" s="148">
        <f>S328*H328</f>
        <v>0</v>
      </c>
      <c r="AR328" s="149" t="s">
        <v>239</v>
      </c>
      <c r="AT328" s="149" t="s">
        <v>234</v>
      </c>
      <c r="AU328" s="149" t="s">
        <v>95</v>
      </c>
      <c r="AY328" s="17" t="s">
        <v>232</v>
      </c>
      <c r="BE328" s="150">
        <f>IF(N328="základní",J328,0)</f>
        <v>0</v>
      </c>
      <c r="BF328" s="150">
        <f>IF(N328="snížená",J328,0)</f>
        <v>0</v>
      </c>
      <c r="BG328" s="150">
        <f>IF(N328="zákl. přenesená",J328,0)</f>
        <v>0</v>
      </c>
      <c r="BH328" s="150">
        <f>IF(N328="sníž. přenesená",J328,0)</f>
        <v>0</v>
      </c>
      <c r="BI328" s="150">
        <f>IF(N328="nulová",J328,0)</f>
        <v>0</v>
      </c>
      <c r="BJ328" s="17" t="s">
        <v>93</v>
      </c>
      <c r="BK328" s="150">
        <f>ROUND(I328*H328,2)</f>
        <v>0</v>
      </c>
      <c r="BL328" s="17" t="s">
        <v>239</v>
      </c>
      <c r="BM328" s="149" t="s">
        <v>2858</v>
      </c>
    </row>
    <row r="329" spans="2:65" s="14" customFormat="1">
      <c r="B329" s="166"/>
      <c r="D329" s="152" t="s">
        <v>241</v>
      </c>
      <c r="E329" s="167" t="s">
        <v>1</v>
      </c>
      <c r="F329" s="168" t="s">
        <v>2856</v>
      </c>
      <c r="H329" s="167" t="s">
        <v>1</v>
      </c>
      <c r="I329" s="169"/>
      <c r="L329" s="166"/>
      <c r="M329" s="170"/>
      <c r="T329" s="171"/>
      <c r="AT329" s="167" t="s">
        <v>241</v>
      </c>
      <c r="AU329" s="167" t="s">
        <v>95</v>
      </c>
      <c r="AV329" s="14" t="s">
        <v>93</v>
      </c>
      <c r="AW329" s="14" t="s">
        <v>42</v>
      </c>
      <c r="AX329" s="14" t="s">
        <v>86</v>
      </c>
      <c r="AY329" s="167" t="s">
        <v>232</v>
      </c>
    </row>
    <row r="330" spans="2:65" s="12" customFormat="1">
      <c r="B330" s="151"/>
      <c r="D330" s="152" t="s">
        <v>241</v>
      </c>
      <c r="E330" s="153" t="s">
        <v>1</v>
      </c>
      <c r="F330" s="154" t="s">
        <v>2857</v>
      </c>
      <c r="H330" s="155">
        <v>3.1680000000000001</v>
      </c>
      <c r="I330" s="156"/>
      <c r="L330" s="151"/>
      <c r="M330" s="157"/>
      <c r="T330" s="158"/>
      <c r="AT330" s="153" t="s">
        <v>241</v>
      </c>
      <c r="AU330" s="153" t="s">
        <v>95</v>
      </c>
      <c r="AV330" s="12" t="s">
        <v>95</v>
      </c>
      <c r="AW330" s="12" t="s">
        <v>42</v>
      </c>
      <c r="AX330" s="12" t="s">
        <v>86</v>
      </c>
      <c r="AY330" s="153" t="s">
        <v>232</v>
      </c>
    </row>
    <row r="331" spans="2:65" s="13" customFormat="1">
      <c r="B331" s="159"/>
      <c r="D331" s="152" t="s">
        <v>241</v>
      </c>
      <c r="E331" s="160" t="s">
        <v>1</v>
      </c>
      <c r="F331" s="161" t="s">
        <v>243</v>
      </c>
      <c r="H331" s="162">
        <v>3.1680000000000001</v>
      </c>
      <c r="I331" s="163"/>
      <c r="L331" s="159"/>
      <c r="M331" s="164"/>
      <c r="T331" s="165"/>
      <c r="AT331" s="160" t="s">
        <v>241</v>
      </c>
      <c r="AU331" s="160" t="s">
        <v>95</v>
      </c>
      <c r="AV331" s="13" t="s">
        <v>239</v>
      </c>
      <c r="AW331" s="13" t="s">
        <v>42</v>
      </c>
      <c r="AX331" s="13" t="s">
        <v>93</v>
      </c>
      <c r="AY331" s="160" t="s">
        <v>232</v>
      </c>
    </row>
    <row r="332" spans="2:65" s="12" customFormat="1">
      <c r="B332" s="151"/>
      <c r="D332" s="152" t="s">
        <v>241</v>
      </c>
      <c r="F332" s="154" t="s">
        <v>2859</v>
      </c>
      <c r="H332" s="155">
        <v>31.68</v>
      </c>
      <c r="I332" s="156"/>
      <c r="L332" s="151"/>
      <c r="M332" s="157"/>
      <c r="T332" s="158"/>
      <c r="AT332" s="153" t="s">
        <v>241</v>
      </c>
      <c r="AU332" s="153" t="s">
        <v>95</v>
      </c>
      <c r="AV332" s="12" t="s">
        <v>95</v>
      </c>
      <c r="AW332" s="12" t="s">
        <v>4</v>
      </c>
      <c r="AX332" s="12" t="s">
        <v>93</v>
      </c>
      <c r="AY332" s="153" t="s">
        <v>232</v>
      </c>
    </row>
    <row r="333" spans="2:65" s="1" customFormat="1" ht="33" customHeight="1">
      <c r="B333" s="33"/>
      <c r="C333" s="138" t="s">
        <v>581</v>
      </c>
      <c r="D333" s="138" t="s">
        <v>234</v>
      </c>
      <c r="E333" s="139" t="s">
        <v>2567</v>
      </c>
      <c r="F333" s="140" t="s">
        <v>2568</v>
      </c>
      <c r="G333" s="141" t="s">
        <v>183</v>
      </c>
      <c r="H333" s="142">
        <v>193.535</v>
      </c>
      <c r="I333" s="143"/>
      <c r="J333" s="144">
        <f>ROUND(I333*H333,2)</f>
        <v>0</v>
      </c>
      <c r="K333" s="140" t="s">
        <v>238</v>
      </c>
      <c r="L333" s="33"/>
      <c r="M333" s="145" t="s">
        <v>1</v>
      </c>
      <c r="N333" s="146" t="s">
        <v>51</v>
      </c>
      <c r="P333" s="147">
        <f>O333*H333</f>
        <v>0</v>
      </c>
      <c r="Q333" s="147">
        <v>0</v>
      </c>
      <c r="R333" s="147">
        <f>Q333*H333</f>
        <v>0</v>
      </c>
      <c r="S333" s="147">
        <v>0</v>
      </c>
      <c r="T333" s="148">
        <f>S333*H333</f>
        <v>0</v>
      </c>
      <c r="AR333" s="149" t="s">
        <v>239</v>
      </c>
      <c r="AT333" s="149" t="s">
        <v>234</v>
      </c>
      <c r="AU333" s="149" t="s">
        <v>95</v>
      </c>
      <c r="AY333" s="17" t="s">
        <v>232</v>
      </c>
      <c r="BE333" s="150">
        <f>IF(N333="základní",J333,0)</f>
        <v>0</v>
      </c>
      <c r="BF333" s="150">
        <f>IF(N333="snížená",J333,0)</f>
        <v>0</v>
      </c>
      <c r="BG333" s="150">
        <f>IF(N333="zákl. přenesená",J333,0)</f>
        <v>0</v>
      </c>
      <c r="BH333" s="150">
        <f>IF(N333="sníž. přenesená",J333,0)</f>
        <v>0</v>
      </c>
      <c r="BI333" s="150">
        <f>IF(N333="nulová",J333,0)</f>
        <v>0</v>
      </c>
      <c r="BJ333" s="17" t="s">
        <v>93</v>
      </c>
      <c r="BK333" s="150">
        <f>ROUND(I333*H333,2)</f>
        <v>0</v>
      </c>
      <c r="BL333" s="17" t="s">
        <v>239</v>
      </c>
      <c r="BM333" s="149" t="s">
        <v>2860</v>
      </c>
    </row>
    <row r="334" spans="2:65" s="14" customFormat="1">
      <c r="B334" s="166"/>
      <c r="D334" s="152" t="s">
        <v>241</v>
      </c>
      <c r="E334" s="167" t="s">
        <v>1</v>
      </c>
      <c r="F334" s="168" t="s">
        <v>2570</v>
      </c>
      <c r="H334" s="167" t="s">
        <v>1</v>
      </c>
      <c r="I334" s="169"/>
      <c r="L334" s="166"/>
      <c r="M334" s="170"/>
      <c r="T334" s="171"/>
      <c r="AT334" s="167" t="s">
        <v>241</v>
      </c>
      <c r="AU334" s="167" t="s">
        <v>95</v>
      </c>
      <c r="AV334" s="14" t="s">
        <v>93</v>
      </c>
      <c r="AW334" s="14" t="s">
        <v>42</v>
      </c>
      <c r="AX334" s="14" t="s">
        <v>86</v>
      </c>
      <c r="AY334" s="167" t="s">
        <v>232</v>
      </c>
    </row>
    <row r="335" spans="2:65" s="12" customFormat="1">
      <c r="B335" s="151"/>
      <c r="D335" s="152" t="s">
        <v>241</v>
      </c>
      <c r="E335" s="153" t="s">
        <v>1</v>
      </c>
      <c r="F335" s="154" t="s">
        <v>2861</v>
      </c>
      <c r="H335" s="155">
        <v>193.535</v>
      </c>
      <c r="I335" s="156"/>
      <c r="L335" s="151"/>
      <c r="M335" s="157"/>
      <c r="T335" s="158"/>
      <c r="AT335" s="153" t="s">
        <v>241</v>
      </c>
      <c r="AU335" s="153" t="s">
        <v>95</v>
      </c>
      <c r="AV335" s="12" t="s">
        <v>95</v>
      </c>
      <c r="AW335" s="12" t="s">
        <v>42</v>
      </c>
      <c r="AX335" s="12" t="s">
        <v>86</v>
      </c>
      <c r="AY335" s="153" t="s">
        <v>232</v>
      </c>
    </row>
    <row r="336" spans="2:65" s="13" customFormat="1">
      <c r="B336" s="159"/>
      <c r="D336" s="152" t="s">
        <v>241</v>
      </c>
      <c r="E336" s="160" t="s">
        <v>1</v>
      </c>
      <c r="F336" s="161" t="s">
        <v>243</v>
      </c>
      <c r="H336" s="162">
        <v>193.535</v>
      </c>
      <c r="I336" s="163"/>
      <c r="L336" s="159"/>
      <c r="M336" s="164"/>
      <c r="T336" s="165"/>
      <c r="AT336" s="160" t="s">
        <v>241</v>
      </c>
      <c r="AU336" s="160" t="s">
        <v>95</v>
      </c>
      <c r="AV336" s="13" t="s">
        <v>239</v>
      </c>
      <c r="AW336" s="13" t="s">
        <v>42</v>
      </c>
      <c r="AX336" s="13" t="s">
        <v>93</v>
      </c>
      <c r="AY336" s="160" t="s">
        <v>232</v>
      </c>
    </row>
    <row r="337" spans="2:65" s="1" customFormat="1" ht="24.2" customHeight="1">
      <c r="B337" s="33"/>
      <c r="C337" s="138" t="s">
        <v>585</v>
      </c>
      <c r="D337" s="138" t="s">
        <v>234</v>
      </c>
      <c r="E337" s="139" t="s">
        <v>2572</v>
      </c>
      <c r="F337" s="140" t="s">
        <v>2573</v>
      </c>
      <c r="G337" s="141" t="s">
        <v>183</v>
      </c>
      <c r="H337" s="142">
        <v>174.61</v>
      </c>
      <c r="I337" s="143"/>
      <c r="J337" s="144">
        <f>ROUND(I337*H337,2)</f>
        <v>0</v>
      </c>
      <c r="K337" s="140" t="s">
        <v>238</v>
      </c>
      <c r="L337" s="33"/>
      <c r="M337" s="145" t="s">
        <v>1</v>
      </c>
      <c r="N337" s="146" t="s">
        <v>51</v>
      </c>
      <c r="P337" s="147">
        <f>O337*H337</f>
        <v>0</v>
      </c>
      <c r="Q337" s="147">
        <v>0</v>
      </c>
      <c r="R337" s="147">
        <f>Q337*H337</f>
        <v>0</v>
      </c>
      <c r="S337" s="147">
        <v>0</v>
      </c>
      <c r="T337" s="148">
        <f>S337*H337</f>
        <v>0</v>
      </c>
      <c r="AR337" s="149" t="s">
        <v>239</v>
      </c>
      <c r="AT337" s="149" t="s">
        <v>234</v>
      </c>
      <c r="AU337" s="149" t="s">
        <v>95</v>
      </c>
      <c r="AY337" s="17" t="s">
        <v>232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7" t="s">
        <v>93</v>
      </c>
      <c r="BK337" s="150">
        <f>ROUND(I337*H337,2)</f>
        <v>0</v>
      </c>
      <c r="BL337" s="17" t="s">
        <v>239</v>
      </c>
      <c r="BM337" s="149" t="s">
        <v>2862</v>
      </c>
    </row>
    <row r="338" spans="2:65" s="14" customFormat="1">
      <c r="B338" s="166"/>
      <c r="D338" s="152" t="s">
        <v>241</v>
      </c>
      <c r="E338" s="167" t="s">
        <v>1</v>
      </c>
      <c r="F338" s="168" t="s">
        <v>2863</v>
      </c>
      <c r="H338" s="167" t="s">
        <v>1</v>
      </c>
      <c r="I338" s="169"/>
      <c r="L338" s="166"/>
      <c r="M338" s="170"/>
      <c r="T338" s="171"/>
      <c r="AT338" s="167" t="s">
        <v>241</v>
      </c>
      <c r="AU338" s="167" t="s">
        <v>95</v>
      </c>
      <c r="AV338" s="14" t="s">
        <v>93</v>
      </c>
      <c r="AW338" s="14" t="s">
        <v>42</v>
      </c>
      <c r="AX338" s="14" t="s">
        <v>86</v>
      </c>
      <c r="AY338" s="167" t="s">
        <v>232</v>
      </c>
    </row>
    <row r="339" spans="2:65" s="12" customFormat="1">
      <c r="B339" s="151"/>
      <c r="D339" s="152" t="s">
        <v>241</v>
      </c>
      <c r="E339" s="153" t="s">
        <v>1</v>
      </c>
      <c r="F339" s="154" t="s">
        <v>2864</v>
      </c>
      <c r="H339" s="155">
        <v>145.98699999999999</v>
      </c>
      <c r="I339" s="156"/>
      <c r="L339" s="151"/>
      <c r="M339" s="157"/>
      <c r="T339" s="158"/>
      <c r="AT339" s="153" t="s">
        <v>241</v>
      </c>
      <c r="AU339" s="153" t="s">
        <v>95</v>
      </c>
      <c r="AV339" s="12" t="s">
        <v>95</v>
      </c>
      <c r="AW339" s="12" t="s">
        <v>42</v>
      </c>
      <c r="AX339" s="12" t="s">
        <v>86</v>
      </c>
      <c r="AY339" s="153" t="s">
        <v>232</v>
      </c>
    </row>
    <row r="340" spans="2:65" s="12" customFormat="1">
      <c r="B340" s="151"/>
      <c r="D340" s="152" t="s">
        <v>241</v>
      </c>
      <c r="E340" s="153" t="s">
        <v>1</v>
      </c>
      <c r="F340" s="154" t="s">
        <v>2865</v>
      </c>
      <c r="H340" s="155">
        <v>28.623000000000001</v>
      </c>
      <c r="I340" s="156"/>
      <c r="L340" s="151"/>
      <c r="M340" s="157"/>
      <c r="T340" s="158"/>
      <c r="AT340" s="153" t="s">
        <v>241</v>
      </c>
      <c r="AU340" s="153" t="s">
        <v>95</v>
      </c>
      <c r="AV340" s="12" t="s">
        <v>95</v>
      </c>
      <c r="AW340" s="12" t="s">
        <v>42</v>
      </c>
      <c r="AX340" s="12" t="s">
        <v>86</v>
      </c>
      <c r="AY340" s="153" t="s">
        <v>232</v>
      </c>
    </row>
    <row r="341" spans="2:65" s="13" customFormat="1">
      <c r="B341" s="159"/>
      <c r="D341" s="152" t="s">
        <v>241</v>
      </c>
      <c r="E341" s="160" t="s">
        <v>1</v>
      </c>
      <c r="F341" s="161" t="s">
        <v>243</v>
      </c>
      <c r="H341" s="162">
        <v>174.61</v>
      </c>
      <c r="I341" s="163"/>
      <c r="L341" s="159"/>
      <c r="M341" s="164"/>
      <c r="T341" s="165"/>
      <c r="AT341" s="160" t="s">
        <v>241</v>
      </c>
      <c r="AU341" s="160" t="s">
        <v>95</v>
      </c>
      <c r="AV341" s="13" t="s">
        <v>239</v>
      </c>
      <c r="AW341" s="13" t="s">
        <v>42</v>
      </c>
      <c r="AX341" s="13" t="s">
        <v>93</v>
      </c>
      <c r="AY341" s="160" t="s">
        <v>232</v>
      </c>
    </row>
    <row r="342" spans="2:65" s="1" customFormat="1" ht="37.9" customHeight="1">
      <c r="B342" s="33"/>
      <c r="C342" s="138" t="s">
        <v>591</v>
      </c>
      <c r="D342" s="138" t="s">
        <v>234</v>
      </c>
      <c r="E342" s="139" t="s">
        <v>2575</v>
      </c>
      <c r="F342" s="140" t="s">
        <v>2576</v>
      </c>
      <c r="G342" s="141" t="s">
        <v>183</v>
      </c>
      <c r="H342" s="142">
        <v>1746.1</v>
      </c>
      <c r="I342" s="143"/>
      <c r="J342" s="144">
        <f>ROUND(I342*H342,2)</f>
        <v>0</v>
      </c>
      <c r="K342" s="140" t="s">
        <v>238</v>
      </c>
      <c r="L342" s="33"/>
      <c r="M342" s="145" t="s">
        <v>1</v>
      </c>
      <c r="N342" s="146" t="s">
        <v>51</v>
      </c>
      <c r="P342" s="147">
        <f>O342*H342</f>
        <v>0</v>
      </c>
      <c r="Q342" s="147">
        <v>0</v>
      </c>
      <c r="R342" s="147">
        <f>Q342*H342</f>
        <v>0</v>
      </c>
      <c r="S342" s="147">
        <v>0</v>
      </c>
      <c r="T342" s="148">
        <f>S342*H342</f>
        <v>0</v>
      </c>
      <c r="AR342" s="149" t="s">
        <v>239</v>
      </c>
      <c r="AT342" s="149" t="s">
        <v>234</v>
      </c>
      <c r="AU342" s="149" t="s">
        <v>95</v>
      </c>
      <c r="AY342" s="17" t="s">
        <v>232</v>
      </c>
      <c r="BE342" s="150">
        <f>IF(N342="základní",J342,0)</f>
        <v>0</v>
      </c>
      <c r="BF342" s="150">
        <f>IF(N342="snížená",J342,0)</f>
        <v>0</v>
      </c>
      <c r="BG342" s="150">
        <f>IF(N342="zákl. přenesená",J342,0)</f>
        <v>0</v>
      </c>
      <c r="BH342" s="150">
        <f>IF(N342="sníž. přenesená",J342,0)</f>
        <v>0</v>
      </c>
      <c r="BI342" s="150">
        <f>IF(N342="nulová",J342,0)</f>
        <v>0</v>
      </c>
      <c r="BJ342" s="17" t="s">
        <v>93</v>
      </c>
      <c r="BK342" s="150">
        <f>ROUND(I342*H342,2)</f>
        <v>0</v>
      </c>
      <c r="BL342" s="17" t="s">
        <v>239</v>
      </c>
      <c r="BM342" s="149" t="s">
        <v>2866</v>
      </c>
    </row>
    <row r="343" spans="2:65" s="12" customFormat="1">
      <c r="B343" s="151"/>
      <c r="D343" s="152" t="s">
        <v>241</v>
      </c>
      <c r="F343" s="154" t="s">
        <v>2867</v>
      </c>
      <c r="H343" s="155">
        <v>1746.1</v>
      </c>
      <c r="I343" s="156"/>
      <c r="L343" s="151"/>
      <c r="M343" s="157"/>
      <c r="T343" s="158"/>
      <c r="AT343" s="153" t="s">
        <v>241</v>
      </c>
      <c r="AU343" s="153" t="s">
        <v>95</v>
      </c>
      <c r="AV343" s="12" t="s">
        <v>95</v>
      </c>
      <c r="AW343" s="12" t="s">
        <v>4</v>
      </c>
      <c r="AX343" s="12" t="s">
        <v>93</v>
      </c>
      <c r="AY343" s="153" t="s">
        <v>232</v>
      </c>
    </row>
    <row r="344" spans="2:65" s="11" customFormat="1" ht="22.9" customHeight="1">
      <c r="B344" s="126"/>
      <c r="D344" s="127" t="s">
        <v>85</v>
      </c>
      <c r="E344" s="136" t="s">
        <v>1113</v>
      </c>
      <c r="F344" s="136" t="s">
        <v>1114</v>
      </c>
      <c r="I344" s="129"/>
      <c r="J344" s="137">
        <f>BK344</f>
        <v>0</v>
      </c>
      <c r="L344" s="126"/>
      <c r="M344" s="131"/>
      <c r="P344" s="132">
        <f>SUM(P345:P350)</f>
        <v>0</v>
      </c>
      <c r="R344" s="132">
        <f>SUM(R345:R350)</f>
        <v>0</v>
      </c>
      <c r="T344" s="133">
        <f>SUM(T345:T350)</f>
        <v>0</v>
      </c>
      <c r="AR344" s="127" t="s">
        <v>93</v>
      </c>
      <c r="AT344" s="134" t="s">
        <v>85</v>
      </c>
      <c r="AU344" s="134" t="s">
        <v>93</v>
      </c>
      <c r="AY344" s="127" t="s">
        <v>232</v>
      </c>
      <c r="BK344" s="135">
        <f>SUM(BK345:BK350)</f>
        <v>0</v>
      </c>
    </row>
    <row r="345" spans="2:65" s="1" customFormat="1" ht="55.5" customHeight="1">
      <c r="B345" s="33"/>
      <c r="C345" s="138" t="s">
        <v>595</v>
      </c>
      <c r="D345" s="138" t="s">
        <v>234</v>
      </c>
      <c r="E345" s="139" t="s">
        <v>2697</v>
      </c>
      <c r="F345" s="140" t="s">
        <v>2698</v>
      </c>
      <c r="G345" s="141" t="s">
        <v>183</v>
      </c>
      <c r="H345" s="142">
        <v>41.417999999999999</v>
      </c>
      <c r="I345" s="143"/>
      <c r="J345" s="144">
        <f>ROUND(I345*H345,2)</f>
        <v>0</v>
      </c>
      <c r="K345" s="140" t="s">
        <v>238</v>
      </c>
      <c r="L345" s="33"/>
      <c r="M345" s="145" t="s">
        <v>1</v>
      </c>
      <c r="N345" s="146" t="s">
        <v>51</v>
      </c>
      <c r="P345" s="147">
        <f>O345*H345</f>
        <v>0</v>
      </c>
      <c r="Q345" s="147">
        <v>0</v>
      </c>
      <c r="R345" s="147">
        <f>Q345*H345</f>
        <v>0</v>
      </c>
      <c r="S345" s="147">
        <v>0</v>
      </c>
      <c r="T345" s="148">
        <f>S345*H345</f>
        <v>0</v>
      </c>
      <c r="AR345" s="149" t="s">
        <v>239</v>
      </c>
      <c r="AT345" s="149" t="s">
        <v>234</v>
      </c>
      <c r="AU345" s="149" t="s">
        <v>95</v>
      </c>
      <c r="AY345" s="17" t="s">
        <v>232</v>
      </c>
      <c r="BE345" s="150">
        <f>IF(N345="základní",J345,0)</f>
        <v>0</v>
      </c>
      <c r="BF345" s="150">
        <f>IF(N345="snížená",J345,0)</f>
        <v>0</v>
      </c>
      <c r="BG345" s="150">
        <f>IF(N345="zákl. přenesená",J345,0)</f>
        <v>0</v>
      </c>
      <c r="BH345" s="150">
        <f>IF(N345="sníž. přenesená",J345,0)</f>
        <v>0</v>
      </c>
      <c r="BI345" s="150">
        <f>IF(N345="nulová",J345,0)</f>
        <v>0</v>
      </c>
      <c r="BJ345" s="17" t="s">
        <v>93</v>
      </c>
      <c r="BK345" s="150">
        <f>ROUND(I345*H345,2)</f>
        <v>0</v>
      </c>
      <c r="BL345" s="17" t="s">
        <v>239</v>
      </c>
      <c r="BM345" s="149" t="s">
        <v>2868</v>
      </c>
    </row>
    <row r="346" spans="2:65" s="12" customFormat="1">
      <c r="B346" s="151"/>
      <c r="D346" s="152" t="s">
        <v>241</v>
      </c>
      <c r="E346" s="153" t="s">
        <v>1</v>
      </c>
      <c r="F346" s="154" t="s">
        <v>2869</v>
      </c>
      <c r="H346" s="155">
        <v>41.417999999999999</v>
      </c>
      <c r="I346" s="156"/>
      <c r="L346" s="151"/>
      <c r="M346" s="157"/>
      <c r="T346" s="158"/>
      <c r="AT346" s="153" t="s">
        <v>241</v>
      </c>
      <c r="AU346" s="153" t="s">
        <v>95</v>
      </c>
      <c r="AV346" s="12" t="s">
        <v>95</v>
      </c>
      <c r="AW346" s="12" t="s">
        <v>42</v>
      </c>
      <c r="AX346" s="12" t="s">
        <v>86</v>
      </c>
      <c r="AY346" s="153" t="s">
        <v>232</v>
      </c>
    </row>
    <row r="347" spans="2:65" s="13" customFormat="1">
      <c r="B347" s="159"/>
      <c r="D347" s="152" t="s">
        <v>241</v>
      </c>
      <c r="E347" s="160" t="s">
        <v>1</v>
      </c>
      <c r="F347" s="161" t="s">
        <v>243</v>
      </c>
      <c r="H347" s="162">
        <v>41.417999999999999</v>
      </c>
      <c r="I347" s="163"/>
      <c r="L347" s="159"/>
      <c r="M347" s="164"/>
      <c r="T347" s="165"/>
      <c r="AT347" s="160" t="s">
        <v>241</v>
      </c>
      <c r="AU347" s="160" t="s">
        <v>95</v>
      </c>
      <c r="AV347" s="13" t="s">
        <v>239</v>
      </c>
      <c r="AW347" s="13" t="s">
        <v>42</v>
      </c>
      <c r="AX347" s="13" t="s">
        <v>93</v>
      </c>
      <c r="AY347" s="160" t="s">
        <v>232</v>
      </c>
    </row>
    <row r="348" spans="2:65" s="1" customFormat="1" ht="37.9" customHeight="1">
      <c r="B348" s="33"/>
      <c r="C348" s="138" t="s">
        <v>600</v>
      </c>
      <c r="D348" s="138" t="s">
        <v>234</v>
      </c>
      <c r="E348" s="139" t="s">
        <v>2579</v>
      </c>
      <c r="F348" s="140" t="s">
        <v>2580</v>
      </c>
      <c r="G348" s="141" t="s">
        <v>183</v>
      </c>
      <c r="H348" s="142">
        <v>174.85900000000001</v>
      </c>
      <c r="I348" s="143"/>
      <c r="J348" s="144">
        <f>ROUND(I348*H348,2)</f>
        <v>0</v>
      </c>
      <c r="K348" s="140" t="s">
        <v>238</v>
      </c>
      <c r="L348" s="33"/>
      <c r="M348" s="145" t="s">
        <v>1</v>
      </c>
      <c r="N348" s="146" t="s">
        <v>51</v>
      </c>
      <c r="P348" s="147">
        <f>O348*H348</f>
        <v>0</v>
      </c>
      <c r="Q348" s="147">
        <v>0</v>
      </c>
      <c r="R348" s="147">
        <f>Q348*H348</f>
        <v>0</v>
      </c>
      <c r="S348" s="147">
        <v>0</v>
      </c>
      <c r="T348" s="148">
        <f>S348*H348</f>
        <v>0</v>
      </c>
      <c r="AR348" s="149" t="s">
        <v>239</v>
      </c>
      <c r="AT348" s="149" t="s">
        <v>234</v>
      </c>
      <c r="AU348" s="149" t="s">
        <v>95</v>
      </c>
      <c r="AY348" s="17" t="s">
        <v>232</v>
      </c>
      <c r="BE348" s="150">
        <f>IF(N348="základní",J348,0)</f>
        <v>0</v>
      </c>
      <c r="BF348" s="150">
        <f>IF(N348="snížená",J348,0)</f>
        <v>0</v>
      </c>
      <c r="BG348" s="150">
        <f>IF(N348="zákl. přenesená",J348,0)</f>
        <v>0</v>
      </c>
      <c r="BH348" s="150">
        <f>IF(N348="sníž. přenesená",J348,0)</f>
        <v>0</v>
      </c>
      <c r="BI348" s="150">
        <f>IF(N348="nulová",J348,0)</f>
        <v>0</v>
      </c>
      <c r="BJ348" s="17" t="s">
        <v>93</v>
      </c>
      <c r="BK348" s="150">
        <f>ROUND(I348*H348,2)</f>
        <v>0</v>
      </c>
      <c r="BL348" s="17" t="s">
        <v>239</v>
      </c>
      <c r="BM348" s="149" t="s">
        <v>2870</v>
      </c>
    </row>
    <row r="349" spans="2:65" s="12" customFormat="1">
      <c r="B349" s="151"/>
      <c r="D349" s="152" t="s">
        <v>241</v>
      </c>
      <c r="E349" s="153" t="s">
        <v>1</v>
      </c>
      <c r="F349" s="154" t="s">
        <v>2871</v>
      </c>
      <c r="H349" s="155">
        <v>174.85900000000001</v>
      </c>
      <c r="I349" s="156"/>
      <c r="L349" s="151"/>
      <c r="M349" s="157"/>
      <c r="T349" s="158"/>
      <c r="AT349" s="153" t="s">
        <v>241</v>
      </c>
      <c r="AU349" s="153" t="s">
        <v>95</v>
      </c>
      <c r="AV349" s="12" t="s">
        <v>95</v>
      </c>
      <c r="AW349" s="12" t="s">
        <v>42</v>
      </c>
      <c r="AX349" s="12" t="s">
        <v>86</v>
      </c>
      <c r="AY349" s="153" t="s">
        <v>232</v>
      </c>
    </row>
    <row r="350" spans="2:65" s="13" customFormat="1">
      <c r="B350" s="159"/>
      <c r="D350" s="152" t="s">
        <v>241</v>
      </c>
      <c r="E350" s="160" t="s">
        <v>1</v>
      </c>
      <c r="F350" s="161" t="s">
        <v>243</v>
      </c>
      <c r="H350" s="162">
        <v>174.85900000000001</v>
      </c>
      <c r="I350" s="163"/>
      <c r="L350" s="159"/>
      <c r="M350" s="164"/>
      <c r="T350" s="165"/>
      <c r="AT350" s="160" t="s">
        <v>241</v>
      </c>
      <c r="AU350" s="160" t="s">
        <v>95</v>
      </c>
      <c r="AV350" s="13" t="s">
        <v>239</v>
      </c>
      <c r="AW350" s="13" t="s">
        <v>42</v>
      </c>
      <c r="AX350" s="13" t="s">
        <v>93</v>
      </c>
      <c r="AY350" s="160" t="s">
        <v>232</v>
      </c>
    </row>
    <row r="351" spans="2:65" s="11" customFormat="1" ht="25.9" customHeight="1">
      <c r="B351" s="126"/>
      <c r="D351" s="127" t="s">
        <v>85</v>
      </c>
      <c r="E351" s="128" t="s">
        <v>1597</v>
      </c>
      <c r="F351" s="128" t="s">
        <v>2582</v>
      </c>
      <c r="I351" s="129"/>
      <c r="J351" s="130">
        <f>BK351</f>
        <v>0</v>
      </c>
      <c r="L351" s="126"/>
      <c r="M351" s="131"/>
      <c r="P351" s="132">
        <f>SUM(P352:P359)</f>
        <v>0</v>
      </c>
      <c r="R351" s="132">
        <f>SUM(R352:R359)</f>
        <v>0</v>
      </c>
      <c r="T351" s="133">
        <f>SUM(T352:T359)</f>
        <v>0</v>
      </c>
      <c r="AR351" s="127" t="s">
        <v>93</v>
      </c>
      <c r="AT351" s="134" t="s">
        <v>85</v>
      </c>
      <c r="AU351" s="134" t="s">
        <v>86</v>
      </c>
      <c r="AY351" s="127" t="s">
        <v>232</v>
      </c>
      <c r="BK351" s="135">
        <f>SUM(BK352:BK359)</f>
        <v>0</v>
      </c>
    </row>
    <row r="352" spans="2:65" s="1" customFormat="1" ht="44.25" customHeight="1">
      <c r="B352" s="33"/>
      <c r="C352" s="138" t="s">
        <v>604</v>
      </c>
      <c r="D352" s="138" t="s">
        <v>234</v>
      </c>
      <c r="E352" s="139" t="s">
        <v>1600</v>
      </c>
      <c r="F352" s="140" t="s">
        <v>1601</v>
      </c>
      <c r="G352" s="141" t="s">
        <v>183</v>
      </c>
      <c r="H352" s="142">
        <v>3.1680000000000001</v>
      </c>
      <c r="I352" s="143"/>
      <c r="J352" s="144">
        <f>ROUND(I352*H352,2)</f>
        <v>0</v>
      </c>
      <c r="K352" s="140" t="s">
        <v>238</v>
      </c>
      <c r="L352" s="33"/>
      <c r="M352" s="145" t="s">
        <v>1</v>
      </c>
      <c r="N352" s="146" t="s">
        <v>51</v>
      </c>
      <c r="P352" s="147">
        <f>O352*H352</f>
        <v>0</v>
      </c>
      <c r="Q352" s="147">
        <v>0</v>
      </c>
      <c r="R352" s="147">
        <f>Q352*H352</f>
        <v>0</v>
      </c>
      <c r="S352" s="147">
        <v>0</v>
      </c>
      <c r="T352" s="148">
        <f>S352*H352</f>
        <v>0</v>
      </c>
      <c r="AR352" s="149" t="s">
        <v>239</v>
      </c>
      <c r="AT352" s="149" t="s">
        <v>234</v>
      </c>
      <c r="AU352" s="149" t="s">
        <v>93</v>
      </c>
      <c r="AY352" s="17" t="s">
        <v>232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7" t="s">
        <v>93</v>
      </c>
      <c r="BK352" s="150">
        <f>ROUND(I352*H352,2)</f>
        <v>0</v>
      </c>
      <c r="BL352" s="17" t="s">
        <v>239</v>
      </c>
      <c r="BM352" s="149" t="s">
        <v>2872</v>
      </c>
    </row>
    <row r="353" spans="2:65" s="14" customFormat="1">
      <c r="B353" s="166"/>
      <c r="D353" s="152" t="s">
        <v>241</v>
      </c>
      <c r="E353" s="167" t="s">
        <v>1</v>
      </c>
      <c r="F353" s="168" t="s">
        <v>2873</v>
      </c>
      <c r="H353" s="167" t="s">
        <v>1</v>
      </c>
      <c r="I353" s="169"/>
      <c r="L353" s="166"/>
      <c r="M353" s="170"/>
      <c r="T353" s="171"/>
      <c r="AT353" s="167" t="s">
        <v>241</v>
      </c>
      <c r="AU353" s="167" t="s">
        <v>93</v>
      </c>
      <c r="AV353" s="14" t="s">
        <v>93</v>
      </c>
      <c r="AW353" s="14" t="s">
        <v>42</v>
      </c>
      <c r="AX353" s="14" t="s">
        <v>86</v>
      </c>
      <c r="AY353" s="167" t="s">
        <v>232</v>
      </c>
    </row>
    <row r="354" spans="2:65" s="12" customFormat="1">
      <c r="B354" s="151"/>
      <c r="D354" s="152" t="s">
        <v>241</v>
      </c>
      <c r="E354" s="153" t="s">
        <v>1</v>
      </c>
      <c r="F354" s="154" t="s">
        <v>2874</v>
      </c>
      <c r="H354" s="155">
        <v>3.1680000000000001</v>
      </c>
      <c r="I354" s="156"/>
      <c r="L354" s="151"/>
      <c r="M354" s="157"/>
      <c r="T354" s="158"/>
      <c r="AT354" s="153" t="s">
        <v>241</v>
      </c>
      <c r="AU354" s="153" t="s">
        <v>93</v>
      </c>
      <c r="AV354" s="12" t="s">
        <v>95</v>
      </c>
      <c r="AW354" s="12" t="s">
        <v>42</v>
      </c>
      <c r="AX354" s="12" t="s">
        <v>86</v>
      </c>
      <c r="AY354" s="153" t="s">
        <v>232</v>
      </c>
    </row>
    <row r="355" spans="2:65" s="13" customFormat="1">
      <c r="B355" s="159"/>
      <c r="D355" s="152" t="s">
        <v>241</v>
      </c>
      <c r="E355" s="160" t="s">
        <v>1</v>
      </c>
      <c r="F355" s="161" t="s">
        <v>243</v>
      </c>
      <c r="H355" s="162">
        <v>3.1680000000000001</v>
      </c>
      <c r="I355" s="163"/>
      <c r="L355" s="159"/>
      <c r="M355" s="164"/>
      <c r="T355" s="165"/>
      <c r="AT355" s="160" t="s">
        <v>241</v>
      </c>
      <c r="AU355" s="160" t="s">
        <v>93</v>
      </c>
      <c r="AV355" s="13" t="s">
        <v>239</v>
      </c>
      <c r="AW355" s="13" t="s">
        <v>42</v>
      </c>
      <c r="AX355" s="13" t="s">
        <v>93</v>
      </c>
      <c r="AY355" s="160" t="s">
        <v>232</v>
      </c>
    </row>
    <row r="356" spans="2:65" s="1" customFormat="1" ht="44.25" customHeight="1">
      <c r="B356" s="33"/>
      <c r="C356" s="138" t="s">
        <v>608</v>
      </c>
      <c r="D356" s="138" t="s">
        <v>234</v>
      </c>
      <c r="E356" s="139" t="s">
        <v>2587</v>
      </c>
      <c r="F356" s="140" t="s">
        <v>2188</v>
      </c>
      <c r="G356" s="141" t="s">
        <v>183</v>
      </c>
      <c r="H356" s="142">
        <v>80.435000000000002</v>
      </c>
      <c r="I356" s="143"/>
      <c r="J356" s="144">
        <f>ROUND(I356*H356,2)</f>
        <v>0</v>
      </c>
      <c r="K356" s="140" t="s">
        <v>238</v>
      </c>
      <c r="L356" s="33"/>
      <c r="M356" s="145" t="s">
        <v>1</v>
      </c>
      <c r="N356" s="146" t="s">
        <v>51</v>
      </c>
      <c r="P356" s="147">
        <f>O356*H356</f>
        <v>0</v>
      </c>
      <c r="Q356" s="147">
        <v>0</v>
      </c>
      <c r="R356" s="147">
        <f>Q356*H356</f>
        <v>0</v>
      </c>
      <c r="S356" s="147">
        <v>0</v>
      </c>
      <c r="T356" s="148">
        <f>S356*H356</f>
        <v>0</v>
      </c>
      <c r="AR356" s="149" t="s">
        <v>239</v>
      </c>
      <c r="AT356" s="149" t="s">
        <v>234</v>
      </c>
      <c r="AU356" s="149" t="s">
        <v>93</v>
      </c>
      <c r="AY356" s="17" t="s">
        <v>232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7" t="s">
        <v>93</v>
      </c>
      <c r="BK356" s="150">
        <f>ROUND(I356*H356,2)</f>
        <v>0</v>
      </c>
      <c r="BL356" s="17" t="s">
        <v>239</v>
      </c>
      <c r="BM356" s="149" t="s">
        <v>2875</v>
      </c>
    </row>
    <row r="357" spans="2:65" s="14" customFormat="1">
      <c r="B357" s="166"/>
      <c r="D357" s="152" t="s">
        <v>241</v>
      </c>
      <c r="E357" s="167" t="s">
        <v>1</v>
      </c>
      <c r="F357" s="168" t="s">
        <v>2876</v>
      </c>
      <c r="H357" s="167" t="s">
        <v>1</v>
      </c>
      <c r="I357" s="169"/>
      <c r="L357" s="166"/>
      <c r="M357" s="170"/>
      <c r="T357" s="171"/>
      <c r="AT357" s="167" t="s">
        <v>241</v>
      </c>
      <c r="AU357" s="167" t="s">
        <v>93</v>
      </c>
      <c r="AV357" s="14" t="s">
        <v>93</v>
      </c>
      <c r="AW357" s="14" t="s">
        <v>42</v>
      </c>
      <c r="AX357" s="14" t="s">
        <v>86</v>
      </c>
      <c r="AY357" s="167" t="s">
        <v>232</v>
      </c>
    </row>
    <row r="358" spans="2:65" s="12" customFormat="1">
      <c r="B358" s="151"/>
      <c r="D358" s="152" t="s">
        <v>241</v>
      </c>
      <c r="E358" s="153" t="s">
        <v>1</v>
      </c>
      <c r="F358" s="154" t="s">
        <v>2877</v>
      </c>
      <c r="H358" s="155">
        <v>80.435000000000002</v>
      </c>
      <c r="I358" s="156"/>
      <c r="L358" s="151"/>
      <c r="M358" s="157"/>
      <c r="T358" s="158"/>
      <c r="AT358" s="153" t="s">
        <v>241</v>
      </c>
      <c r="AU358" s="153" t="s">
        <v>93</v>
      </c>
      <c r="AV358" s="12" t="s">
        <v>95</v>
      </c>
      <c r="AW358" s="12" t="s">
        <v>42</v>
      </c>
      <c r="AX358" s="12" t="s">
        <v>86</v>
      </c>
      <c r="AY358" s="153" t="s">
        <v>232</v>
      </c>
    </row>
    <row r="359" spans="2:65" s="13" customFormat="1">
      <c r="B359" s="159"/>
      <c r="D359" s="152" t="s">
        <v>241</v>
      </c>
      <c r="E359" s="160" t="s">
        <v>1</v>
      </c>
      <c r="F359" s="161" t="s">
        <v>243</v>
      </c>
      <c r="H359" s="162">
        <v>80.435000000000002</v>
      </c>
      <c r="I359" s="163"/>
      <c r="L359" s="159"/>
      <c r="M359" s="189"/>
      <c r="N359" s="190"/>
      <c r="O359" s="190"/>
      <c r="P359" s="190"/>
      <c r="Q359" s="190"/>
      <c r="R359" s="190"/>
      <c r="S359" s="190"/>
      <c r="T359" s="191"/>
      <c r="AT359" s="160" t="s">
        <v>241</v>
      </c>
      <c r="AU359" s="160" t="s">
        <v>93</v>
      </c>
      <c r="AV359" s="13" t="s">
        <v>239</v>
      </c>
      <c r="AW359" s="13" t="s">
        <v>42</v>
      </c>
      <c r="AX359" s="13" t="s">
        <v>93</v>
      </c>
      <c r="AY359" s="160" t="s">
        <v>232</v>
      </c>
    </row>
    <row r="360" spans="2:65" s="1" customFormat="1" ht="6.95" customHeight="1">
      <c r="B360" s="44"/>
      <c r="C360" s="45"/>
      <c r="D360" s="45"/>
      <c r="E360" s="45"/>
      <c r="F360" s="45"/>
      <c r="G360" s="45"/>
      <c r="H360" s="45"/>
      <c r="I360" s="45"/>
      <c r="J360" s="45"/>
      <c r="K360" s="45"/>
      <c r="L360" s="33"/>
    </row>
  </sheetData>
  <sheetProtection algorithmName="SHA-512" hashValue="m6OZN8uRQlwDXlwE75xx6v42yAb4XQG6B9AmXBysixHT0t3qUBGeo66A6DOVCoKzKQdtkjMi7UxVtNuHMDplZg==" saltValue="BZHA2ajG+ZyUySqJze8Gk3dqYZHUm2aCHaLD5pCpT07kE2oG2bK+8WxVu1bsWGdqGPrsLlJEPkT/hho34gn8rg==" spinCount="100000" sheet="1" objects="1" scenarios="1" formatColumns="0" formatRows="0" autoFilter="0"/>
  <autoFilter ref="C129:K359" xr:uid="{00000000-0009-0000-0000-000008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25"/>
  <sheetViews>
    <sheetView showGridLines="0" topLeftCell="A206" workbookViewId="0">
      <selection activeCell="J108" sqref="J10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126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95</v>
      </c>
    </row>
    <row r="4" spans="2:46" ht="24.95" customHeight="1">
      <c r="B4" s="20"/>
      <c r="D4" s="21" t="s">
        <v>158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12" t="str">
        <f>'Rekapitulace stavby'!K6</f>
        <v>Vybudování PPO na stokové síti v oblasti Karlín - Retenční nádrž JIH</v>
      </c>
      <c r="F7" s="313"/>
      <c r="G7" s="313"/>
      <c r="H7" s="313"/>
      <c r="L7" s="20"/>
    </row>
    <row r="8" spans="2:46" ht="12" customHeight="1">
      <c r="B8" s="20"/>
      <c r="D8" s="27" t="s">
        <v>172</v>
      </c>
      <c r="L8" s="20"/>
    </row>
    <row r="9" spans="2:46" s="1" customFormat="1" ht="16.5" customHeight="1">
      <c r="B9" s="33"/>
      <c r="E9" s="312" t="s">
        <v>2218</v>
      </c>
      <c r="F9" s="311"/>
      <c r="G9" s="311"/>
      <c r="H9" s="311"/>
      <c r="L9" s="33"/>
    </row>
    <row r="10" spans="2:46" s="1" customFormat="1" ht="12" customHeight="1">
      <c r="B10" s="33"/>
      <c r="D10" s="27" t="s">
        <v>180</v>
      </c>
      <c r="L10" s="33"/>
    </row>
    <row r="11" spans="2:46" s="1" customFormat="1" ht="16.5" customHeight="1">
      <c r="B11" s="33"/>
      <c r="E11" s="273" t="s">
        <v>2878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7" t="s">
        <v>18</v>
      </c>
      <c r="F13" s="25" t="s">
        <v>1</v>
      </c>
      <c r="I13" s="27" t="s">
        <v>20</v>
      </c>
      <c r="J13" s="25" t="s">
        <v>1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2" t="str">
        <f>'Rekapitulace stavby'!AN8</f>
        <v>13. 8. 2025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4"/>
      <c r="G20" s="284"/>
      <c r="H20" s="284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41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43</v>
      </c>
      <c r="I25" s="27" t="s">
        <v>31</v>
      </c>
      <c r="J25" s="25" t="s">
        <v>39</v>
      </c>
      <c r="L25" s="33"/>
    </row>
    <row r="26" spans="2:12" s="1" customFormat="1" ht="18" customHeight="1">
      <c r="B26" s="33"/>
      <c r="E26" s="25" t="s">
        <v>40</v>
      </c>
      <c r="I26" s="27" t="s">
        <v>34</v>
      </c>
      <c r="J26" s="25" t="s">
        <v>41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44</v>
      </c>
      <c r="L28" s="33"/>
    </row>
    <row r="29" spans="2:12" s="7" customFormat="1" ht="59.25" customHeight="1">
      <c r="B29" s="94"/>
      <c r="E29" s="289" t="s">
        <v>45</v>
      </c>
      <c r="F29" s="289"/>
      <c r="G29" s="289"/>
      <c r="H29" s="289"/>
      <c r="L29" s="94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3"/>
      <c r="E31" s="53"/>
      <c r="F31" s="53"/>
      <c r="G31" s="53"/>
      <c r="H31" s="53"/>
      <c r="I31" s="53"/>
      <c r="J31" s="53"/>
      <c r="K31" s="53"/>
      <c r="L31" s="33"/>
    </row>
    <row r="32" spans="2:12" s="1" customFormat="1" ht="25.35" customHeight="1">
      <c r="B32" s="33"/>
      <c r="D32" s="95" t="s">
        <v>46</v>
      </c>
      <c r="J32" s="65">
        <f>ROUND(J130, 2)</f>
        <v>0</v>
      </c>
      <c r="L32" s="33"/>
    </row>
    <row r="33" spans="2:12" s="1" customFormat="1" ht="6.95" customHeight="1">
      <c r="B33" s="33"/>
      <c r="D33" s="53"/>
      <c r="E33" s="53"/>
      <c r="F33" s="53"/>
      <c r="G33" s="53"/>
      <c r="H33" s="53"/>
      <c r="I33" s="53"/>
      <c r="J33" s="53"/>
      <c r="K33" s="53"/>
      <c r="L33" s="33"/>
    </row>
    <row r="34" spans="2:12" s="1" customFormat="1" ht="14.45" customHeight="1">
      <c r="B34" s="33"/>
      <c r="F34" s="96" t="s">
        <v>48</v>
      </c>
      <c r="I34" s="96" t="s">
        <v>47</v>
      </c>
      <c r="J34" s="96" t="s">
        <v>49</v>
      </c>
      <c r="L34" s="33"/>
    </row>
    <row r="35" spans="2:12" s="1" customFormat="1" ht="14.45" customHeight="1">
      <c r="B35" s="33"/>
      <c r="D35" s="97" t="s">
        <v>50</v>
      </c>
      <c r="E35" s="27" t="s">
        <v>51</v>
      </c>
      <c r="F35" s="85">
        <f>ROUND((SUM(BE130:BE224)),  2)</f>
        <v>0</v>
      </c>
      <c r="I35" s="98">
        <v>0.21</v>
      </c>
      <c r="J35" s="85">
        <f>ROUND(((SUM(BE130:BE224))*I35),  2)</f>
        <v>0</v>
      </c>
      <c r="L35" s="33"/>
    </row>
    <row r="36" spans="2:12" s="1" customFormat="1" ht="14.45" customHeight="1">
      <c r="B36" s="33"/>
      <c r="E36" s="27" t="s">
        <v>52</v>
      </c>
      <c r="F36" s="85">
        <f>ROUND((SUM(BF130:BF224)),  2)</f>
        <v>0</v>
      </c>
      <c r="I36" s="98">
        <v>0.12</v>
      </c>
      <c r="J36" s="85">
        <f>ROUND(((SUM(BF130:BF224))*I36),  2)</f>
        <v>0</v>
      </c>
      <c r="L36" s="33"/>
    </row>
    <row r="37" spans="2:12" s="1" customFormat="1" ht="14.45" hidden="1" customHeight="1">
      <c r="B37" s="33"/>
      <c r="E37" s="27" t="s">
        <v>53</v>
      </c>
      <c r="F37" s="85">
        <f>ROUND((SUM(BG130:BG224)),  2)</f>
        <v>0</v>
      </c>
      <c r="I37" s="98">
        <v>0.21</v>
      </c>
      <c r="J37" s="85">
        <f>0</f>
        <v>0</v>
      </c>
      <c r="L37" s="33"/>
    </row>
    <row r="38" spans="2:12" s="1" customFormat="1" ht="14.45" hidden="1" customHeight="1">
      <c r="B38" s="33"/>
      <c r="E38" s="27" t="s">
        <v>54</v>
      </c>
      <c r="F38" s="85">
        <f>ROUND((SUM(BH130:BH224)),  2)</f>
        <v>0</v>
      </c>
      <c r="I38" s="98">
        <v>0.12</v>
      </c>
      <c r="J38" s="85">
        <f>0</f>
        <v>0</v>
      </c>
      <c r="L38" s="33"/>
    </row>
    <row r="39" spans="2:12" s="1" customFormat="1" ht="14.45" hidden="1" customHeight="1">
      <c r="B39" s="33"/>
      <c r="E39" s="27" t="s">
        <v>55</v>
      </c>
      <c r="F39" s="85">
        <f>ROUND((SUM(BI130:BI224)),  2)</f>
        <v>0</v>
      </c>
      <c r="I39" s="98">
        <v>0</v>
      </c>
      <c r="J39" s="85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56</v>
      </c>
      <c r="E41" s="56"/>
      <c r="F41" s="56"/>
      <c r="G41" s="101" t="s">
        <v>57</v>
      </c>
      <c r="H41" s="102" t="s">
        <v>58</v>
      </c>
      <c r="I41" s="56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1" t="s">
        <v>59</v>
      </c>
      <c r="E50" s="42"/>
      <c r="F50" s="42"/>
      <c r="G50" s="41" t="s">
        <v>60</v>
      </c>
      <c r="H50" s="42"/>
      <c r="I50" s="42"/>
      <c r="J50" s="42"/>
      <c r="K50" s="42"/>
      <c r="L50" s="33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3"/>
      <c r="D61" s="43" t="s">
        <v>61</v>
      </c>
      <c r="E61" s="35"/>
      <c r="F61" s="105" t="s">
        <v>62</v>
      </c>
      <c r="G61" s="43" t="s">
        <v>61</v>
      </c>
      <c r="H61" s="35"/>
      <c r="I61" s="35"/>
      <c r="J61" s="106" t="s">
        <v>62</v>
      </c>
      <c r="K61" s="35"/>
      <c r="L61" s="33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3"/>
      <c r="D65" s="41" t="s">
        <v>63</v>
      </c>
      <c r="E65" s="42"/>
      <c r="F65" s="42"/>
      <c r="G65" s="41" t="s">
        <v>64</v>
      </c>
      <c r="H65" s="42"/>
      <c r="I65" s="42"/>
      <c r="J65" s="42"/>
      <c r="K65" s="42"/>
      <c r="L65" s="33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3"/>
      <c r="D76" s="43" t="s">
        <v>61</v>
      </c>
      <c r="E76" s="35"/>
      <c r="F76" s="105" t="s">
        <v>62</v>
      </c>
      <c r="G76" s="43" t="s">
        <v>61</v>
      </c>
      <c r="H76" s="35"/>
      <c r="I76" s="35"/>
      <c r="J76" s="106" t="s">
        <v>62</v>
      </c>
      <c r="K76" s="35"/>
      <c r="L76" s="33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3"/>
    </row>
    <row r="82" spans="2:12" s="1" customFormat="1" ht="24.95" customHeight="1">
      <c r="B82" s="33"/>
      <c r="C82" s="21" t="s">
        <v>195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26.25" customHeight="1">
      <c r="B85" s="33"/>
      <c r="E85" s="312" t="str">
        <f>E7</f>
        <v>Vybudování PPO na stokové síti v oblasti Karlín - Retenční nádrž JIH</v>
      </c>
      <c r="F85" s="313"/>
      <c r="G85" s="313"/>
      <c r="H85" s="313"/>
      <c r="L85" s="33"/>
    </row>
    <row r="86" spans="2:12" ht="12" customHeight="1">
      <c r="B86" s="20"/>
      <c r="C86" s="27" t="s">
        <v>172</v>
      </c>
      <c r="L86" s="20"/>
    </row>
    <row r="87" spans="2:12" s="1" customFormat="1" ht="16.5" customHeight="1">
      <c r="B87" s="33"/>
      <c r="E87" s="312" t="s">
        <v>2218</v>
      </c>
      <c r="F87" s="311"/>
      <c r="G87" s="311"/>
      <c r="H87" s="311"/>
      <c r="L87" s="33"/>
    </row>
    <row r="88" spans="2:12" s="1" customFormat="1" ht="12" customHeight="1">
      <c r="B88" s="33"/>
      <c r="C88" s="27" t="s">
        <v>180</v>
      </c>
      <c r="L88" s="33"/>
    </row>
    <row r="89" spans="2:12" s="1" customFormat="1" ht="16.5" customHeight="1">
      <c r="B89" s="33"/>
      <c r="E89" s="273" t="str">
        <f>E11</f>
        <v>SO 06.4 - Kanalizační přípojky</v>
      </c>
      <c r="F89" s="311"/>
      <c r="G89" s="311"/>
      <c r="H89" s="311"/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7" t="s">
        <v>22</v>
      </c>
      <c r="F91" s="25" t="str">
        <f>F14</f>
        <v>Praha 8 -Karlín</v>
      </c>
      <c r="I91" s="27" t="s">
        <v>24</v>
      </c>
      <c r="J91" s="52" t="str">
        <f>IF(J14="","",J14)</f>
        <v>13. 8. 2025</v>
      </c>
      <c r="L91" s="33"/>
    </row>
    <row r="92" spans="2:12" s="1" customFormat="1" ht="6.95" customHeight="1">
      <c r="B92" s="33"/>
      <c r="L92" s="33"/>
    </row>
    <row r="93" spans="2:12" s="1" customFormat="1" ht="15.2" customHeight="1">
      <c r="B93" s="33"/>
      <c r="C93" s="27" t="s">
        <v>30</v>
      </c>
      <c r="F93" s="25" t="str">
        <f>E17</f>
        <v>Pražská vodohospodářská společnost a.s.</v>
      </c>
      <c r="I93" s="27" t="s">
        <v>38</v>
      </c>
      <c r="J93" s="31" t="str">
        <f>E23</f>
        <v>Sweco a.s.</v>
      </c>
      <c r="L93" s="33"/>
    </row>
    <row r="94" spans="2:12" s="1" customFormat="1" ht="15.2" customHeight="1">
      <c r="B94" s="33"/>
      <c r="C94" s="27" t="s">
        <v>36</v>
      </c>
      <c r="F94" s="25" t="str">
        <f>IF(E20="","",E20)</f>
        <v>Vyplň údaj</v>
      </c>
      <c r="I94" s="27" t="s">
        <v>43</v>
      </c>
      <c r="J94" s="31" t="str">
        <f>E26</f>
        <v>Sweco a.s.</v>
      </c>
      <c r="L94" s="33"/>
    </row>
    <row r="95" spans="2:12" s="1" customFormat="1" ht="10.35" customHeight="1">
      <c r="B95" s="33"/>
      <c r="L95" s="33"/>
    </row>
    <row r="96" spans="2:12" s="1" customFormat="1" ht="29.25" customHeight="1">
      <c r="B96" s="33"/>
      <c r="C96" s="107" t="s">
        <v>196</v>
      </c>
      <c r="D96" s="99"/>
      <c r="E96" s="99"/>
      <c r="F96" s="99"/>
      <c r="G96" s="99"/>
      <c r="H96" s="99"/>
      <c r="I96" s="99"/>
      <c r="J96" s="108" t="s">
        <v>197</v>
      </c>
      <c r="K96" s="99"/>
      <c r="L96" s="33"/>
    </row>
    <row r="97" spans="2:47" s="1" customFormat="1" ht="10.35" customHeight="1">
      <c r="B97" s="33"/>
      <c r="L97" s="33"/>
    </row>
    <row r="98" spans="2:47" s="1" customFormat="1" ht="22.9" customHeight="1">
      <c r="B98" s="33"/>
      <c r="C98" s="109" t="s">
        <v>198</v>
      </c>
      <c r="J98" s="65">
        <f>J130</f>
        <v>0</v>
      </c>
      <c r="L98" s="33"/>
      <c r="AU98" s="17" t="s">
        <v>199</v>
      </c>
    </row>
    <row r="99" spans="2:47" s="8" customFormat="1" ht="24.95" customHeight="1">
      <c r="B99" s="110"/>
      <c r="D99" s="111" t="s">
        <v>200</v>
      </c>
      <c r="E99" s="112"/>
      <c r="F99" s="112"/>
      <c r="G99" s="112"/>
      <c r="H99" s="112"/>
      <c r="I99" s="112"/>
      <c r="J99" s="113">
        <f>J131</f>
        <v>0</v>
      </c>
      <c r="L99" s="110"/>
    </row>
    <row r="100" spans="2:47" s="9" customFormat="1" ht="19.899999999999999" customHeight="1">
      <c r="B100" s="114"/>
      <c r="D100" s="115" t="s">
        <v>201</v>
      </c>
      <c r="E100" s="116"/>
      <c r="F100" s="116"/>
      <c r="G100" s="116"/>
      <c r="H100" s="116"/>
      <c r="I100" s="116"/>
      <c r="J100" s="117">
        <f>J132</f>
        <v>0</v>
      </c>
      <c r="L100" s="114"/>
    </row>
    <row r="101" spans="2:47" s="9" customFormat="1" ht="19.899999999999999" customHeight="1">
      <c r="B101" s="114"/>
      <c r="D101" s="115" t="s">
        <v>202</v>
      </c>
      <c r="E101" s="116"/>
      <c r="F101" s="116"/>
      <c r="G101" s="116"/>
      <c r="H101" s="116"/>
      <c r="I101" s="116"/>
      <c r="J101" s="117">
        <f>J143</f>
        <v>0</v>
      </c>
      <c r="L101" s="114"/>
    </row>
    <row r="102" spans="2:47" s="9" customFormat="1" ht="19.899999999999999" customHeight="1">
      <c r="B102" s="114"/>
      <c r="D102" s="115" t="s">
        <v>203</v>
      </c>
      <c r="E102" s="116"/>
      <c r="F102" s="116"/>
      <c r="G102" s="116"/>
      <c r="H102" s="116"/>
      <c r="I102" s="116"/>
      <c r="J102" s="117">
        <f>J148</f>
        <v>0</v>
      </c>
      <c r="L102" s="114"/>
    </row>
    <row r="103" spans="2:47" s="9" customFormat="1" ht="19.899999999999999" customHeight="1">
      <c r="B103" s="114"/>
      <c r="D103" s="115" t="s">
        <v>204</v>
      </c>
      <c r="E103" s="116"/>
      <c r="F103" s="116"/>
      <c r="G103" s="116"/>
      <c r="H103" s="116"/>
      <c r="I103" s="116"/>
      <c r="J103" s="117">
        <f>J152</f>
        <v>0</v>
      </c>
      <c r="L103" s="114"/>
    </row>
    <row r="104" spans="2:47" s="9" customFormat="1" ht="19.899999999999999" customHeight="1">
      <c r="B104" s="114"/>
      <c r="D104" s="115" t="s">
        <v>1866</v>
      </c>
      <c r="E104" s="116"/>
      <c r="F104" s="116"/>
      <c r="G104" s="116"/>
      <c r="H104" s="116"/>
      <c r="I104" s="116"/>
      <c r="J104" s="117">
        <f>J158</f>
        <v>0</v>
      </c>
      <c r="L104" s="114"/>
    </row>
    <row r="105" spans="2:47" s="9" customFormat="1" ht="19.899999999999999" customHeight="1">
      <c r="B105" s="114"/>
      <c r="D105" s="115" t="s">
        <v>207</v>
      </c>
      <c r="E105" s="116"/>
      <c r="F105" s="116"/>
      <c r="G105" s="116"/>
      <c r="H105" s="116"/>
      <c r="I105" s="116"/>
      <c r="J105" s="117">
        <f>J197</f>
        <v>0</v>
      </c>
      <c r="L105" s="114"/>
    </row>
    <row r="106" spans="2:47" s="9" customFormat="1" ht="19.899999999999999" customHeight="1">
      <c r="B106" s="114"/>
      <c r="D106" s="115" t="s">
        <v>2239</v>
      </c>
      <c r="E106" s="116"/>
      <c r="F106" s="116"/>
      <c r="G106" s="116"/>
      <c r="H106" s="116"/>
      <c r="I106" s="116"/>
      <c r="J106" s="117">
        <f>J207</f>
        <v>0</v>
      </c>
      <c r="L106" s="114"/>
    </row>
    <row r="107" spans="2:47" s="9" customFormat="1" ht="19.899999999999999" customHeight="1">
      <c r="B107" s="114"/>
      <c r="D107" s="115" t="s">
        <v>209</v>
      </c>
      <c r="E107" s="116"/>
      <c r="F107" s="116"/>
      <c r="G107" s="116"/>
      <c r="H107" s="116"/>
      <c r="I107" s="116"/>
      <c r="J107" s="117">
        <f>J216</f>
        <v>0</v>
      </c>
      <c r="L107" s="114"/>
    </row>
    <row r="108" spans="2:47" s="8" customFormat="1" ht="24.95" customHeight="1">
      <c r="B108" s="110"/>
      <c r="D108" s="111" t="s">
        <v>2240</v>
      </c>
      <c r="E108" s="112"/>
      <c r="F108" s="112"/>
      <c r="G108" s="112"/>
      <c r="H108" s="112"/>
      <c r="I108" s="112"/>
      <c r="J108" s="113">
        <f>J218</f>
        <v>0</v>
      </c>
      <c r="L108" s="110"/>
    </row>
    <row r="109" spans="2:47" s="1" customFormat="1" ht="21.75" customHeight="1">
      <c r="B109" s="33"/>
      <c r="L109" s="33"/>
    </row>
    <row r="110" spans="2:47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3"/>
    </row>
    <row r="114" spans="2:12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3"/>
    </row>
    <row r="115" spans="2:12" s="1" customFormat="1" ht="24.95" customHeight="1">
      <c r="B115" s="33"/>
      <c r="C115" s="21" t="s">
        <v>217</v>
      </c>
      <c r="L115" s="33"/>
    </row>
    <row r="116" spans="2:12" s="1" customFormat="1" ht="6.95" customHeight="1">
      <c r="B116" s="33"/>
      <c r="L116" s="33"/>
    </row>
    <row r="117" spans="2:12" s="1" customFormat="1" ht="12" customHeight="1">
      <c r="B117" s="33"/>
      <c r="C117" s="27" t="s">
        <v>16</v>
      </c>
      <c r="L117" s="33"/>
    </row>
    <row r="118" spans="2:12" s="1" customFormat="1" ht="26.25" customHeight="1">
      <c r="B118" s="33"/>
      <c r="E118" s="312" t="str">
        <f>E7</f>
        <v>Vybudování PPO na stokové síti v oblasti Karlín - Retenční nádrž JIH</v>
      </c>
      <c r="F118" s="313"/>
      <c r="G118" s="313"/>
      <c r="H118" s="313"/>
      <c r="L118" s="33"/>
    </row>
    <row r="119" spans="2:12" ht="12" customHeight="1">
      <c r="B119" s="20"/>
      <c r="C119" s="27" t="s">
        <v>172</v>
      </c>
      <c r="L119" s="20"/>
    </row>
    <row r="120" spans="2:12" s="1" customFormat="1" ht="16.5" customHeight="1">
      <c r="B120" s="33"/>
      <c r="E120" s="312" t="s">
        <v>2218</v>
      </c>
      <c r="F120" s="311"/>
      <c r="G120" s="311"/>
      <c r="H120" s="311"/>
      <c r="L120" s="33"/>
    </row>
    <row r="121" spans="2:12" s="1" customFormat="1" ht="12" customHeight="1">
      <c r="B121" s="33"/>
      <c r="C121" s="27" t="s">
        <v>180</v>
      </c>
      <c r="L121" s="33"/>
    </row>
    <row r="122" spans="2:12" s="1" customFormat="1" ht="16.5" customHeight="1">
      <c r="B122" s="33"/>
      <c r="E122" s="273" t="str">
        <f>E11</f>
        <v>SO 06.4 - Kanalizační přípojky</v>
      </c>
      <c r="F122" s="311"/>
      <c r="G122" s="311"/>
      <c r="H122" s="311"/>
      <c r="L122" s="33"/>
    </row>
    <row r="123" spans="2:12" s="1" customFormat="1" ht="6.95" customHeight="1">
      <c r="B123" s="33"/>
      <c r="L123" s="33"/>
    </row>
    <row r="124" spans="2:12" s="1" customFormat="1" ht="12" customHeight="1">
      <c r="B124" s="33"/>
      <c r="C124" s="27" t="s">
        <v>22</v>
      </c>
      <c r="F124" s="25" t="str">
        <f>F14</f>
        <v>Praha 8 -Karlín</v>
      </c>
      <c r="I124" s="27" t="s">
        <v>24</v>
      </c>
      <c r="J124" s="52" t="str">
        <f>IF(J14="","",J14)</f>
        <v>13. 8. 2025</v>
      </c>
      <c r="L124" s="33"/>
    </row>
    <row r="125" spans="2:12" s="1" customFormat="1" ht="6.95" customHeight="1">
      <c r="B125" s="33"/>
      <c r="L125" s="33"/>
    </row>
    <row r="126" spans="2:12" s="1" customFormat="1" ht="15.2" customHeight="1">
      <c r="B126" s="33"/>
      <c r="C126" s="27" t="s">
        <v>30</v>
      </c>
      <c r="F126" s="25" t="str">
        <f>E17</f>
        <v>Pražská vodohospodářská společnost a.s.</v>
      </c>
      <c r="I126" s="27" t="s">
        <v>38</v>
      </c>
      <c r="J126" s="31" t="str">
        <f>E23</f>
        <v>Sweco a.s.</v>
      </c>
      <c r="L126" s="33"/>
    </row>
    <row r="127" spans="2:12" s="1" customFormat="1" ht="15.2" customHeight="1">
      <c r="B127" s="33"/>
      <c r="C127" s="27" t="s">
        <v>36</v>
      </c>
      <c r="F127" s="25" t="str">
        <f>IF(E20="","",E20)</f>
        <v>Vyplň údaj</v>
      </c>
      <c r="I127" s="27" t="s">
        <v>43</v>
      </c>
      <c r="J127" s="31" t="str">
        <f>E26</f>
        <v>Sweco a.s.</v>
      </c>
      <c r="L127" s="33"/>
    </row>
    <row r="128" spans="2:12" s="1" customFormat="1" ht="10.35" customHeight="1">
      <c r="B128" s="33"/>
      <c r="L128" s="33"/>
    </row>
    <row r="129" spans="2:65" s="10" customFormat="1" ht="29.25" customHeight="1">
      <c r="B129" s="118"/>
      <c r="C129" s="119" t="s">
        <v>218</v>
      </c>
      <c r="D129" s="120" t="s">
        <v>71</v>
      </c>
      <c r="E129" s="120" t="s">
        <v>67</v>
      </c>
      <c r="F129" s="120" t="s">
        <v>68</v>
      </c>
      <c r="G129" s="120" t="s">
        <v>219</v>
      </c>
      <c r="H129" s="120" t="s">
        <v>220</v>
      </c>
      <c r="I129" s="120" t="s">
        <v>221</v>
      </c>
      <c r="J129" s="120" t="s">
        <v>197</v>
      </c>
      <c r="K129" s="121" t="s">
        <v>222</v>
      </c>
      <c r="L129" s="118"/>
      <c r="M129" s="58" t="s">
        <v>1</v>
      </c>
      <c r="N129" s="59" t="s">
        <v>50</v>
      </c>
      <c r="O129" s="59" t="s">
        <v>223</v>
      </c>
      <c r="P129" s="59" t="s">
        <v>224</v>
      </c>
      <c r="Q129" s="59" t="s">
        <v>225</v>
      </c>
      <c r="R129" s="59" t="s">
        <v>226</v>
      </c>
      <c r="S129" s="59" t="s">
        <v>227</v>
      </c>
      <c r="T129" s="60" t="s">
        <v>228</v>
      </c>
    </row>
    <row r="130" spans="2:65" s="1" customFormat="1" ht="22.9" customHeight="1">
      <c r="B130" s="33"/>
      <c r="C130" s="63" t="s">
        <v>229</v>
      </c>
      <c r="J130" s="122">
        <f>BK130</f>
        <v>0</v>
      </c>
      <c r="L130" s="33"/>
      <c r="M130" s="61"/>
      <c r="N130" s="53"/>
      <c r="O130" s="53"/>
      <c r="P130" s="123">
        <f>P131+P218</f>
        <v>0</v>
      </c>
      <c r="Q130" s="53"/>
      <c r="R130" s="123">
        <f>R131+R218</f>
        <v>21.095996500000002</v>
      </c>
      <c r="S130" s="53"/>
      <c r="T130" s="124">
        <f>T131+T218</f>
        <v>21.944750000000003</v>
      </c>
      <c r="AT130" s="17" t="s">
        <v>85</v>
      </c>
      <c r="AU130" s="17" t="s">
        <v>199</v>
      </c>
      <c r="BK130" s="125">
        <f>BK131+BK218</f>
        <v>0</v>
      </c>
    </row>
    <row r="131" spans="2:65" s="11" customFormat="1" ht="25.9" customHeight="1">
      <c r="B131" s="126"/>
      <c r="D131" s="127" t="s">
        <v>85</v>
      </c>
      <c r="E131" s="128" t="s">
        <v>230</v>
      </c>
      <c r="F131" s="128" t="s">
        <v>231</v>
      </c>
      <c r="I131" s="129"/>
      <c r="J131" s="130">
        <f>BK131</f>
        <v>0</v>
      </c>
      <c r="L131" s="126"/>
      <c r="M131" s="131"/>
      <c r="P131" s="132">
        <f>P132+P143+P148+P152+P158+P197+P207+P216</f>
        <v>0</v>
      </c>
      <c r="R131" s="132">
        <f>R132+R143+R148+R152+R158+R197+R207+R216</f>
        <v>21.095996500000002</v>
      </c>
      <c r="T131" s="133">
        <f>T132+T143+T148+T152+T158+T197+T207+T216</f>
        <v>21.944750000000003</v>
      </c>
      <c r="AR131" s="127" t="s">
        <v>93</v>
      </c>
      <c r="AT131" s="134" t="s">
        <v>85</v>
      </c>
      <c r="AU131" s="134" t="s">
        <v>86</v>
      </c>
      <c r="AY131" s="127" t="s">
        <v>232</v>
      </c>
      <c r="BK131" s="135">
        <f>BK132+BK143+BK148+BK152+BK158+BK197+BK207+BK216</f>
        <v>0</v>
      </c>
    </row>
    <row r="132" spans="2:65" s="11" customFormat="1" ht="22.9" customHeight="1">
      <c r="B132" s="126"/>
      <c r="D132" s="127" t="s">
        <v>85</v>
      </c>
      <c r="E132" s="136" t="s">
        <v>93</v>
      </c>
      <c r="F132" s="136" t="s">
        <v>233</v>
      </c>
      <c r="I132" s="129"/>
      <c r="J132" s="137">
        <f>BK132</f>
        <v>0</v>
      </c>
      <c r="L132" s="126"/>
      <c r="M132" s="131"/>
      <c r="P132" s="132">
        <f>SUM(P133:P142)</f>
        <v>0</v>
      </c>
      <c r="R132" s="132">
        <f>SUM(R133:R142)</f>
        <v>1.068E-2</v>
      </c>
      <c r="T132" s="133">
        <f>SUM(T133:T142)</f>
        <v>0</v>
      </c>
      <c r="AR132" s="127" t="s">
        <v>93</v>
      </c>
      <c r="AT132" s="134" t="s">
        <v>85</v>
      </c>
      <c r="AU132" s="134" t="s">
        <v>93</v>
      </c>
      <c r="AY132" s="127" t="s">
        <v>232</v>
      </c>
      <c r="BK132" s="135">
        <f>SUM(BK133:BK142)</f>
        <v>0</v>
      </c>
    </row>
    <row r="133" spans="2:65" s="1" customFormat="1" ht="100.5" customHeight="1">
      <c r="B133" s="33"/>
      <c r="C133" s="138" t="s">
        <v>93</v>
      </c>
      <c r="D133" s="138" t="s">
        <v>234</v>
      </c>
      <c r="E133" s="139" t="s">
        <v>2879</v>
      </c>
      <c r="F133" s="140" t="s">
        <v>2880</v>
      </c>
      <c r="G133" s="141" t="s">
        <v>237</v>
      </c>
      <c r="H133" s="142">
        <v>1</v>
      </c>
      <c r="I133" s="143"/>
      <c r="J133" s="144">
        <f>ROUND(I133*H133,2)</f>
        <v>0</v>
      </c>
      <c r="K133" s="140" t="s">
        <v>238</v>
      </c>
      <c r="L133" s="33"/>
      <c r="M133" s="145" t="s">
        <v>1</v>
      </c>
      <c r="N133" s="146" t="s">
        <v>51</v>
      </c>
      <c r="P133" s="147">
        <f>O133*H133</f>
        <v>0</v>
      </c>
      <c r="Q133" s="147">
        <v>1.068E-2</v>
      </c>
      <c r="R133" s="147">
        <f>Q133*H133</f>
        <v>1.068E-2</v>
      </c>
      <c r="S133" s="147">
        <v>0</v>
      </c>
      <c r="T133" s="148">
        <f>S133*H133</f>
        <v>0</v>
      </c>
      <c r="AR133" s="149" t="s">
        <v>239</v>
      </c>
      <c r="AT133" s="149" t="s">
        <v>234</v>
      </c>
      <c r="AU133" s="149" t="s">
        <v>95</v>
      </c>
      <c r="AY133" s="17" t="s">
        <v>232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93</v>
      </c>
      <c r="BK133" s="150">
        <f>ROUND(I133*H133,2)</f>
        <v>0</v>
      </c>
      <c r="BL133" s="17" t="s">
        <v>239</v>
      </c>
      <c r="BM133" s="149" t="s">
        <v>2881</v>
      </c>
    </row>
    <row r="134" spans="2:65" s="12" customFormat="1">
      <c r="B134" s="151"/>
      <c r="D134" s="152" t="s">
        <v>241</v>
      </c>
      <c r="E134" s="153" t="s">
        <v>1</v>
      </c>
      <c r="F134" s="154" t="s">
        <v>2882</v>
      </c>
      <c r="H134" s="155">
        <v>1</v>
      </c>
      <c r="I134" s="156"/>
      <c r="L134" s="151"/>
      <c r="M134" s="157"/>
      <c r="T134" s="158"/>
      <c r="AT134" s="153" t="s">
        <v>241</v>
      </c>
      <c r="AU134" s="153" t="s">
        <v>95</v>
      </c>
      <c r="AV134" s="12" t="s">
        <v>95</v>
      </c>
      <c r="AW134" s="12" t="s">
        <v>42</v>
      </c>
      <c r="AX134" s="12" t="s">
        <v>86</v>
      </c>
      <c r="AY134" s="153" t="s">
        <v>232</v>
      </c>
    </row>
    <row r="135" spans="2:65" s="13" customFormat="1">
      <c r="B135" s="159"/>
      <c r="D135" s="152" t="s">
        <v>241</v>
      </c>
      <c r="E135" s="160" t="s">
        <v>1</v>
      </c>
      <c r="F135" s="161" t="s">
        <v>243</v>
      </c>
      <c r="H135" s="162">
        <v>1</v>
      </c>
      <c r="I135" s="163"/>
      <c r="L135" s="159"/>
      <c r="M135" s="164"/>
      <c r="T135" s="165"/>
      <c r="AT135" s="160" t="s">
        <v>241</v>
      </c>
      <c r="AU135" s="160" t="s">
        <v>95</v>
      </c>
      <c r="AV135" s="13" t="s">
        <v>239</v>
      </c>
      <c r="AW135" s="13" t="s">
        <v>42</v>
      </c>
      <c r="AX135" s="13" t="s">
        <v>93</v>
      </c>
      <c r="AY135" s="160" t="s">
        <v>232</v>
      </c>
    </row>
    <row r="136" spans="2:65" s="1" customFormat="1" ht="66.75" customHeight="1">
      <c r="B136" s="33"/>
      <c r="C136" s="138" t="s">
        <v>95</v>
      </c>
      <c r="D136" s="138" t="s">
        <v>234</v>
      </c>
      <c r="E136" s="139" t="s">
        <v>2883</v>
      </c>
      <c r="F136" s="140" t="s">
        <v>2884</v>
      </c>
      <c r="G136" s="141" t="s">
        <v>167</v>
      </c>
      <c r="H136" s="142">
        <v>14.375</v>
      </c>
      <c r="I136" s="143"/>
      <c r="J136" s="144">
        <f>ROUND(I136*H136,2)</f>
        <v>0</v>
      </c>
      <c r="K136" s="140" t="s">
        <v>238</v>
      </c>
      <c r="L136" s="33"/>
      <c r="M136" s="145" t="s">
        <v>1</v>
      </c>
      <c r="N136" s="146" t="s">
        <v>51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239</v>
      </c>
      <c r="AT136" s="149" t="s">
        <v>234</v>
      </c>
      <c r="AU136" s="149" t="s">
        <v>95</v>
      </c>
      <c r="AY136" s="17" t="s">
        <v>232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93</v>
      </c>
      <c r="BK136" s="150">
        <f>ROUND(I136*H136,2)</f>
        <v>0</v>
      </c>
      <c r="BL136" s="17" t="s">
        <v>239</v>
      </c>
      <c r="BM136" s="149" t="s">
        <v>2885</v>
      </c>
    </row>
    <row r="137" spans="2:65" s="12" customFormat="1">
      <c r="B137" s="151"/>
      <c r="D137" s="152" t="s">
        <v>241</v>
      </c>
      <c r="E137" s="153" t="s">
        <v>1</v>
      </c>
      <c r="F137" s="154" t="s">
        <v>2886</v>
      </c>
      <c r="H137" s="155">
        <v>1.8</v>
      </c>
      <c r="I137" s="156"/>
      <c r="L137" s="151"/>
      <c r="M137" s="157"/>
      <c r="T137" s="158"/>
      <c r="AT137" s="153" t="s">
        <v>241</v>
      </c>
      <c r="AU137" s="153" t="s">
        <v>95</v>
      </c>
      <c r="AV137" s="12" t="s">
        <v>95</v>
      </c>
      <c r="AW137" s="12" t="s">
        <v>42</v>
      </c>
      <c r="AX137" s="12" t="s">
        <v>86</v>
      </c>
      <c r="AY137" s="153" t="s">
        <v>232</v>
      </c>
    </row>
    <row r="138" spans="2:65" s="12" customFormat="1">
      <c r="B138" s="151"/>
      <c r="D138" s="152" t="s">
        <v>241</v>
      </c>
      <c r="E138" s="153" t="s">
        <v>1</v>
      </c>
      <c r="F138" s="154" t="s">
        <v>2887</v>
      </c>
      <c r="H138" s="155">
        <v>10.074999999999999</v>
      </c>
      <c r="I138" s="156"/>
      <c r="L138" s="151"/>
      <c r="M138" s="157"/>
      <c r="T138" s="158"/>
      <c r="AT138" s="153" t="s">
        <v>241</v>
      </c>
      <c r="AU138" s="153" t="s">
        <v>95</v>
      </c>
      <c r="AV138" s="12" t="s">
        <v>95</v>
      </c>
      <c r="AW138" s="12" t="s">
        <v>42</v>
      </c>
      <c r="AX138" s="12" t="s">
        <v>86</v>
      </c>
      <c r="AY138" s="153" t="s">
        <v>232</v>
      </c>
    </row>
    <row r="139" spans="2:65" s="12" customFormat="1">
      <c r="B139" s="151"/>
      <c r="D139" s="152" t="s">
        <v>241</v>
      </c>
      <c r="E139" s="153" t="s">
        <v>1</v>
      </c>
      <c r="F139" s="154" t="s">
        <v>2888</v>
      </c>
      <c r="H139" s="155">
        <v>2.5</v>
      </c>
      <c r="I139" s="156"/>
      <c r="L139" s="151"/>
      <c r="M139" s="157"/>
      <c r="T139" s="158"/>
      <c r="AT139" s="153" t="s">
        <v>241</v>
      </c>
      <c r="AU139" s="153" t="s">
        <v>95</v>
      </c>
      <c r="AV139" s="12" t="s">
        <v>95</v>
      </c>
      <c r="AW139" s="12" t="s">
        <v>42</v>
      </c>
      <c r="AX139" s="12" t="s">
        <v>86</v>
      </c>
      <c r="AY139" s="153" t="s">
        <v>232</v>
      </c>
    </row>
    <row r="140" spans="2:65" s="13" customFormat="1">
      <c r="B140" s="159"/>
      <c r="D140" s="152" t="s">
        <v>241</v>
      </c>
      <c r="E140" s="160" t="s">
        <v>1</v>
      </c>
      <c r="F140" s="161" t="s">
        <v>243</v>
      </c>
      <c r="H140" s="162">
        <v>14.375</v>
      </c>
      <c r="I140" s="163"/>
      <c r="L140" s="159"/>
      <c r="M140" s="164"/>
      <c r="T140" s="165"/>
      <c r="AT140" s="160" t="s">
        <v>241</v>
      </c>
      <c r="AU140" s="160" t="s">
        <v>95</v>
      </c>
      <c r="AV140" s="13" t="s">
        <v>239</v>
      </c>
      <c r="AW140" s="13" t="s">
        <v>42</v>
      </c>
      <c r="AX140" s="13" t="s">
        <v>93</v>
      </c>
      <c r="AY140" s="160" t="s">
        <v>232</v>
      </c>
    </row>
    <row r="141" spans="2:65" s="1" customFormat="1" ht="16.5" customHeight="1">
      <c r="B141" s="33"/>
      <c r="C141" s="179" t="s">
        <v>256</v>
      </c>
      <c r="D141" s="179" t="s">
        <v>304</v>
      </c>
      <c r="E141" s="180" t="s">
        <v>2889</v>
      </c>
      <c r="F141" s="181" t="s">
        <v>2890</v>
      </c>
      <c r="G141" s="182" t="s">
        <v>183</v>
      </c>
      <c r="H141" s="183">
        <v>28.75</v>
      </c>
      <c r="I141" s="184"/>
      <c r="J141" s="185">
        <f>ROUND(I141*H141,2)</f>
        <v>0</v>
      </c>
      <c r="K141" s="181" t="s">
        <v>238</v>
      </c>
      <c r="L141" s="186"/>
      <c r="M141" s="187" t="s">
        <v>1</v>
      </c>
      <c r="N141" s="188" t="s">
        <v>51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303</v>
      </c>
      <c r="AT141" s="149" t="s">
        <v>304</v>
      </c>
      <c r="AU141" s="149" t="s">
        <v>95</v>
      </c>
      <c r="AY141" s="17" t="s">
        <v>232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93</v>
      </c>
      <c r="BK141" s="150">
        <f>ROUND(I141*H141,2)</f>
        <v>0</v>
      </c>
      <c r="BL141" s="17" t="s">
        <v>239</v>
      </c>
      <c r="BM141" s="149" t="s">
        <v>2891</v>
      </c>
    </row>
    <row r="142" spans="2:65" s="12" customFormat="1">
      <c r="B142" s="151"/>
      <c r="D142" s="152" t="s">
        <v>241</v>
      </c>
      <c r="F142" s="154" t="s">
        <v>2892</v>
      </c>
      <c r="H142" s="155">
        <v>28.75</v>
      </c>
      <c r="I142" s="156"/>
      <c r="L142" s="151"/>
      <c r="M142" s="157"/>
      <c r="T142" s="158"/>
      <c r="AT142" s="153" t="s">
        <v>241</v>
      </c>
      <c r="AU142" s="153" t="s">
        <v>95</v>
      </c>
      <c r="AV142" s="12" t="s">
        <v>95</v>
      </c>
      <c r="AW142" s="12" t="s">
        <v>4</v>
      </c>
      <c r="AX142" s="12" t="s">
        <v>93</v>
      </c>
      <c r="AY142" s="153" t="s">
        <v>232</v>
      </c>
    </row>
    <row r="143" spans="2:65" s="11" customFormat="1" ht="22.9" customHeight="1">
      <c r="B143" s="126"/>
      <c r="D143" s="127" t="s">
        <v>85</v>
      </c>
      <c r="E143" s="136" t="s">
        <v>95</v>
      </c>
      <c r="F143" s="136" t="s">
        <v>311</v>
      </c>
      <c r="I143" s="129"/>
      <c r="J143" s="137">
        <f>BK143</f>
        <v>0</v>
      </c>
      <c r="L143" s="126"/>
      <c r="M143" s="131"/>
      <c r="P143" s="132">
        <f>SUM(P144:P147)</f>
        <v>0</v>
      </c>
      <c r="R143" s="132">
        <f>SUM(R144:R147)</f>
        <v>0</v>
      </c>
      <c r="T143" s="133">
        <f>SUM(T144:T147)</f>
        <v>0</v>
      </c>
      <c r="AR143" s="127" t="s">
        <v>93</v>
      </c>
      <c r="AT143" s="134" t="s">
        <v>85</v>
      </c>
      <c r="AU143" s="134" t="s">
        <v>93</v>
      </c>
      <c r="AY143" s="127" t="s">
        <v>232</v>
      </c>
      <c r="BK143" s="135">
        <f>SUM(BK144:BK147)</f>
        <v>0</v>
      </c>
    </row>
    <row r="144" spans="2:65" s="1" customFormat="1" ht="24.2" customHeight="1">
      <c r="B144" s="33"/>
      <c r="C144" s="138" t="s">
        <v>239</v>
      </c>
      <c r="D144" s="138" t="s">
        <v>234</v>
      </c>
      <c r="E144" s="139" t="s">
        <v>2614</v>
      </c>
      <c r="F144" s="140" t="s">
        <v>2615</v>
      </c>
      <c r="G144" s="141" t="s">
        <v>167</v>
      </c>
      <c r="H144" s="142">
        <v>2.5499999999999998</v>
      </c>
      <c r="I144" s="143"/>
      <c r="J144" s="144">
        <f>ROUND(I144*H144,2)</f>
        <v>0</v>
      </c>
      <c r="K144" s="140" t="s">
        <v>238</v>
      </c>
      <c r="L144" s="33"/>
      <c r="M144" s="145" t="s">
        <v>1</v>
      </c>
      <c r="N144" s="146" t="s">
        <v>51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239</v>
      </c>
      <c r="AT144" s="149" t="s">
        <v>234</v>
      </c>
      <c r="AU144" s="149" t="s">
        <v>95</v>
      </c>
      <c r="AY144" s="17" t="s">
        <v>232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93</v>
      </c>
      <c r="BK144" s="150">
        <f>ROUND(I144*H144,2)</f>
        <v>0</v>
      </c>
      <c r="BL144" s="17" t="s">
        <v>239</v>
      </c>
      <c r="BM144" s="149" t="s">
        <v>2893</v>
      </c>
    </row>
    <row r="145" spans="2:65" s="14" customFormat="1">
      <c r="B145" s="166"/>
      <c r="D145" s="152" t="s">
        <v>241</v>
      </c>
      <c r="E145" s="167" t="s">
        <v>1</v>
      </c>
      <c r="F145" s="168" t="s">
        <v>2894</v>
      </c>
      <c r="H145" s="167" t="s">
        <v>1</v>
      </c>
      <c r="I145" s="169"/>
      <c r="L145" s="166"/>
      <c r="M145" s="170"/>
      <c r="T145" s="171"/>
      <c r="AT145" s="167" t="s">
        <v>241</v>
      </c>
      <c r="AU145" s="167" t="s">
        <v>95</v>
      </c>
      <c r="AV145" s="14" t="s">
        <v>93</v>
      </c>
      <c r="AW145" s="14" t="s">
        <v>42</v>
      </c>
      <c r="AX145" s="14" t="s">
        <v>86</v>
      </c>
      <c r="AY145" s="167" t="s">
        <v>232</v>
      </c>
    </row>
    <row r="146" spans="2:65" s="12" customFormat="1">
      <c r="B146" s="151"/>
      <c r="D146" s="152" t="s">
        <v>241</v>
      </c>
      <c r="E146" s="153" t="s">
        <v>1</v>
      </c>
      <c r="F146" s="154" t="s">
        <v>2895</v>
      </c>
      <c r="H146" s="155">
        <v>2.5499999999999998</v>
      </c>
      <c r="I146" s="156"/>
      <c r="L146" s="151"/>
      <c r="M146" s="157"/>
      <c r="T146" s="158"/>
      <c r="AT146" s="153" t="s">
        <v>241</v>
      </c>
      <c r="AU146" s="153" t="s">
        <v>95</v>
      </c>
      <c r="AV146" s="12" t="s">
        <v>95</v>
      </c>
      <c r="AW146" s="12" t="s">
        <v>42</v>
      </c>
      <c r="AX146" s="12" t="s">
        <v>86</v>
      </c>
      <c r="AY146" s="153" t="s">
        <v>232</v>
      </c>
    </row>
    <row r="147" spans="2:65" s="13" customFormat="1">
      <c r="B147" s="159"/>
      <c r="D147" s="152" t="s">
        <v>241</v>
      </c>
      <c r="E147" s="160" t="s">
        <v>1</v>
      </c>
      <c r="F147" s="161" t="s">
        <v>243</v>
      </c>
      <c r="H147" s="162">
        <v>2.5499999999999998</v>
      </c>
      <c r="I147" s="163"/>
      <c r="L147" s="159"/>
      <c r="M147" s="164"/>
      <c r="T147" s="165"/>
      <c r="AT147" s="160" t="s">
        <v>241</v>
      </c>
      <c r="AU147" s="160" t="s">
        <v>95</v>
      </c>
      <c r="AV147" s="13" t="s">
        <v>239</v>
      </c>
      <c r="AW147" s="13" t="s">
        <v>42</v>
      </c>
      <c r="AX147" s="13" t="s">
        <v>93</v>
      </c>
      <c r="AY147" s="160" t="s">
        <v>232</v>
      </c>
    </row>
    <row r="148" spans="2:65" s="11" customFormat="1" ht="22.9" customHeight="1">
      <c r="B148" s="126"/>
      <c r="D148" s="127" t="s">
        <v>85</v>
      </c>
      <c r="E148" s="136" t="s">
        <v>256</v>
      </c>
      <c r="F148" s="136" t="s">
        <v>366</v>
      </c>
      <c r="I148" s="129"/>
      <c r="J148" s="137">
        <f>BK148</f>
        <v>0</v>
      </c>
      <c r="L148" s="126"/>
      <c r="M148" s="131"/>
      <c r="P148" s="132">
        <f>SUM(P149:P151)</f>
        <v>0</v>
      </c>
      <c r="R148" s="132">
        <f>SUM(R149:R151)</f>
        <v>0</v>
      </c>
      <c r="T148" s="133">
        <f>SUM(T149:T151)</f>
        <v>0</v>
      </c>
      <c r="AR148" s="127" t="s">
        <v>93</v>
      </c>
      <c r="AT148" s="134" t="s">
        <v>85</v>
      </c>
      <c r="AU148" s="134" t="s">
        <v>93</v>
      </c>
      <c r="AY148" s="127" t="s">
        <v>232</v>
      </c>
      <c r="BK148" s="135">
        <f>SUM(BK149:BK151)</f>
        <v>0</v>
      </c>
    </row>
    <row r="149" spans="2:65" s="1" customFormat="1" ht="24.2" customHeight="1">
      <c r="B149" s="33"/>
      <c r="C149" s="138" t="s">
        <v>266</v>
      </c>
      <c r="D149" s="138" t="s">
        <v>234</v>
      </c>
      <c r="E149" s="139" t="s">
        <v>2896</v>
      </c>
      <c r="F149" s="140" t="s">
        <v>2897</v>
      </c>
      <c r="G149" s="141" t="s">
        <v>237</v>
      </c>
      <c r="H149" s="142">
        <v>25.15</v>
      </c>
      <c r="I149" s="143"/>
      <c r="J149" s="144">
        <f>ROUND(I149*H149,2)</f>
        <v>0</v>
      </c>
      <c r="K149" s="140" t="s">
        <v>238</v>
      </c>
      <c r="L149" s="33"/>
      <c r="M149" s="145" t="s">
        <v>1</v>
      </c>
      <c r="N149" s="146" t="s">
        <v>51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239</v>
      </c>
      <c r="AT149" s="149" t="s">
        <v>234</v>
      </c>
      <c r="AU149" s="149" t="s">
        <v>95</v>
      </c>
      <c r="AY149" s="17" t="s">
        <v>232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93</v>
      </c>
      <c r="BK149" s="150">
        <f>ROUND(I149*H149,2)</f>
        <v>0</v>
      </c>
      <c r="BL149" s="17" t="s">
        <v>239</v>
      </c>
      <c r="BM149" s="149" t="s">
        <v>2898</v>
      </c>
    </row>
    <row r="150" spans="2:65" s="12" customFormat="1">
      <c r="B150" s="151"/>
      <c r="D150" s="152" t="s">
        <v>241</v>
      </c>
      <c r="E150" s="153" t="s">
        <v>1</v>
      </c>
      <c r="F150" s="154" t="s">
        <v>2899</v>
      </c>
      <c r="H150" s="155">
        <v>25.15</v>
      </c>
      <c r="I150" s="156"/>
      <c r="L150" s="151"/>
      <c r="M150" s="157"/>
      <c r="T150" s="158"/>
      <c r="AT150" s="153" t="s">
        <v>241</v>
      </c>
      <c r="AU150" s="153" t="s">
        <v>95</v>
      </c>
      <c r="AV150" s="12" t="s">
        <v>95</v>
      </c>
      <c r="AW150" s="12" t="s">
        <v>42</v>
      </c>
      <c r="AX150" s="12" t="s">
        <v>86</v>
      </c>
      <c r="AY150" s="153" t="s">
        <v>232</v>
      </c>
    </row>
    <row r="151" spans="2:65" s="13" customFormat="1">
      <c r="B151" s="159"/>
      <c r="D151" s="152" t="s">
        <v>241</v>
      </c>
      <c r="E151" s="160" t="s">
        <v>1</v>
      </c>
      <c r="F151" s="161" t="s">
        <v>243</v>
      </c>
      <c r="H151" s="162">
        <v>25.15</v>
      </c>
      <c r="I151" s="163"/>
      <c r="L151" s="159"/>
      <c r="M151" s="164"/>
      <c r="T151" s="165"/>
      <c r="AT151" s="160" t="s">
        <v>241</v>
      </c>
      <c r="AU151" s="160" t="s">
        <v>95</v>
      </c>
      <c r="AV151" s="13" t="s">
        <v>239</v>
      </c>
      <c r="AW151" s="13" t="s">
        <v>42</v>
      </c>
      <c r="AX151" s="13" t="s">
        <v>93</v>
      </c>
      <c r="AY151" s="160" t="s">
        <v>232</v>
      </c>
    </row>
    <row r="152" spans="2:65" s="11" customFormat="1" ht="22.9" customHeight="1">
      <c r="B152" s="126"/>
      <c r="D152" s="127" t="s">
        <v>85</v>
      </c>
      <c r="E152" s="136" t="s">
        <v>239</v>
      </c>
      <c r="F152" s="136" t="s">
        <v>536</v>
      </c>
      <c r="I152" s="129"/>
      <c r="J152" s="137">
        <f>BK152</f>
        <v>0</v>
      </c>
      <c r="L152" s="126"/>
      <c r="M152" s="131"/>
      <c r="P152" s="132">
        <f>SUM(P153:P157)</f>
        <v>0</v>
      </c>
      <c r="R152" s="132">
        <f>SUM(R153:R157)</f>
        <v>15.5894105</v>
      </c>
      <c r="T152" s="133">
        <f>SUM(T153:T157)</f>
        <v>0</v>
      </c>
      <c r="AR152" s="127" t="s">
        <v>93</v>
      </c>
      <c r="AT152" s="134" t="s">
        <v>85</v>
      </c>
      <c r="AU152" s="134" t="s">
        <v>93</v>
      </c>
      <c r="AY152" s="127" t="s">
        <v>232</v>
      </c>
      <c r="BK152" s="135">
        <f>SUM(BK153:BK157)</f>
        <v>0</v>
      </c>
    </row>
    <row r="153" spans="2:65" s="1" customFormat="1" ht="44.25" customHeight="1">
      <c r="B153" s="33"/>
      <c r="C153" s="138" t="s">
        <v>271</v>
      </c>
      <c r="D153" s="138" t="s">
        <v>234</v>
      </c>
      <c r="E153" s="139" t="s">
        <v>2900</v>
      </c>
      <c r="F153" s="140" t="s">
        <v>2901</v>
      </c>
      <c r="G153" s="141" t="s">
        <v>167</v>
      </c>
      <c r="H153" s="142">
        <v>6.7750000000000004</v>
      </c>
      <c r="I153" s="143"/>
      <c r="J153" s="144">
        <f>ROUND(I153*H153,2)</f>
        <v>0</v>
      </c>
      <c r="K153" s="140" t="s">
        <v>238</v>
      </c>
      <c r="L153" s="33"/>
      <c r="M153" s="145" t="s">
        <v>1</v>
      </c>
      <c r="N153" s="146" t="s">
        <v>51</v>
      </c>
      <c r="P153" s="147">
        <f>O153*H153</f>
        <v>0</v>
      </c>
      <c r="Q153" s="147">
        <v>2.3010199999999998</v>
      </c>
      <c r="R153" s="147">
        <f>Q153*H153</f>
        <v>15.5894105</v>
      </c>
      <c r="S153" s="147">
        <v>0</v>
      </c>
      <c r="T153" s="148">
        <f>S153*H153</f>
        <v>0</v>
      </c>
      <c r="AR153" s="149" t="s">
        <v>239</v>
      </c>
      <c r="AT153" s="149" t="s">
        <v>234</v>
      </c>
      <c r="AU153" s="149" t="s">
        <v>95</v>
      </c>
      <c r="AY153" s="17" t="s">
        <v>232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93</v>
      </c>
      <c r="BK153" s="150">
        <f>ROUND(I153*H153,2)</f>
        <v>0</v>
      </c>
      <c r="BL153" s="17" t="s">
        <v>239</v>
      </c>
      <c r="BM153" s="149" t="s">
        <v>2902</v>
      </c>
    </row>
    <row r="154" spans="2:65" s="14" customFormat="1">
      <c r="B154" s="166"/>
      <c r="D154" s="152" t="s">
        <v>241</v>
      </c>
      <c r="E154" s="167" t="s">
        <v>1</v>
      </c>
      <c r="F154" s="168" t="s">
        <v>2903</v>
      </c>
      <c r="H154" s="167" t="s">
        <v>1</v>
      </c>
      <c r="I154" s="169"/>
      <c r="L154" s="166"/>
      <c r="M154" s="170"/>
      <c r="T154" s="171"/>
      <c r="AT154" s="167" t="s">
        <v>241</v>
      </c>
      <c r="AU154" s="167" t="s">
        <v>95</v>
      </c>
      <c r="AV154" s="14" t="s">
        <v>93</v>
      </c>
      <c r="AW154" s="14" t="s">
        <v>42</v>
      </c>
      <c r="AX154" s="14" t="s">
        <v>86</v>
      </c>
      <c r="AY154" s="167" t="s">
        <v>232</v>
      </c>
    </row>
    <row r="155" spans="2:65" s="12" customFormat="1">
      <c r="B155" s="151"/>
      <c r="D155" s="152" t="s">
        <v>241</v>
      </c>
      <c r="E155" s="153" t="s">
        <v>1</v>
      </c>
      <c r="F155" s="154" t="s">
        <v>2904</v>
      </c>
      <c r="H155" s="155">
        <v>6.375</v>
      </c>
      <c r="I155" s="156"/>
      <c r="L155" s="151"/>
      <c r="M155" s="157"/>
      <c r="T155" s="158"/>
      <c r="AT155" s="153" t="s">
        <v>241</v>
      </c>
      <c r="AU155" s="153" t="s">
        <v>95</v>
      </c>
      <c r="AV155" s="12" t="s">
        <v>95</v>
      </c>
      <c r="AW155" s="12" t="s">
        <v>42</v>
      </c>
      <c r="AX155" s="12" t="s">
        <v>86</v>
      </c>
      <c r="AY155" s="153" t="s">
        <v>232</v>
      </c>
    </row>
    <row r="156" spans="2:65" s="12" customFormat="1">
      <c r="B156" s="151"/>
      <c r="D156" s="152" t="s">
        <v>241</v>
      </c>
      <c r="E156" s="153" t="s">
        <v>1</v>
      </c>
      <c r="F156" s="154" t="s">
        <v>2905</v>
      </c>
      <c r="H156" s="155">
        <v>0.4</v>
      </c>
      <c r="I156" s="156"/>
      <c r="L156" s="151"/>
      <c r="M156" s="157"/>
      <c r="T156" s="158"/>
      <c r="AT156" s="153" t="s">
        <v>241</v>
      </c>
      <c r="AU156" s="153" t="s">
        <v>95</v>
      </c>
      <c r="AV156" s="12" t="s">
        <v>95</v>
      </c>
      <c r="AW156" s="12" t="s">
        <v>42</v>
      </c>
      <c r="AX156" s="12" t="s">
        <v>86</v>
      </c>
      <c r="AY156" s="153" t="s">
        <v>232</v>
      </c>
    </row>
    <row r="157" spans="2:65" s="13" customFormat="1">
      <c r="B157" s="159"/>
      <c r="D157" s="152" t="s">
        <v>241</v>
      </c>
      <c r="E157" s="160" t="s">
        <v>1</v>
      </c>
      <c r="F157" s="161" t="s">
        <v>243</v>
      </c>
      <c r="H157" s="162">
        <v>6.7750000000000004</v>
      </c>
      <c r="I157" s="163"/>
      <c r="L157" s="159"/>
      <c r="M157" s="164"/>
      <c r="T157" s="165"/>
      <c r="AT157" s="160" t="s">
        <v>241</v>
      </c>
      <c r="AU157" s="160" t="s">
        <v>95</v>
      </c>
      <c r="AV157" s="13" t="s">
        <v>239</v>
      </c>
      <c r="AW157" s="13" t="s">
        <v>42</v>
      </c>
      <c r="AX157" s="13" t="s">
        <v>93</v>
      </c>
      <c r="AY157" s="160" t="s">
        <v>232</v>
      </c>
    </row>
    <row r="158" spans="2:65" s="11" customFormat="1" ht="22.9" customHeight="1">
      <c r="B158" s="126"/>
      <c r="D158" s="127" t="s">
        <v>85</v>
      </c>
      <c r="E158" s="136" t="s">
        <v>303</v>
      </c>
      <c r="F158" s="136" t="s">
        <v>2132</v>
      </c>
      <c r="I158" s="129"/>
      <c r="J158" s="137">
        <f>BK158</f>
        <v>0</v>
      </c>
      <c r="L158" s="126"/>
      <c r="M158" s="131"/>
      <c r="P158" s="132">
        <f>SUM(P159:P196)</f>
        <v>0</v>
      </c>
      <c r="R158" s="132">
        <f>SUM(R159:R196)</f>
        <v>5.4959060000000006</v>
      </c>
      <c r="T158" s="133">
        <f>SUM(T159:T196)</f>
        <v>0</v>
      </c>
      <c r="AR158" s="127" t="s">
        <v>93</v>
      </c>
      <c r="AT158" s="134" t="s">
        <v>85</v>
      </c>
      <c r="AU158" s="134" t="s">
        <v>93</v>
      </c>
      <c r="AY158" s="127" t="s">
        <v>232</v>
      </c>
      <c r="BK158" s="135">
        <f>SUM(BK159:BK196)</f>
        <v>0</v>
      </c>
    </row>
    <row r="159" spans="2:65" s="1" customFormat="1" ht="37.9" customHeight="1">
      <c r="B159" s="33"/>
      <c r="C159" s="138" t="s">
        <v>275</v>
      </c>
      <c r="D159" s="138" t="s">
        <v>234</v>
      </c>
      <c r="E159" s="139" t="s">
        <v>2906</v>
      </c>
      <c r="F159" s="140" t="s">
        <v>2907</v>
      </c>
      <c r="G159" s="141" t="s">
        <v>237</v>
      </c>
      <c r="H159" s="142">
        <v>25.15</v>
      </c>
      <c r="I159" s="143"/>
      <c r="J159" s="144">
        <f>ROUND(I159*H159,2)</f>
        <v>0</v>
      </c>
      <c r="K159" s="140" t="s">
        <v>238</v>
      </c>
      <c r="L159" s="33"/>
      <c r="M159" s="145" t="s">
        <v>1</v>
      </c>
      <c r="N159" s="146" t="s">
        <v>51</v>
      </c>
      <c r="P159" s="147">
        <f>O159*H159</f>
        <v>0</v>
      </c>
      <c r="Q159" s="147">
        <v>4.0000000000000003E-5</v>
      </c>
      <c r="R159" s="147">
        <f>Q159*H159</f>
        <v>1.0059999999999999E-3</v>
      </c>
      <c r="S159" s="147">
        <v>0</v>
      </c>
      <c r="T159" s="148">
        <f>S159*H159</f>
        <v>0</v>
      </c>
      <c r="AR159" s="149" t="s">
        <v>239</v>
      </c>
      <c r="AT159" s="149" t="s">
        <v>234</v>
      </c>
      <c r="AU159" s="149" t="s">
        <v>95</v>
      </c>
      <c r="AY159" s="17" t="s">
        <v>232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93</v>
      </c>
      <c r="BK159" s="150">
        <f>ROUND(I159*H159,2)</f>
        <v>0</v>
      </c>
      <c r="BL159" s="17" t="s">
        <v>239</v>
      </c>
      <c r="BM159" s="149" t="s">
        <v>2908</v>
      </c>
    </row>
    <row r="160" spans="2:65" s="12" customFormat="1">
      <c r="B160" s="151"/>
      <c r="D160" s="152" t="s">
        <v>241</v>
      </c>
      <c r="E160" s="153" t="s">
        <v>1</v>
      </c>
      <c r="F160" s="154" t="s">
        <v>2909</v>
      </c>
      <c r="H160" s="155">
        <v>19.149999999999999</v>
      </c>
      <c r="I160" s="156"/>
      <c r="L160" s="151"/>
      <c r="M160" s="157"/>
      <c r="T160" s="158"/>
      <c r="AT160" s="153" t="s">
        <v>241</v>
      </c>
      <c r="AU160" s="153" t="s">
        <v>95</v>
      </c>
      <c r="AV160" s="12" t="s">
        <v>95</v>
      </c>
      <c r="AW160" s="12" t="s">
        <v>42</v>
      </c>
      <c r="AX160" s="12" t="s">
        <v>86</v>
      </c>
      <c r="AY160" s="153" t="s">
        <v>232</v>
      </c>
    </row>
    <row r="161" spans="2:65" s="12" customFormat="1">
      <c r="B161" s="151"/>
      <c r="D161" s="152" t="s">
        <v>241</v>
      </c>
      <c r="E161" s="153" t="s">
        <v>1</v>
      </c>
      <c r="F161" s="154" t="s">
        <v>2910</v>
      </c>
      <c r="H161" s="155">
        <v>5</v>
      </c>
      <c r="I161" s="156"/>
      <c r="L161" s="151"/>
      <c r="M161" s="157"/>
      <c r="T161" s="158"/>
      <c r="AT161" s="153" t="s">
        <v>241</v>
      </c>
      <c r="AU161" s="153" t="s">
        <v>95</v>
      </c>
      <c r="AV161" s="12" t="s">
        <v>95</v>
      </c>
      <c r="AW161" s="12" t="s">
        <v>42</v>
      </c>
      <c r="AX161" s="12" t="s">
        <v>86</v>
      </c>
      <c r="AY161" s="153" t="s">
        <v>232</v>
      </c>
    </row>
    <row r="162" spans="2:65" s="12" customFormat="1">
      <c r="B162" s="151"/>
      <c r="D162" s="152" t="s">
        <v>241</v>
      </c>
      <c r="E162" s="153" t="s">
        <v>1</v>
      </c>
      <c r="F162" s="154" t="s">
        <v>2911</v>
      </c>
      <c r="H162" s="155">
        <v>1</v>
      </c>
      <c r="I162" s="156"/>
      <c r="L162" s="151"/>
      <c r="M162" s="157"/>
      <c r="T162" s="158"/>
      <c r="AT162" s="153" t="s">
        <v>241</v>
      </c>
      <c r="AU162" s="153" t="s">
        <v>95</v>
      </c>
      <c r="AV162" s="12" t="s">
        <v>95</v>
      </c>
      <c r="AW162" s="12" t="s">
        <v>42</v>
      </c>
      <c r="AX162" s="12" t="s">
        <v>86</v>
      </c>
      <c r="AY162" s="153" t="s">
        <v>232</v>
      </c>
    </row>
    <row r="163" spans="2:65" s="13" customFormat="1">
      <c r="B163" s="159"/>
      <c r="D163" s="152" t="s">
        <v>241</v>
      </c>
      <c r="E163" s="160" t="s">
        <v>1</v>
      </c>
      <c r="F163" s="161" t="s">
        <v>243</v>
      </c>
      <c r="H163" s="162">
        <v>25.15</v>
      </c>
      <c r="I163" s="163"/>
      <c r="L163" s="159"/>
      <c r="M163" s="164"/>
      <c r="T163" s="165"/>
      <c r="AT163" s="160" t="s">
        <v>241</v>
      </c>
      <c r="AU163" s="160" t="s">
        <v>95</v>
      </c>
      <c r="AV163" s="13" t="s">
        <v>239</v>
      </c>
      <c r="AW163" s="13" t="s">
        <v>42</v>
      </c>
      <c r="AX163" s="13" t="s">
        <v>93</v>
      </c>
      <c r="AY163" s="160" t="s">
        <v>232</v>
      </c>
    </row>
    <row r="164" spans="2:65" s="1" customFormat="1" ht="24.2" customHeight="1">
      <c r="B164" s="33"/>
      <c r="C164" s="179" t="s">
        <v>303</v>
      </c>
      <c r="D164" s="179" t="s">
        <v>304</v>
      </c>
      <c r="E164" s="180" t="s">
        <v>2912</v>
      </c>
      <c r="F164" s="181" t="s">
        <v>2913</v>
      </c>
      <c r="G164" s="182" t="s">
        <v>237</v>
      </c>
      <c r="H164" s="183">
        <v>25.375</v>
      </c>
      <c r="I164" s="184"/>
      <c r="J164" s="185">
        <f>ROUND(I164*H164,2)</f>
        <v>0</v>
      </c>
      <c r="K164" s="181" t="s">
        <v>238</v>
      </c>
      <c r="L164" s="186"/>
      <c r="M164" s="187" t="s">
        <v>1</v>
      </c>
      <c r="N164" s="188" t="s">
        <v>51</v>
      </c>
      <c r="P164" s="147">
        <f>O164*H164</f>
        <v>0</v>
      </c>
      <c r="Q164" s="147">
        <v>4.2999999999999997E-2</v>
      </c>
      <c r="R164" s="147">
        <f>Q164*H164</f>
        <v>1.0911249999999999</v>
      </c>
      <c r="S164" s="147">
        <v>0</v>
      </c>
      <c r="T164" s="148">
        <f>S164*H164</f>
        <v>0</v>
      </c>
      <c r="AR164" s="149" t="s">
        <v>303</v>
      </c>
      <c r="AT164" s="149" t="s">
        <v>304</v>
      </c>
      <c r="AU164" s="149" t="s">
        <v>95</v>
      </c>
      <c r="AY164" s="17" t="s">
        <v>232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93</v>
      </c>
      <c r="BK164" s="150">
        <f>ROUND(I164*H164,2)</f>
        <v>0</v>
      </c>
      <c r="BL164" s="17" t="s">
        <v>239</v>
      </c>
      <c r="BM164" s="149" t="s">
        <v>2914</v>
      </c>
    </row>
    <row r="165" spans="2:65" s="12" customFormat="1">
      <c r="B165" s="151"/>
      <c r="D165" s="152" t="s">
        <v>241</v>
      </c>
      <c r="F165" s="154" t="s">
        <v>2915</v>
      </c>
      <c r="H165" s="155">
        <v>25.375</v>
      </c>
      <c r="I165" s="156"/>
      <c r="L165" s="151"/>
      <c r="M165" s="157"/>
      <c r="T165" s="158"/>
      <c r="AT165" s="153" t="s">
        <v>241</v>
      </c>
      <c r="AU165" s="153" t="s">
        <v>95</v>
      </c>
      <c r="AV165" s="12" t="s">
        <v>95</v>
      </c>
      <c r="AW165" s="12" t="s">
        <v>4</v>
      </c>
      <c r="AX165" s="12" t="s">
        <v>93</v>
      </c>
      <c r="AY165" s="153" t="s">
        <v>232</v>
      </c>
    </row>
    <row r="166" spans="2:65" s="1" customFormat="1" ht="24.2" customHeight="1">
      <c r="B166" s="33"/>
      <c r="C166" s="179" t="s">
        <v>312</v>
      </c>
      <c r="D166" s="179" t="s">
        <v>304</v>
      </c>
      <c r="E166" s="180" t="s">
        <v>2916</v>
      </c>
      <c r="F166" s="181" t="s">
        <v>2917</v>
      </c>
      <c r="G166" s="182" t="s">
        <v>237</v>
      </c>
      <c r="H166" s="183">
        <v>1.0149999999999999</v>
      </c>
      <c r="I166" s="184"/>
      <c r="J166" s="185">
        <f>ROUND(I166*H166,2)</f>
        <v>0</v>
      </c>
      <c r="K166" s="181" t="s">
        <v>238</v>
      </c>
      <c r="L166" s="186"/>
      <c r="M166" s="187" t="s">
        <v>1</v>
      </c>
      <c r="N166" s="188" t="s">
        <v>51</v>
      </c>
      <c r="P166" s="147">
        <f>O166*H166</f>
        <v>0</v>
      </c>
      <c r="Q166" s="147">
        <v>3.6999999999999998E-2</v>
      </c>
      <c r="R166" s="147">
        <f>Q166*H166</f>
        <v>3.7554999999999991E-2</v>
      </c>
      <c r="S166" s="147">
        <v>0</v>
      </c>
      <c r="T166" s="148">
        <f>S166*H166</f>
        <v>0</v>
      </c>
      <c r="AR166" s="149" t="s">
        <v>303</v>
      </c>
      <c r="AT166" s="149" t="s">
        <v>304</v>
      </c>
      <c r="AU166" s="149" t="s">
        <v>95</v>
      </c>
      <c r="AY166" s="17" t="s">
        <v>232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93</v>
      </c>
      <c r="BK166" s="150">
        <f>ROUND(I166*H166,2)</f>
        <v>0</v>
      </c>
      <c r="BL166" s="17" t="s">
        <v>239</v>
      </c>
      <c r="BM166" s="149" t="s">
        <v>2918</v>
      </c>
    </row>
    <row r="167" spans="2:65" s="12" customFormat="1">
      <c r="B167" s="151"/>
      <c r="D167" s="152" t="s">
        <v>241</v>
      </c>
      <c r="F167" s="154" t="s">
        <v>2919</v>
      </c>
      <c r="H167" s="155">
        <v>1.0149999999999999</v>
      </c>
      <c r="I167" s="156"/>
      <c r="L167" s="151"/>
      <c r="M167" s="157"/>
      <c r="T167" s="158"/>
      <c r="AT167" s="153" t="s">
        <v>241</v>
      </c>
      <c r="AU167" s="153" t="s">
        <v>95</v>
      </c>
      <c r="AV167" s="12" t="s">
        <v>95</v>
      </c>
      <c r="AW167" s="12" t="s">
        <v>4</v>
      </c>
      <c r="AX167" s="12" t="s">
        <v>93</v>
      </c>
      <c r="AY167" s="153" t="s">
        <v>232</v>
      </c>
    </row>
    <row r="168" spans="2:65" s="1" customFormat="1" ht="62.65" customHeight="1">
      <c r="B168" s="33"/>
      <c r="C168" s="138" t="s">
        <v>320</v>
      </c>
      <c r="D168" s="138" t="s">
        <v>234</v>
      </c>
      <c r="E168" s="139" t="s">
        <v>2920</v>
      </c>
      <c r="F168" s="140" t="s">
        <v>2921</v>
      </c>
      <c r="G168" s="141" t="s">
        <v>370</v>
      </c>
      <c r="H168" s="142">
        <v>1</v>
      </c>
      <c r="I168" s="143"/>
      <c r="J168" s="144">
        <f>ROUND(I168*H168,2)</f>
        <v>0</v>
      </c>
      <c r="K168" s="140" t="s">
        <v>238</v>
      </c>
      <c r="L168" s="33"/>
      <c r="M168" s="145" t="s">
        <v>1</v>
      </c>
      <c r="N168" s="146" t="s">
        <v>51</v>
      </c>
      <c r="P168" s="147">
        <f>O168*H168</f>
        <v>0</v>
      </c>
      <c r="Q168" s="147">
        <v>1E-3</v>
      </c>
      <c r="R168" s="147">
        <f>Q168*H168</f>
        <v>1E-3</v>
      </c>
      <c r="S168" s="147">
        <v>0</v>
      </c>
      <c r="T168" s="148">
        <f>S168*H168</f>
        <v>0</v>
      </c>
      <c r="AR168" s="149" t="s">
        <v>239</v>
      </c>
      <c r="AT168" s="149" t="s">
        <v>234</v>
      </c>
      <c r="AU168" s="149" t="s">
        <v>95</v>
      </c>
      <c r="AY168" s="17" t="s">
        <v>232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93</v>
      </c>
      <c r="BK168" s="150">
        <f>ROUND(I168*H168,2)</f>
        <v>0</v>
      </c>
      <c r="BL168" s="17" t="s">
        <v>239</v>
      </c>
      <c r="BM168" s="149" t="s">
        <v>2922</v>
      </c>
    </row>
    <row r="169" spans="2:65" s="14" customFormat="1">
      <c r="B169" s="166"/>
      <c r="D169" s="152" t="s">
        <v>241</v>
      </c>
      <c r="E169" s="167" t="s">
        <v>1</v>
      </c>
      <c r="F169" s="168" t="s">
        <v>2923</v>
      </c>
      <c r="H169" s="167" t="s">
        <v>1</v>
      </c>
      <c r="I169" s="169"/>
      <c r="L169" s="166"/>
      <c r="M169" s="170"/>
      <c r="T169" s="171"/>
      <c r="AT169" s="167" t="s">
        <v>241</v>
      </c>
      <c r="AU169" s="167" t="s">
        <v>95</v>
      </c>
      <c r="AV169" s="14" t="s">
        <v>93</v>
      </c>
      <c r="AW169" s="14" t="s">
        <v>42</v>
      </c>
      <c r="AX169" s="14" t="s">
        <v>86</v>
      </c>
      <c r="AY169" s="167" t="s">
        <v>232</v>
      </c>
    </row>
    <row r="170" spans="2:65" s="12" customFormat="1">
      <c r="B170" s="151"/>
      <c r="D170" s="152" t="s">
        <v>241</v>
      </c>
      <c r="E170" s="153" t="s">
        <v>1</v>
      </c>
      <c r="F170" s="154" t="s">
        <v>2924</v>
      </c>
      <c r="H170" s="155">
        <v>1</v>
      </c>
      <c r="I170" s="156"/>
      <c r="L170" s="151"/>
      <c r="M170" s="157"/>
      <c r="T170" s="158"/>
      <c r="AT170" s="153" t="s">
        <v>241</v>
      </c>
      <c r="AU170" s="153" t="s">
        <v>95</v>
      </c>
      <c r="AV170" s="12" t="s">
        <v>95</v>
      </c>
      <c r="AW170" s="12" t="s">
        <v>42</v>
      </c>
      <c r="AX170" s="12" t="s">
        <v>86</v>
      </c>
      <c r="AY170" s="153" t="s">
        <v>232</v>
      </c>
    </row>
    <row r="171" spans="2:65" s="14" customFormat="1">
      <c r="B171" s="166"/>
      <c r="D171" s="152" t="s">
        <v>241</v>
      </c>
      <c r="E171" s="167" t="s">
        <v>1</v>
      </c>
      <c r="F171" s="168" t="s">
        <v>2925</v>
      </c>
      <c r="H171" s="167" t="s">
        <v>1</v>
      </c>
      <c r="I171" s="169"/>
      <c r="L171" s="166"/>
      <c r="M171" s="170"/>
      <c r="T171" s="171"/>
      <c r="AT171" s="167" t="s">
        <v>241</v>
      </c>
      <c r="AU171" s="167" t="s">
        <v>95</v>
      </c>
      <c r="AV171" s="14" t="s">
        <v>93</v>
      </c>
      <c r="AW171" s="14" t="s">
        <v>42</v>
      </c>
      <c r="AX171" s="14" t="s">
        <v>86</v>
      </c>
      <c r="AY171" s="167" t="s">
        <v>232</v>
      </c>
    </row>
    <row r="172" spans="2:65" s="13" customFormat="1">
      <c r="B172" s="159"/>
      <c r="D172" s="152" t="s">
        <v>241</v>
      </c>
      <c r="E172" s="160" t="s">
        <v>1</v>
      </c>
      <c r="F172" s="161" t="s">
        <v>243</v>
      </c>
      <c r="H172" s="162">
        <v>1</v>
      </c>
      <c r="I172" s="163"/>
      <c r="L172" s="159"/>
      <c r="M172" s="164"/>
      <c r="T172" s="165"/>
      <c r="AT172" s="160" t="s">
        <v>241</v>
      </c>
      <c r="AU172" s="160" t="s">
        <v>95</v>
      </c>
      <c r="AV172" s="13" t="s">
        <v>239</v>
      </c>
      <c r="AW172" s="13" t="s">
        <v>42</v>
      </c>
      <c r="AX172" s="13" t="s">
        <v>93</v>
      </c>
      <c r="AY172" s="160" t="s">
        <v>232</v>
      </c>
    </row>
    <row r="173" spans="2:65" s="1" customFormat="1" ht="37.9" customHeight="1">
      <c r="B173" s="33"/>
      <c r="C173" s="138" t="s">
        <v>325</v>
      </c>
      <c r="D173" s="138" t="s">
        <v>234</v>
      </c>
      <c r="E173" s="139" t="s">
        <v>2926</v>
      </c>
      <c r="F173" s="140" t="s">
        <v>2927</v>
      </c>
      <c r="G173" s="141" t="s">
        <v>370</v>
      </c>
      <c r="H173" s="142">
        <v>2</v>
      </c>
      <c r="I173" s="143"/>
      <c r="J173" s="144">
        <f>ROUND(I173*H173,2)</f>
        <v>0</v>
      </c>
      <c r="K173" s="140" t="s">
        <v>238</v>
      </c>
      <c r="L173" s="33"/>
      <c r="M173" s="145" t="s">
        <v>1</v>
      </c>
      <c r="N173" s="146" t="s">
        <v>51</v>
      </c>
      <c r="P173" s="147">
        <f>O173*H173</f>
        <v>0</v>
      </c>
      <c r="Q173" s="147">
        <v>6.9999999999999994E-5</v>
      </c>
      <c r="R173" s="147">
        <f>Q173*H173</f>
        <v>1.3999999999999999E-4</v>
      </c>
      <c r="S173" s="147">
        <v>0</v>
      </c>
      <c r="T173" s="148">
        <f>S173*H173</f>
        <v>0</v>
      </c>
      <c r="AR173" s="149" t="s">
        <v>239</v>
      </c>
      <c r="AT173" s="149" t="s">
        <v>234</v>
      </c>
      <c r="AU173" s="149" t="s">
        <v>95</v>
      </c>
      <c r="AY173" s="17" t="s">
        <v>232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93</v>
      </c>
      <c r="BK173" s="150">
        <f>ROUND(I173*H173,2)</f>
        <v>0</v>
      </c>
      <c r="BL173" s="17" t="s">
        <v>239</v>
      </c>
      <c r="BM173" s="149" t="s">
        <v>2928</v>
      </c>
    </row>
    <row r="174" spans="2:65" s="14" customFormat="1">
      <c r="B174" s="166"/>
      <c r="D174" s="152" t="s">
        <v>241</v>
      </c>
      <c r="E174" s="167" t="s">
        <v>1</v>
      </c>
      <c r="F174" s="168" t="s">
        <v>2929</v>
      </c>
      <c r="H174" s="167" t="s">
        <v>1</v>
      </c>
      <c r="I174" s="169"/>
      <c r="L174" s="166"/>
      <c r="M174" s="170"/>
      <c r="T174" s="171"/>
      <c r="AT174" s="167" t="s">
        <v>241</v>
      </c>
      <c r="AU174" s="167" t="s">
        <v>95</v>
      </c>
      <c r="AV174" s="14" t="s">
        <v>93</v>
      </c>
      <c r="AW174" s="14" t="s">
        <v>42</v>
      </c>
      <c r="AX174" s="14" t="s">
        <v>86</v>
      </c>
      <c r="AY174" s="167" t="s">
        <v>232</v>
      </c>
    </row>
    <row r="175" spans="2:65" s="12" customFormat="1">
      <c r="B175" s="151"/>
      <c r="D175" s="152" t="s">
        <v>241</v>
      </c>
      <c r="E175" s="153" t="s">
        <v>1</v>
      </c>
      <c r="F175" s="154" t="s">
        <v>2930</v>
      </c>
      <c r="H175" s="155">
        <v>2</v>
      </c>
      <c r="I175" s="156"/>
      <c r="L175" s="151"/>
      <c r="M175" s="157"/>
      <c r="T175" s="158"/>
      <c r="AT175" s="153" t="s">
        <v>241</v>
      </c>
      <c r="AU175" s="153" t="s">
        <v>95</v>
      </c>
      <c r="AV175" s="12" t="s">
        <v>95</v>
      </c>
      <c r="AW175" s="12" t="s">
        <v>42</v>
      </c>
      <c r="AX175" s="12" t="s">
        <v>86</v>
      </c>
      <c r="AY175" s="153" t="s">
        <v>232</v>
      </c>
    </row>
    <row r="176" spans="2:65" s="13" customFormat="1">
      <c r="B176" s="159"/>
      <c r="D176" s="152" t="s">
        <v>241</v>
      </c>
      <c r="E176" s="160" t="s">
        <v>1</v>
      </c>
      <c r="F176" s="161" t="s">
        <v>243</v>
      </c>
      <c r="H176" s="162">
        <v>2</v>
      </c>
      <c r="I176" s="163"/>
      <c r="L176" s="159"/>
      <c r="M176" s="164"/>
      <c r="T176" s="165"/>
      <c r="AT176" s="160" t="s">
        <v>241</v>
      </c>
      <c r="AU176" s="160" t="s">
        <v>95</v>
      </c>
      <c r="AV176" s="13" t="s">
        <v>239</v>
      </c>
      <c r="AW176" s="13" t="s">
        <v>42</v>
      </c>
      <c r="AX176" s="13" t="s">
        <v>93</v>
      </c>
      <c r="AY176" s="160" t="s">
        <v>232</v>
      </c>
    </row>
    <row r="177" spans="2:65" s="1" customFormat="1" ht="24.2" customHeight="1">
      <c r="B177" s="33"/>
      <c r="C177" s="179" t="s">
        <v>8</v>
      </c>
      <c r="D177" s="179" t="s">
        <v>304</v>
      </c>
      <c r="E177" s="180" t="s">
        <v>2931</v>
      </c>
      <c r="F177" s="181" t="s">
        <v>2932</v>
      </c>
      <c r="G177" s="182" t="s">
        <v>370</v>
      </c>
      <c r="H177" s="183">
        <v>2.0299999999999998</v>
      </c>
      <c r="I177" s="184"/>
      <c r="J177" s="185">
        <f>ROUND(I177*H177,2)</f>
        <v>0</v>
      </c>
      <c r="K177" s="181" t="s">
        <v>238</v>
      </c>
      <c r="L177" s="186"/>
      <c r="M177" s="187" t="s">
        <v>1</v>
      </c>
      <c r="N177" s="188" t="s">
        <v>51</v>
      </c>
      <c r="P177" s="147">
        <f>O177*H177</f>
        <v>0</v>
      </c>
      <c r="Q177" s="147">
        <v>2.1999999999999999E-2</v>
      </c>
      <c r="R177" s="147">
        <f>Q177*H177</f>
        <v>4.4659999999999991E-2</v>
      </c>
      <c r="S177" s="147">
        <v>0</v>
      </c>
      <c r="T177" s="148">
        <f>S177*H177</f>
        <v>0</v>
      </c>
      <c r="AR177" s="149" t="s">
        <v>303</v>
      </c>
      <c r="AT177" s="149" t="s">
        <v>304</v>
      </c>
      <c r="AU177" s="149" t="s">
        <v>95</v>
      </c>
      <c r="AY177" s="17" t="s">
        <v>232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93</v>
      </c>
      <c r="BK177" s="150">
        <f>ROUND(I177*H177,2)</f>
        <v>0</v>
      </c>
      <c r="BL177" s="17" t="s">
        <v>239</v>
      </c>
      <c r="BM177" s="149" t="s">
        <v>2933</v>
      </c>
    </row>
    <row r="178" spans="2:65" s="12" customFormat="1">
      <c r="B178" s="151"/>
      <c r="D178" s="152" t="s">
        <v>241</v>
      </c>
      <c r="F178" s="154" t="s">
        <v>2934</v>
      </c>
      <c r="H178" s="155">
        <v>2.0299999999999998</v>
      </c>
      <c r="I178" s="156"/>
      <c r="L178" s="151"/>
      <c r="M178" s="157"/>
      <c r="T178" s="158"/>
      <c r="AT178" s="153" t="s">
        <v>241</v>
      </c>
      <c r="AU178" s="153" t="s">
        <v>95</v>
      </c>
      <c r="AV178" s="12" t="s">
        <v>95</v>
      </c>
      <c r="AW178" s="12" t="s">
        <v>4</v>
      </c>
      <c r="AX178" s="12" t="s">
        <v>93</v>
      </c>
      <c r="AY178" s="153" t="s">
        <v>232</v>
      </c>
    </row>
    <row r="179" spans="2:65" s="1" customFormat="1" ht="16.5" customHeight="1">
      <c r="B179" s="33"/>
      <c r="C179" s="138" t="s">
        <v>337</v>
      </c>
      <c r="D179" s="138" t="s">
        <v>234</v>
      </c>
      <c r="E179" s="139" t="s">
        <v>2935</v>
      </c>
      <c r="F179" s="140" t="s">
        <v>2936</v>
      </c>
      <c r="G179" s="141" t="s">
        <v>370</v>
      </c>
      <c r="H179" s="142">
        <v>1</v>
      </c>
      <c r="I179" s="143"/>
      <c r="J179" s="144">
        <f>ROUND(I179*H179,2)</f>
        <v>0</v>
      </c>
      <c r="K179" s="140" t="s">
        <v>376</v>
      </c>
      <c r="L179" s="33"/>
      <c r="M179" s="145" t="s">
        <v>1</v>
      </c>
      <c r="N179" s="146" t="s">
        <v>51</v>
      </c>
      <c r="P179" s="147">
        <f>O179*H179</f>
        <v>0</v>
      </c>
      <c r="Q179" s="147">
        <v>1.12181</v>
      </c>
      <c r="R179" s="147">
        <f>Q179*H179</f>
        <v>1.12181</v>
      </c>
      <c r="S179" s="147">
        <v>0</v>
      </c>
      <c r="T179" s="148">
        <f>S179*H179</f>
        <v>0</v>
      </c>
      <c r="AR179" s="149" t="s">
        <v>239</v>
      </c>
      <c r="AT179" s="149" t="s">
        <v>234</v>
      </c>
      <c r="AU179" s="149" t="s">
        <v>95</v>
      </c>
      <c r="AY179" s="17" t="s">
        <v>232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93</v>
      </c>
      <c r="BK179" s="150">
        <f>ROUND(I179*H179,2)</f>
        <v>0</v>
      </c>
      <c r="BL179" s="17" t="s">
        <v>239</v>
      </c>
      <c r="BM179" s="149" t="s">
        <v>2937</v>
      </c>
    </row>
    <row r="180" spans="2:65" s="12" customFormat="1">
      <c r="B180" s="151"/>
      <c r="D180" s="152" t="s">
        <v>241</v>
      </c>
      <c r="E180" s="153" t="s">
        <v>1</v>
      </c>
      <c r="F180" s="154" t="s">
        <v>2938</v>
      </c>
      <c r="H180" s="155">
        <v>1</v>
      </c>
      <c r="I180" s="156"/>
      <c r="L180" s="151"/>
      <c r="M180" s="157"/>
      <c r="T180" s="158"/>
      <c r="AT180" s="153" t="s">
        <v>241</v>
      </c>
      <c r="AU180" s="153" t="s">
        <v>95</v>
      </c>
      <c r="AV180" s="12" t="s">
        <v>95</v>
      </c>
      <c r="AW180" s="12" t="s">
        <v>42</v>
      </c>
      <c r="AX180" s="12" t="s">
        <v>86</v>
      </c>
      <c r="AY180" s="153" t="s">
        <v>232</v>
      </c>
    </row>
    <row r="181" spans="2:65" s="14" customFormat="1">
      <c r="B181" s="166"/>
      <c r="D181" s="152" t="s">
        <v>241</v>
      </c>
      <c r="E181" s="167" t="s">
        <v>1</v>
      </c>
      <c r="F181" s="168" t="s">
        <v>2925</v>
      </c>
      <c r="H181" s="167" t="s">
        <v>1</v>
      </c>
      <c r="I181" s="169"/>
      <c r="L181" s="166"/>
      <c r="M181" s="170"/>
      <c r="T181" s="171"/>
      <c r="AT181" s="167" t="s">
        <v>241</v>
      </c>
      <c r="AU181" s="167" t="s">
        <v>95</v>
      </c>
      <c r="AV181" s="14" t="s">
        <v>93</v>
      </c>
      <c r="AW181" s="14" t="s">
        <v>42</v>
      </c>
      <c r="AX181" s="14" t="s">
        <v>86</v>
      </c>
      <c r="AY181" s="167" t="s">
        <v>232</v>
      </c>
    </row>
    <row r="182" spans="2:65" s="13" customFormat="1">
      <c r="B182" s="159"/>
      <c r="D182" s="152" t="s">
        <v>241</v>
      </c>
      <c r="E182" s="160" t="s">
        <v>1</v>
      </c>
      <c r="F182" s="161" t="s">
        <v>243</v>
      </c>
      <c r="H182" s="162">
        <v>1</v>
      </c>
      <c r="I182" s="163"/>
      <c r="L182" s="159"/>
      <c r="M182" s="164"/>
      <c r="T182" s="165"/>
      <c r="AT182" s="160" t="s">
        <v>241</v>
      </c>
      <c r="AU182" s="160" t="s">
        <v>95</v>
      </c>
      <c r="AV182" s="13" t="s">
        <v>239</v>
      </c>
      <c r="AW182" s="13" t="s">
        <v>42</v>
      </c>
      <c r="AX182" s="13" t="s">
        <v>93</v>
      </c>
      <c r="AY182" s="160" t="s">
        <v>232</v>
      </c>
    </row>
    <row r="183" spans="2:65" s="1" customFormat="1" ht="24.2" customHeight="1">
      <c r="B183" s="33"/>
      <c r="C183" s="138" t="s">
        <v>344</v>
      </c>
      <c r="D183" s="138" t="s">
        <v>234</v>
      </c>
      <c r="E183" s="139" t="s">
        <v>2939</v>
      </c>
      <c r="F183" s="140" t="s">
        <v>2940</v>
      </c>
      <c r="G183" s="141" t="s">
        <v>2941</v>
      </c>
      <c r="H183" s="142">
        <v>2</v>
      </c>
      <c r="I183" s="143"/>
      <c r="J183" s="144">
        <f>ROUND(I183*H183,2)</f>
        <v>0</v>
      </c>
      <c r="K183" s="140" t="s">
        <v>238</v>
      </c>
      <c r="L183" s="33"/>
      <c r="M183" s="145" t="s">
        <v>1</v>
      </c>
      <c r="N183" s="146" t="s">
        <v>51</v>
      </c>
      <c r="P183" s="147">
        <f>O183*H183</f>
        <v>0</v>
      </c>
      <c r="Q183" s="147">
        <v>1.8000000000000001E-4</v>
      </c>
      <c r="R183" s="147">
        <f>Q183*H183</f>
        <v>3.6000000000000002E-4</v>
      </c>
      <c r="S183" s="147">
        <v>0</v>
      </c>
      <c r="T183" s="148">
        <f>S183*H183</f>
        <v>0</v>
      </c>
      <c r="AR183" s="149" t="s">
        <v>239</v>
      </c>
      <c r="AT183" s="149" t="s">
        <v>234</v>
      </c>
      <c r="AU183" s="149" t="s">
        <v>95</v>
      </c>
      <c r="AY183" s="17" t="s">
        <v>232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93</v>
      </c>
      <c r="BK183" s="150">
        <f>ROUND(I183*H183,2)</f>
        <v>0</v>
      </c>
      <c r="BL183" s="17" t="s">
        <v>239</v>
      </c>
      <c r="BM183" s="149" t="s">
        <v>2942</v>
      </c>
    </row>
    <row r="184" spans="2:65" s="1" customFormat="1" ht="24.2" customHeight="1">
      <c r="B184" s="33"/>
      <c r="C184" s="138" t="s">
        <v>349</v>
      </c>
      <c r="D184" s="138" t="s">
        <v>234</v>
      </c>
      <c r="E184" s="139" t="s">
        <v>2943</v>
      </c>
      <c r="F184" s="140" t="s">
        <v>2944</v>
      </c>
      <c r="G184" s="141" t="s">
        <v>370</v>
      </c>
      <c r="H184" s="142">
        <v>4</v>
      </c>
      <c r="I184" s="143"/>
      <c r="J184" s="144">
        <f>ROUND(I184*H184,2)</f>
        <v>0</v>
      </c>
      <c r="K184" s="140" t="s">
        <v>238</v>
      </c>
      <c r="L184" s="33"/>
      <c r="M184" s="145" t="s">
        <v>1</v>
      </c>
      <c r="N184" s="146" t="s">
        <v>51</v>
      </c>
      <c r="P184" s="147">
        <f>O184*H184</f>
        <v>0</v>
      </c>
      <c r="Q184" s="147">
        <v>0.12422</v>
      </c>
      <c r="R184" s="147">
        <f>Q184*H184</f>
        <v>0.49687999999999999</v>
      </c>
      <c r="S184" s="147">
        <v>0</v>
      </c>
      <c r="T184" s="148">
        <f>S184*H184</f>
        <v>0</v>
      </c>
      <c r="AR184" s="149" t="s">
        <v>239</v>
      </c>
      <c r="AT184" s="149" t="s">
        <v>234</v>
      </c>
      <c r="AU184" s="149" t="s">
        <v>95</v>
      </c>
      <c r="AY184" s="17" t="s">
        <v>232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93</v>
      </c>
      <c r="BK184" s="150">
        <f>ROUND(I184*H184,2)</f>
        <v>0</v>
      </c>
      <c r="BL184" s="17" t="s">
        <v>239</v>
      </c>
      <c r="BM184" s="149" t="s">
        <v>2945</v>
      </c>
    </row>
    <row r="185" spans="2:65" s="12" customFormat="1">
      <c r="B185" s="151"/>
      <c r="D185" s="152" t="s">
        <v>241</v>
      </c>
      <c r="E185" s="153" t="s">
        <v>1</v>
      </c>
      <c r="F185" s="154" t="s">
        <v>2946</v>
      </c>
      <c r="H185" s="155">
        <v>2</v>
      </c>
      <c r="I185" s="156"/>
      <c r="L185" s="151"/>
      <c r="M185" s="157"/>
      <c r="T185" s="158"/>
      <c r="AT185" s="153" t="s">
        <v>241</v>
      </c>
      <c r="AU185" s="153" t="s">
        <v>95</v>
      </c>
      <c r="AV185" s="12" t="s">
        <v>95</v>
      </c>
      <c r="AW185" s="12" t="s">
        <v>42</v>
      </c>
      <c r="AX185" s="12" t="s">
        <v>86</v>
      </c>
      <c r="AY185" s="153" t="s">
        <v>232</v>
      </c>
    </row>
    <row r="186" spans="2:65" s="12" customFormat="1">
      <c r="B186" s="151"/>
      <c r="D186" s="152" t="s">
        <v>241</v>
      </c>
      <c r="E186" s="153" t="s">
        <v>1</v>
      </c>
      <c r="F186" s="154" t="s">
        <v>2947</v>
      </c>
      <c r="H186" s="155">
        <v>2</v>
      </c>
      <c r="I186" s="156"/>
      <c r="L186" s="151"/>
      <c r="M186" s="157"/>
      <c r="T186" s="158"/>
      <c r="AT186" s="153" t="s">
        <v>241</v>
      </c>
      <c r="AU186" s="153" t="s">
        <v>95</v>
      </c>
      <c r="AV186" s="12" t="s">
        <v>95</v>
      </c>
      <c r="AW186" s="12" t="s">
        <v>42</v>
      </c>
      <c r="AX186" s="12" t="s">
        <v>86</v>
      </c>
      <c r="AY186" s="153" t="s">
        <v>232</v>
      </c>
    </row>
    <row r="187" spans="2:65" s="13" customFormat="1">
      <c r="B187" s="159"/>
      <c r="D187" s="152" t="s">
        <v>241</v>
      </c>
      <c r="E187" s="160" t="s">
        <v>1</v>
      </c>
      <c r="F187" s="161" t="s">
        <v>243</v>
      </c>
      <c r="H187" s="162">
        <v>4</v>
      </c>
      <c r="I187" s="163"/>
      <c r="L187" s="159"/>
      <c r="M187" s="164"/>
      <c r="T187" s="165"/>
      <c r="AT187" s="160" t="s">
        <v>241</v>
      </c>
      <c r="AU187" s="160" t="s">
        <v>95</v>
      </c>
      <c r="AV187" s="13" t="s">
        <v>239</v>
      </c>
      <c r="AW187" s="13" t="s">
        <v>42</v>
      </c>
      <c r="AX187" s="13" t="s">
        <v>93</v>
      </c>
      <c r="AY187" s="160" t="s">
        <v>232</v>
      </c>
    </row>
    <row r="188" spans="2:65" s="1" customFormat="1" ht="24.2" customHeight="1">
      <c r="B188" s="33"/>
      <c r="C188" s="179" t="s">
        <v>358</v>
      </c>
      <c r="D188" s="179" t="s">
        <v>304</v>
      </c>
      <c r="E188" s="180" t="s">
        <v>2948</v>
      </c>
      <c r="F188" s="181" t="s">
        <v>2949</v>
      </c>
      <c r="G188" s="182" t="s">
        <v>370</v>
      </c>
      <c r="H188" s="183">
        <v>4</v>
      </c>
      <c r="I188" s="184"/>
      <c r="J188" s="185">
        <f t="shared" ref="J188:J196" si="0">ROUND(I188*H188,2)</f>
        <v>0</v>
      </c>
      <c r="K188" s="181" t="s">
        <v>238</v>
      </c>
      <c r="L188" s="186"/>
      <c r="M188" s="187" t="s">
        <v>1</v>
      </c>
      <c r="N188" s="188" t="s">
        <v>51</v>
      </c>
      <c r="P188" s="147">
        <f t="shared" ref="P188:P196" si="1">O188*H188</f>
        <v>0</v>
      </c>
      <c r="Q188" s="147">
        <v>0.108</v>
      </c>
      <c r="R188" s="147">
        <f t="shared" ref="R188:R196" si="2">Q188*H188</f>
        <v>0.432</v>
      </c>
      <c r="S188" s="147">
        <v>0</v>
      </c>
      <c r="T188" s="148">
        <f t="shared" ref="T188:T196" si="3">S188*H188</f>
        <v>0</v>
      </c>
      <c r="AR188" s="149" t="s">
        <v>303</v>
      </c>
      <c r="AT188" s="149" t="s">
        <v>304</v>
      </c>
      <c r="AU188" s="149" t="s">
        <v>95</v>
      </c>
      <c r="AY188" s="17" t="s">
        <v>232</v>
      </c>
      <c r="BE188" s="150">
        <f t="shared" ref="BE188:BE196" si="4">IF(N188="základní",J188,0)</f>
        <v>0</v>
      </c>
      <c r="BF188" s="150">
        <f t="shared" ref="BF188:BF196" si="5">IF(N188="snížená",J188,0)</f>
        <v>0</v>
      </c>
      <c r="BG188" s="150">
        <f t="shared" ref="BG188:BG196" si="6">IF(N188="zákl. přenesená",J188,0)</f>
        <v>0</v>
      </c>
      <c r="BH188" s="150">
        <f t="shared" ref="BH188:BH196" si="7">IF(N188="sníž. přenesená",J188,0)</f>
        <v>0</v>
      </c>
      <c r="BI188" s="150">
        <f t="shared" ref="BI188:BI196" si="8">IF(N188="nulová",J188,0)</f>
        <v>0</v>
      </c>
      <c r="BJ188" s="17" t="s">
        <v>93</v>
      </c>
      <c r="BK188" s="150">
        <f t="shared" ref="BK188:BK196" si="9">ROUND(I188*H188,2)</f>
        <v>0</v>
      </c>
      <c r="BL188" s="17" t="s">
        <v>239</v>
      </c>
      <c r="BM188" s="149" t="s">
        <v>2950</v>
      </c>
    </row>
    <row r="189" spans="2:65" s="1" customFormat="1" ht="24.2" customHeight="1">
      <c r="B189" s="33"/>
      <c r="C189" s="138" t="s">
        <v>367</v>
      </c>
      <c r="D189" s="138" t="s">
        <v>234</v>
      </c>
      <c r="E189" s="139" t="s">
        <v>2951</v>
      </c>
      <c r="F189" s="140" t="s">
        <v>2952</v>
      </c>
      <c r="G189" s="141" t="s">
        <v>370</v>
      </c>
      <c r="H189" s="142">
        <v>4</v>
      </c>
      <c r="I189" s="143"/>
      <c r="J189" s="144">
        <f t="shared" si="0"/>
        <v>0</v>
      </c>
      <c r="K189" s="140" t="s">
        <v>238</v>
      </c>
      <c r="L189" s="33"/>
      <c r="M189" s="145" t="s">
        <v>1</v>
      </c>
      <c r="N189" s="146" t="s">
        <v>51</v>
      </c>
      <c r="P189" s="147">
        <f t="shared" si="1"/>
        <v>0</v>
      </c>
      <c r="Q189" s="147">
        <v>2.972E-2</v>
      </c>
      <c r="R189" s="147">
        <f t="shared" si="2"/>
        <v>0.11888</v>
      </c>
      <c r="S189" s="147">
        <v>0</v>
      </c>
      <c r="T189" s="148">
        <f t="shared" si="3"/>
        <v>0</v>
      </c>
      <c r="AR189" s="149" t="s">
        <v>239</v>
      </c>
      <c r="AT189" s="149" t="s">
        <v>234</v>
      </c>
      <c r="AU189" s="149" t="s">
        <v>95</v>
      </c>
      <c r="AY189" s="17" t="s">
        <v>232</v>
      </c>
      <c r="BE189" s="150">
        <f t="shared" si="4"/>
        <v>0</v>
      </c>
      <c r="BF189" s="150">
        <f t="shared" si="5"/>
        <v>0</v>
      </c>
      <c r="BG189" s="150">
        <f t="shared" si="6"/>
        <v>0</v>
      </c>
      <c r="BH189" s="150">
        <f t="shared" si="7"/>
        <v>0</v>
      </c>
      <c r="BI189" s="150">
        <f t="shared" si="8"/>
        <v>0</v>
      </c>
      <c r="BJ189" s="17" t="s">
        <v>93</v>
      </c>
      <c r="BK189" s="150">
        <f t="shared" si="9"/>
        <v>0</v>
      </c>
      <c r="BL189" s="17" t="s">
        <v>239</v>
      </c>
      <c r="BM189" s="149" t="s">
        <v>2953</v>
      </c>
    </row>
    <row r="190" spans="2:65" s="1" customFormat="1" ht="24.2" customHeight="1">
      <c r="B190" s="33"/>
      <c r="C190" s="179" t="s">
        <v>373</v>
      </c>
      <c r="D190" s="179" t="s">
        <v>304</v>
      </c>
      <c r="E190" s="180" t="s">
        <v>2954</v>
      </c>
      <c r="F190" s="181" t="s">
        <v>2955</v>
      </c>
      <c r="G190" s="182" t="s">
        <v>370</v>
      </c>
      <c r="H190" s="183">
        <v>4</v>
      </c>
      <c r="I190" s="184"/>
      <c r="J190" s="185">
        <f t="shared" si="0"/>
        <v>0</v>
      </c>
      <c r="K190" s="181" t="s">
        <v>238</v>
      </c>
      <c r="L190" s="186"/>
      <c r="M190" s="187" t="s">
        <v>1</v>
      </c>
      <c r="N190" s="188" t="s">
        <v>51</v>
      </c>
      <c r="P190" s="147">
        <f t="shared" si="1"/>
        <v>0</v>
      </c>
      <c r="Q190" s="147">
        <v>0.105</v>
      </c>
      <c r="R190" s="147">
        <f t="shared" si="2"/>
        <v>0.42</v>
      </c>
      <c r="S190" s="147">
        <v>0</v>
      </c>
      <c r="T190" s="148">
        <f t="shared" si="3"/>
        <v>0</v>
      </c>
      <c r="AR190" s="149" t="s">
        <v>303</v>
      </c>
      <c r="AT190" s="149" t="s">
        <v>304</v>
      </c>
      <c r="AU190" s="149" t="s">
        <v>95</v>
      </c>
      <c r="AY190" s="17" t="s">
        <v>232</v>
      </c>
      <c r="BE190" s="150">
        <f t="shared" si="4"/>
        <v>0</v>
      </c>
      <c r="BF190" s="150">
        <f t="shared" si="5"/>
        <v>0</v>
      </c>
      <c r="BG190" s="150">
        <f t="shared" si="6"/>
        <v>0</v>
      </c>
      <c r="BH190" s="150">
        <f t="shared" si="7"/>
        <v>0</v>
      </c>
      <c r="BI190" s="150">
        <f t="shared" si="8"/>
        <v>0</v>
      </c>
      <c r="BJ190" s="17" t="s">
        <v>93</v>
      </c>
      <c r="BK190" s="150">
        <f t="shared" si="9"/>
        <v>0</v>
      </c>
      <c r="BL190" s="17" t="s">
        <v>239</v>
      </c>
      <c r="BM190" s="149" t="s">
        <v>2956</v>
      </c>
    </row>
    <row r="191" spans="2:65" s="1" customFormat="1" ht="24.2" customHeight="1">
      <c r="B191" s="33"/>
      <c r="C191" s="138" t="s">
        <v>379</v>
      </c>
      <c r="D191" s="138" t="s">
        <v>234</v>
      </c>
      <c r="E191" s="139" t="s">
        <v>2957</v>
      </c>
      <c r="F191" s="140" t="s">
        <v>2958</v>
      </c>
      <c r="G191" s="141" t="s">
        <v>370</v>
      </c>
      <c r="H191" s="142">
        <v>4</v>
      </c>
      <c r="I191" s="143"/>
      <c r="J191" s="144">
        <f t="shared" si="0"/>
        <v>0</v>
      </c>
      <c r="K191" s="140" t="s">
        <v>238</v>
      </c>
      <c r="L191" s="33"/>
      <c r="M191" s="145" t="s">
        <v>1</v>
      </c>
      <c r="N191" s="146" t="s">
        <v>51</v>
      </c>
      <c r="P191" s="147">
        <f t="shared" si="1"/>
        <v>0</v>
      </c>
      <c r="Q191" s="147">
        <v>2.972E-2</v>
      </c>
      <c r="R191" s="147">
        <f t="shared" si="2"/>
        <v>0.11888</v>
      </c>
      <c r="S191" s="147">
        <v>0</v>
      </c>
      <c r="T191" s="148">
        <f t="shared" si="3"/>
        <v>0</v>
      </c>
      <c r="AR191" s="149" t="s">
        <v>239</v>
      </c>
      <c r="AT191" s="149" t="s">
        <v>234</v>
      </c>
      <c r="AU191" s="149" t="s">
        <v>95</v>
      </c>
      <c r="AY191" s="17" t="s">
        <v>232</v>
      </c>
      <c r="BE191" s="150">
        <f t="shared" si="4"/>
        <v>0</v>
      </c>
      <c r="BF191" s="150">
        <f t="shared" si="5"/>
        <v>0</v>
      </c>
      <c r="BG191" s="150">
        <f t="shared" si="6"/>
        <v>0</v>
      </c>
      <c r="BH191" s="150">
        <f t="shared" si="7"/>
        <v>0</v>
      </c>
      <c r="BI191" s="150">
        <f t="shared" si="8"/>
        <v>0</v>
      </c>
      <c r="BJ191" s="17" t="s">
        <v>93</v>
      </c>
      <c r="BK191" s="150">
        <f t="shared" si="9"/>
        <v>0</v>
      </c>
      <c r="BL191" s="17" t="s">
        <v>239</v>
      </c>
      <c r="BM191" s="149" t="s">
        <v>2959</v>
      </c>
    </row>
    <row r="192" spans="2:65" s="1" customFormat="1" ht="24.2" customHeight="1">
      <c r="B192" s="33"/>
      <c r="C192" s="179" t="s">
        <v>384</v>
      </c>
      <c r="D192" s="179" t="s">
        <v>304</v>
      </c>
      <c r="E192" s="180" t="s">
        <v>2960</v>
      </c>
      <c r="F192" s="181" t="s">
        <v>2961</v>
      </c>
      <c r="G192" s="182" t="s">
        <v>370</v>
      </c>
      <c r="H192" s="183">
        <v>4</v>
      </c>
      <c r="I192" s="184"/>
      <c r="J192" s="185">
        <f t="shared" si="0"/>
        <v>0</v>
      </c>
      <c r="K192" s="181" t="s">
        <v>238</v>
      </c>
      <c r="L192" s="186"/>
      <c r="M192" s="187" t="s">
        <v>1</v>
      </c>
      <c r="N192" s="188" t="s">
        <v>51</v>
      </c>
      <c r="P192" s="147">
        <f t="shared" si="1"/>
        <v>0</v>
      </c>
      <c r="Q192" s="147">
        <v>0.105</v>
      </c>
      <c r="R192" s="147">
        <f t="shared" si="2"/>
        <v>0.42</v>
      </c>
      <c r="S192" s="147">
        <v>0</v>
      </c>
      <c r="T192" s="148">
        <f t="shared" si="3"/>
        <v>0</v>
      </c>
      <c r="AR192" s="149" t="s">
        <v>303</v>
      </c>
      <c r="AT192" s="149" t="s">
        <v>304</v>
      </c>
      <c r="AU192" s="149" t="s">
        <v>95</v>
      </c>
      <c r="AY192" s="17" t="s">
        <v>232</v>
      </c>
      <c r="BE192" s="150">
        <f t="shared" si="4"/>
        <v>0</v>
      </c>
      <c r="BF192" s="150">
        <f t="shared" si="5"/>
        <v>0</v>
      </c>
      <c r="BG192" s="150">
        <f t="shared" si="6"/>
        <v>0</v>
      </c>
      <c r="BH192" s="150">
        <f t="shared" si="7"/>
        <v>0</v>
      </c>
      <c r="BI192" s="150">
        <f t="shared" si="8"/>
        <v>0</v>
      </c>
      <c r="BJ192" s="17" t="s">
        <v>93</v>
      </c>
      <c r="BK192" s="150">
        <f t="shared" si="9"/>
        <v>0</v>
      </c>
      <c r="BL192" s="17" t="s">
        <v>239</v>
      </c>
      <c r="BM192" s="149" t="s">
        <v>2962</v>
      </c>
    </row>
    <row r="193" spans="2:65" s="1" customFormat="1" ht="24.2" customHeight="1">
      <c r="B193" s="33"/>
      <c r="C193" s="138" t="s">
        <v>7</v>
      </c>
      <c r="D193" s="138" t="s">
        <v>234</v>
      </c>
      <c r="E193" s="139" t="s">
        <v>2963</v>
      </c>
      <c r="F193" s="140" t="s">
        <v>2964</v>
      </c>
      <c r="G193" s="141" t="s">
        <v>370</v>
      </c>
      <c r="H193" s="142">
        <v>4</v>
      </c>
      <c r="I193" s="143"/>
      <c r="J193" s="144">
        <f t="shared" si="0"/>
        <v>0</v>
      </c>
      <c r="K193" s="140" t="s">
        <v>238</v>
      </c>
      <c r="L193" s="33"/>
      <c r="M193" s="145" t="s">
        <v>1</v>
      </c>
      <c r="N193" s="146" t="s">
        <v>51</v>
      </c>
      <c r="P193" s="147">
        <f t="shared" si="1"/>
        <v>0</v>
      </c>
      <c r="Q193" s="147">
        <v>0.21734000000000001</v>
      </c>
      <c r="R193" s="147">
        <f t="shared" si="2"/>
        <v>0.86936000000000002</v>
      </c>
      <c r="S193" s="147">
        <v>0</v>
      </c>
      <c r="T193" s="148">
        <f t="shared" si="3"/>
        <v>0</v>
      </c>
      <c r="AR193" s="149" t="s">
        <v>239</v>
      </c>
      <c r="AT193" s="149" t="s">
        <v>234</v>
      </c>
      <c r="AU193" s="149" t="s">
        <v>95</v>
      </c>
      <c r="AY193" s="17" t="s">
        <v>232</v>
      </c>
      <c r="BE193" s="150">
        <f t="shared" si="4"/>
        <v>0</v>
      </c>
      <c r="BF193" s="150">
        <f t="shared" si="5"/>
        <v>0</v>
      </c>
      <c r="BG193" s="150">
        <f t="shared" si="6"/>
        <v>0</v>
      </c>
      <c r="BH193" s="150">
        <f t="shared" si="7"/>
        <v>0</v>
      </c>
      <c r="BI193" s="150">
        <f t="shared" si="8"/>
        <v>0</v>
      </c>
      <c r="BJ193" s="17" t="s">
        <v>93</v>
      </c>
      <c r="BK193" s="150">
        <f t="shared" si="9"/>
        <v>0</v>
      </c>
      <c r="BL193" s="17" t="s">
        <v>239</v>
      </c>
      <c r="BM193" s="149" t="s">
        <v>2965</v>
      </c>
    </row>
    <row r="194" spans="2:65" s="1" customFormat="1" ht="24.2" customHeight="1">
      <c r="B194" s="33"/>
      <c r="C194" s="179" t="s">
        <v>393</v>
      </c>
      <c r="D194" s="179" t="s">
        <v>304</v>
      </c>
      <c r="E194" s="180" t="s">
        <v>2966</v>
      </c>
      <c r="F194" s="181" t="s">
        <v>2967</v>
      </c>
      <c r="G194" s="182" t="s">
        <v>370</v>
      </c>
      <c r="H194" s="183">
        <v>4</v>
      </c>
      <c r="I194" s="184"/>
      <c r="J194" s="185">
        <f t="shared" si="0"/>
        <v>0</v>
      </c>
      <c r="K194" s="181" t="s">
        <v>238</v>
      </c>
      <c r="L194" s="186"/>
      <c r="M194" s="187" t="s">
        <v>1</v>
      </c>
      <c r="N194" s="188" t="s">
        <v>51</v>
      </c>
      <c r="P194" s="147">
        <f t="shared" si="1"/>
        <v>0</v>
      </c>
      <c r="Q194" s="147">
        <v>7.3999999999999996E-2</v>
      </c>
      <c r="R194" s="147">
        <f t="shared" si="2"/>
        <v>0.29599999999999999</v>
      </c>
      <c r="S194" s="147">
        <v>0</v>
      </c>
      <c r="T194" s="148">
        <f t="shared" si="3"/>
        <v>0</v>
      </c>
      <c r="AR194" s="149" t="s">
        <v>303</v>
      </c>
      <c r="AT194" s="149" t="s">
        <v>304</v>
      </c>
      <c r="AU194" s="149" t="s">
        <v>95</v>
      </c>
      <c r="AY194" s="17" t="s">
        <v>232</v>
      </c>
      <c r="BE194" s="150">
        <f t="shared" si="4"/>
        <v>0</v>
      </c>
      <c r="BF194" s="150">
        <f t="shared" si="5"/>
        <v>0</v>
      </c>
      <c r="BG194" s="150">
        <f t="shared" si="6"/>
        <v>0</v>
      </c>
      <c r="BH194" s="150">
        <f t="shared" si="7"/>
        <v>0</v>
      </c>
      <c r="BI194" s="150">
        <f t="shared" si="8"/>
        <v>0</v>
      </c>
      <c r="BJ194" s="17" t="s">
        <v>93</v>
      </c>
      <c r="BK194" s="150">
        <f t="shared" si="9"/>
        <v>0</v>
      </c>
      <c r="BL194" s="17" t="s">
        <v>239</v>
      </c>
      <c r="BM194" s="149" t="s">
        <v>2968</v>
      </c>
    </row>
    <row r="195" spans="2:65" s="1" customFormat="1" ht="24.2" customHeight="1">
      <c r="B195" s="33"/>
      <c r="C195" s="179" t="s">
        <v>404</v>
      </c>
      <c r="D195" s="179" t="s">
        <v>304</v>
      </c>
      <c r="E195" s="180" t="s">
        <v>2969</v>
      </c>
      <c r="F195" s="181" t="s">
        <v>2970</v>
      </c>
      <c r="G195" s="182" t="s">
        <v>370</v>
      </c>
      <c r="H195" s="183">
        <v>4</v>
      </c>
      <c r="I195" s="184"/>
      <c r="J195" s="185">
        <f t="shared" si="0"/>
        <v>0</v>
      </c>
      <c r="K195" s="181" t="s">
        <v>238</v>
      </c>
      <c r="L195" s="186"/>
      <c r="M195" s="187" t="s">
        <v>1</v>
      </c>
      <c r="N195" s="188" t="s">
        <v>51</v>
      </c>
      <c r="P195" s="147">
        <f t="shared" si="1"/>
        <v>0</v>
      </c>
      <c r="Q195" s="147">
        <v>6.0000000000000001E-3</v>
      </c>
      <c r="R195" s="147">
        <f t="shared" si="2"/>
        <v>2.4E-2</v>
      </c>
      <c r="S195" s="147">
        <v>0</v>
      </c>
      <c r="T195" s="148">
        <f t="shared" si="3"/>
        <v>0</v>
      </c>
      <c r="AR195" s="149" t="s">
        <v>303</v>
      </c>
      <c r="AT195" s="149" t="s">
        <v>304</v>
      </c>
      <c r="AU195" s="149" t="s">
        <v>95</v>
      </c>
      <c r="AY195" s="17" t="s">
        <v>232</v>
      </c>
      <c r="BE195" s="150">
        <f t="shared" si="4"/>
        <v>0</v>
      </c>
      <c r="BF195" s="150">
        <f t="shared" si="5"/>
        <v>0</v>
      </c>
      <c r="BG195" s="150">
        <f t="shared" si="6"/>
        <v>0</v>
      </c>
      <c r="BH195" s="150">
        <f t="shared" si="7"/>
        <v>0</v>
      </c>
      <c r="BI195" s="150">
        <f t="shared" si="8"/>
        <v>0</v>
      </c>
      <c r="BJ195" s="17" t="s">
        <v>93</v>
      </c>
      <c r="BK195" s="150">
        <f t="shared" si="9"/>
        <v>0</v>
      </c>
      <c r="BL195" s="17" t="s">
        <v>239</v>
      </c>
      <c r="BM195" s="149" t="s">
        <v>2971</v>
      </c>
    </row>
    <row r="196" spans="2:65" s="1" customFormat="1" ht="24.2" customHeight="1">
      <c r="B196" s="33"/>
      <c r="C196" s="138" t="s">
        <v>412</v>
      </c>
      <c r="D196" s="138" t="s">
        <v>234</v>
      </c>
      <c r="E196" s="139" t="s">
        <v>2972</v>
      </c>
      <c r="F196" s="140" t="s">
        <v>2973</v>
      </c>
      <c r="G196" s="141" t="s">
        <v>237</v>
      </c>
      <c r="H196" s="142">
        <v>25</v>
      </c>
      <c r="I196" s="143"/>
      <c r="J196" s="144">
        <f t="shared" si="0"/>
        <v>0</v>
      </c>
      <c r="K196" s="140" t="s">
        <v>238</v>
      </c>
      <c r="L196" s="33"/>
      <c r="M196" s="145" t="s">
        <v>1</v>
      </c>
      <c r="N196" s="146" t="s">
        <v>51</v>
      </c>
      <c r="P196" s="147">
        <f t="shared" si="1"/>
        <v>0</v>
      </c>
      <c r="Q196" s="147">
        <v>9.0000000000000006E-5</v>
      </c>
      <c r="R196" s="147">
        <f t="shared" si="2"/>
        <v>2.2500000000000003E-3</v>
      </c>
      <c r="S196" s="147">
        <v>0</v>
      </c>
      <c r="T196" s="148">
        <f t="shared" si="3"/>
        <v>0</v>
      </c>
      <c r="AR196" s="149" t="s">
        <v>239</v>
      </c>
      <c r="AT196" s="149" t="s">
        <v>234</v>
      </c>
      <c r="AU196" s="149" t="s">
        <v>95</v>
      </c>
      <c r="AY196" s="17" t="s">
        <v>232</v>
      </c>
      <c r="BE196" s="150">
        <f t="shared" si="4"/>
        <v>0</v>
      </c>
      <c r="BF196" s="150">
        <f t="shared" si="5"/>
        <v>0</v>
      </c>
      <c r="BG196" s="150">
        <f t="shared" si="6"/>
        <v>0</v>
      </c>
      <c r="BH196" s="150">
        <f t="shared" si="7"/>
        <v>0</v>
      </c>
      <c r="BI196" s="150">
        <f t="shared" si="8"/>
        <v>0</v>
      </c>
      <c r="BJ196" s="17" t="s">
        <v>93</v>
      </c>
      <c r="BK196" s="150">
        <f t="shared" si="9"/>
        <v>0</v>
      </c>
      <c r="BL196" s="17" t="s">
        <v>239</v>
      </c>
      <c r="BM196" s="149" t="s">
        <v>2974</v>
      </c>
    </row>
    <row r="197" spans="2:65" s="11" customFormat="1" ht="22.9" customHeight="1">
      <c r="B197" s="126"/>
      <c r="D197" s="127" t="s">
        <v>85</v>
      </c>
      <c r="E197" s="136" t="s">
        <v>312</v>
      </c>
      <c r="F197" s="136" t="s">
        <v>771</v>
      </c>
      <c r="I197" s="129"/>
      <c r="J197" s="137">
        <f>BK197</f>
        <v>0</v>
      </c>
      <c r="L197" s="126"/>
      <c r="M197" s="131"/>
      <c r="P197" s="132">
        <f>SUM(P198:P206)</f>
        <v>0</v>
      </c>
      <c r="R197" s="132">
        <f>SUM(R198:R206)</f>
        <v>0</v>
      </c>
      <c r="T197" s="133">
        <f>SUM(T198:T206)</f>
        <v>21.944750000000003</v>
      </c>
      <c r="AR197" s="127" t="s">
        <v>93</v>
      </c>
      <c r="AT197" s="134" t="s">
        <v>85</v>
      </c>
      <c r="AU197" s="134" t="s">
        <v>93</v>
      </c>
      <c r="AY197" s="127" t="s">
        <v>232</v>
      </c>
      <c r="BK197" s="135">
        <f>SUM(BK198:BK206)</f>
        <v>0</v>
      </c>
    </row>
    <row r="198" spans="2:65" s="1" customFormat="1" ht="55.5" customHeight="1">
      <c r="B198" s="33"/>
      <c r="C198" s="138" t="s">
        <v>420</v>
      </c>
      <c r="D198" s="138" t="s">
        <v>234</v>
      </c>
      <c r="E198" s="139" t="s">
        <v>2975</v>
      </c>
      <c r="F198" s="140" t="s">
        <v>2976</v>
      </c>
      <c r="G198" s="141" t="s">
        <v>167</v>
      </c>
      <c r="H198" s="142">
        <v>8.0500000000000007</v>
      </c>
      <c r="I198" s="143"/>
      <c r="J198" s="144">
        <f>ROUND(I198*H198,2)</f>
        <v>0</v>
      </c>
      <c r="K198" s="140" t="s">
        <v>238</v>
      </c>
      <c r="L198" s="33"/>
      <c r="M198" s="145" t="s">
        <v>1</v>
      </c>
      <c r="N198" s="146" t="s">
        <v>51</v>
      </c>
      <c r="P198" s="147">
        <f>O198*H198</f>
        <v>0</v>
      </c>
      <c r="Q198" s="147">
        <v>0</v>
      </c>
      <c r="R198" s="147">
        <f>Q198*H198</f>
        <v>0</v>
      </c>
      <c r="S198" s="147">
        <v>2.2000000000000002</v>
      </c>
      <c r="T198" s="148">
        <f>S198*H198</f>
        <v>17.710000000000004</v>
      </c>
      <c r="AR198" s="149" t="s">
        <v>239</v>
      </c>
      <c r="AT198" s="149" t="s">
        <v>234</v>
      </c>
      <c r="AU198" s="149" t="s">
        <v>95</v>
      </c>
      <c r="AY198" s="17" t="s">
        <v>232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93</v>
      </c>
      <c r="BK198" s="150">
        <f>ROUND(I198*H198,2)</f>
        <v>0</v>
      </c>
      <c r="BL198" s="17" t="s">
        <v>239</v>
      </c>
      <c r="BM198" s="149" t="s">
        <v>2977</v>
      </c>
    </row>
    <row r="199" spans="2:65" s="12" customFormat="1" ht="22.5">
      <c r="B199" s="151"/>
      <c r="D199" s="152" t="s">
        <v>241</v>
      </c>
      <c r="E199" s="153" t="s">
        <v>1</v>
      </c>
      <c r="F199" s="154" t="s">
        <v>2978</v>
      </c>
      <c r="H199" s="155">
        <v>7.65</v>
      </c>
      <c r="I199" s="156"/>
      <c r="L199" s="151"/>
      <c r="M199" s="157"/>
      <c r="T199" s="158"/>
      <c r="AT199" s="153" t="s">
        <v>241</v>
      </c>
      <c r="AU199" s="153" t="s">
        <v>95</v>
      </c>
      <c r="AV199" s="12" t="s">
        <v>95</v>
      </c>
      <c r="AW199" s="12" t="s">
        <v>42</v>
      </c>
      <c r="AX199" s="12" t="s">
        <v>86</v>
      </c>
      <c r="AY199" s="153" t="s">
        <v>232</v>
      </c>
    </row>
    <row r="200" spans="2:65" s="12" customFormat="1">
      <c r="B200" s="151"/>
      <c r="D200" s="152" t="s">
        <v>241</v>
      </c>
      <c r="E200" s="153" t="s">
        <v>1</v>
      </c>
      <c r="F200" s="154" t="s">
        <v>2979</v>
      </c>
      <c r="H200" s="155">
        <v>0.4</v>
      </c>
      <c r="I200" s="156"/>
      <c r="L200" s="151"/>
      <c r="M200" s="157"/>
      <c r="T200" s="158"/>
      <c r="AT200" s="153" t="s">
        <v>241</v>
      </c>
      <c r="AU200" s="153" t="s">
        <v>95</v>
      </c>
      <c r="AV200" s="12" t="s">
        <v>95</v>
      </c>
      <c r="AW200" s="12" t="s">
        <v>42</v>
      </c>
      <c r="AX200" s="12" t="s">
        <v>86</v>
      </c>
      <c r="AY200" s="153" t="s">
        <v>232</v>
      </c>
    </row>
    <row r="201" spans="2:65" s="13" customFormat="1">
      <c r="B201" s="159"/>
      <c r="D201" s="152" t="s">
        <v>241</v>
      </c>
      <c r="E201" s="160" t="s">
        <v>1</v>
      </c>
      <c r="F201" s="161" t="s">
        <v>243</v>
      </c>
      <c r="H201" s="162">
        <v>8.0500000000000007</v>
      </c>
      <c r="I201" s="163"/>
      <c r="L201" s="159"/>
      <c r="M201" s="164"/>
      <c r="T201" s="165"/>
      <c r="AT201" s="160" t="s">
        <v>241</v>
      </c>
      <c r="AU201" s="160" t="s">
        <v>95</v>
      </c>
      <c r="AV201" s="13" t="s">
        <v>239</v>
      </c>
      <c r="AW201" s="13" t="s">
        <v>42</v>
      </c>
      <c r="AX201" s="13" t="s">
        <v>93</v>
      </c>
      <c r="AY201" s="160" t="s">
        <v>232</v>
      </c>
    </row>
    <row r="202" spans="2:65" s="1" customFormat="1" ht="24.2" customHeight="1">
      <c r="B202" s="33"/>
      <c r="C202" s="138" t="s">
        <v>426</v>
      </c>
      <c r="D202" s="138" t="s">
        <v>234</v>
      </c>
      <c r="E202" s="139" t="s">
        <v>2980</v>
      </c>
      <c r="F202" s="140" t="s">
        <v>2981</v>
      </c>
      <c r="G202" s="141" t="s">
        <v>237</v>
      </c>
      <c r="H202" s="142">
        <v>25.15</v>
      </c>
      <c r="I202" s="143"/>
      <c r="J202" s="144">
        <f>ROUND(I202*H202,2)</f>
        <v>0</v>
      </c>
      <c r="K202" s="140" t="s">
        <v>238</v>
      </c>
      <c r="L202" s="33"/>
      <c r="M202" s="145" t="s">
        <v>1</v>
      </c>
      <c r="N202" s="146" t="s">
        <v>51</v>
      </c>
      <c r="P202" s="147">
        <f>O202*H202</f>
        <v>0</v>
      </c>
      <c r="Q202" s="147">
        <v>0</v>
      </c>
      <c r="R202" s="147">
        <f>Q202*H202</f>
        <v>0</v>
      </c>
      <c r="S202" s="147">
        <v>6.5000000000000002E-2</v>
      </c>
      <c r="T202" s="148">
        <f>S202*H202</f>
        <v>1.6347499999999999</v>
      </c>
      <c r="AR202" s="149" t="s">
        <v>239</v>
      </c>
      <c r="AT202" s="149" t="s">
        <v>234</v>
      </c>
      <c r="AU202" s="149" t="s">
        <v>95</v>
      </c>
      <c r="AY202" s="17" t="s">
        <v>232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93</v>
      </c>
      <c r="BK202" s="150">
        <f>ROUND(I202*H202,2)</f>
        <v>0</v>
      </c>
      <c r="BL202" s="17" t="s">
        <v>239</v>
      </c>
      <c r="BM202" s="149" t="s">
        <v>2982</v>
      </c>
    </row>
    <row r="203" spans="2:65" s="12" customFormat="1">
      <c r="B203" s="151"/>
      <c r="D203" s="152" t="s">
        <v>241</v>
      </c>
      <c r="E203" s="153" t="s">
        <v>1</v>
      </c>
      <c r="F203" s="154" t="s">
        <v>2983</v>
      </c>
      <c r="H203" s="155">
        <v>25.15</v>
      </c>
      <c r="I203" s="156"/>
      <c r="L203" s="151"/>
      <c r="M203" s="157"/>
      <c r="T203" s="158"/>
      <c r="AT203" s="153" t="s">
        <v>241</v>
      </c>
      <c r="AU203" s="153" t="s">
        <v>95</v>
      </c>
      <c r="AV203" s="12" t="s">
        <v>95</v>
      </c>
      <c r="AW203" s="12" t="s">
        <v>42</v>
      </c>
      <c r="AX203" s="12" t="s">
        <v>86</v>
      </c>
      <c r="AY203" s="153" t="s">
        <v>232</v>
      </c>
    </row>
    <row r="204" spans="2:65" s="13" customFormat="1">
      <c r="B204" s="159"/>
      <c r="D204" s="152" t="s">
        <v>241</v>
      </c>
      <c r="E204" s="160" t="s">
        <v>1</v>
      </c>
      <c r="F204" s="161" t="s">
        <v>243</v>
      </c>
      <c r="H204" s="162">
        <v>25.15</v>
      </c>
      <c r="I204" s="163"/>
      <c r="L204" s="159"/>
      <c r="M204" s="164"/>
      <c r="T204" s="165"/>
      <c r="AT204" s="160" t="s">
        <v>241</v>
      </c>
      <c r="AU204" s="160" t="s">
        <v>95</v>
      </c>
      <c r="AV204" s="13" t="s">
        <v>239</v>
      </c>
      <c r="AW204" s="13" t="s">
        <v>42</v>
      </c>
      <c r="AX204" s="13" t="s">
        <v>93</v>
      </c>
      <c r="AY204" s="160" t="s">
        <v>232</v>
      </c>
    </row>
    <row r="205" spans="2:65" s="1" customFormat="1" ht="16.5" customHeight="1">
      <c r="B205" s="33"/>
      <c r="C205" s="138" t="s">
        <v>466</v>
      </c>
      <c r="D205" s="138" t="s">
        <v>234</v>
      </c>
      <c r="E205" s="139" t="s">
        <v>2984</v>
      </c>
      <c r="F205" s="140" t="s">
        <v>2985</v>
      </c>
      <c r="G205" s="141" t="s">
        <v>370</v>
      </c>
      <c r="H205" s="142">
        <v>4</v>
      </c>
      <c r="I205" s="143"/>
      <c r="J205" s="144">
        <f>ROUND(I205*H205,2)</f>
        <v>0</v>
      </c>
      <c r="K205" s="140" t="s">
        <v>376</v>
      </c>
      <c r="L205" s="33"/>
      <c r="M205" s="145" t="s">
        <v>1</v>
      </c>
      <c r="N205" s="146" t="s">
        <v>51</v>
      </c>
      <c r="P205" s="147">
        <f>O205*H205</f>
        <v>0</v>
      </c>
      <c r="Q205" s="147">
        <v>0</v>
      </c>
      <c r="R205" s="147">
        <f>Q205*H205</f>
        <v>0</v>
      </c>
      <c r="S205" s="147">
        <v>0.6</v>
      </c>
      <c r="T205" s="148">
        <f>S205*H205</f>
        <v>2.4</v>
      </c>
      <c r="AR205" s="149" t="s">
        <v>239</v>
      </c>
      <c r="AT205" s="149" t="s">
        <v>234</v>
      </c>
      <c r="AU205" s="149" t="s">
        <v>95</v>
      </c>
      <c r="AY205" s="17" t="s">
        <v>232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93</v>
      </c>
      <c r="BK205" s="150">
        <f>ROUND(I205*H205,2)</f>
        <v>0</v>
      </c>
      <c r="BL205" s="17" t="s">
        <v>239</v>
      </c>
      <c r="BM205" s="149" t="s">
        <v>2986</v>
      </c>
    </row>
    <row r="206" spans="2:65" s="1" customFormat="1" ht="24.2" customHeight="1">
      <c r="B206" s="33"/>
      <c r="C206" s="138" t="s">
        <v>509</v>
      </c>
      <c r="D206" s="138" t="s">
        <v>234</v>
      </c>
      <c r="E206" s="139" t="s">
        <v>2987</v>
      </c>
      <c r="F206" s="140" t="s">
        <v>2988</v>
      </c>
      <c r="G206" s="141" t="s">
        <v>370</v>
      </c>
      <c r="H206" s="142">
        <v>4</v>
      </c>
      <c r="I206" s="143"/>
      <c r="J206" s="144">
        <f>ROUND(I206*H206,2)</f>
        <v>0</v>
      </c>
      <c r="K206" s="140" t="s">
        <v>238</v>
      </c>
      <c r="L206" s="33"/>
      <c r="M206" s="145" t="s">
        <v>1</v>
      </c>
      <c r="N206" s="146" t="s">
        <v>51</v>
      </c>
      <c r="P206" s="147">
        <f>O206*H206</f>
        <v>0</v>
      </c>
      <c r="Q206" s="147">
        <v>0</v>
      </c>
      <c r="R206" s="147">
        <f>Q206*H206</f>
        <v>0</v>
      </c>
      <c r="S206" s="147">
        <v>0.05</v>
      </c>
      <c r="T206" s="148">
        <f>S206*H206</f>
        <v>0.2</v>
      </c>
      <c r="AR206" s="149" t="s">
        <v>239</v>
      </c>
      <c r="AT206" s="149" t="s">
        <v>234</v>
      </c>
      <c r="AU206" s="149" t="s">
        <v>95</v>
      </c>
      <c r="AY206" s="17" t="s">
        <v>232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93</v>
      </c>
      <c r="BK206" s="150">
        <f>ROUND(I206*H206,2)</f>
        <v>0</v>
      </c>
      <c r="BL206" s="17" t="s">
        <v>239</v>
      </c>
      <c r="BM206" s="149" t="s">
        <v>2989</v>
      </c>
    </row>
    <row r="207" spans="2:65" s="11" customFormat="1" ht="22.9" customHeight="1">
      <c r="B207" s="126"/>
      <c r="D207" s="127" t="s">
        <v>85</v>
      </c>
      <c r="E207" s="136" t="s">
        <v>1095</v>
      </c>
      <c r="F207" s="136" t="s">
        <v>2519</v>
      </c>
      <c r="I207" s="129"/>
      <c r="J207" s="137">
        <f>BK207</f>
        <v>0</v>
      </c>
      <c r="L207" s="126"/>
      <c r="M207" s="131"/>
      <c r="P207" s="132">
        <f>SUM(P208:P215)</f>
        <v>0</v>
      </c>
      <c r="R207" s="132">
        <f>SUM(R208:R215)</f>
        <v>0</v>
      </c>
      <c r="T207" s="133">
        <f>SUM(T208:T215)</f>
        <v>0</v>
      </c>
      <c r="AR207" s="127" t="s">
        <v>93</v>
      </c>
      <c r="AT207" s="134" t="s">
        <v>85</v>
      </c>
      <c r="AU207" s="134" t="s">
        <v>93</v>
      </c>
      <c r="AY207" s="127" t="s">
        <v>232</v>
      </c>
      <c r="BK207" s="135">
        <f>SUM(BK208:BK215)</f>
        <v>0</v>
      </c>
    </row>
    <row r="208" spans="2:65" s="1" customFormat="1" ht="37.9" customHeight="1">
      <c r="B208" s="33"/>
      <c r="C208" s="138" t="s">
        <v>513</v>
      </c>
      <c r="D208" s="138" t="s">
        <v>234</v>
      </c>
      <c r="E208" s="139" t="s">
        <v>2990</v>
      </c>
      <c r="F208" s="140" t="s">
        <v>2991</v>
      </c>
      <c r="G208" s="141" t="s">
        <v>183</v>
      </c>
      <c r="H208" s="142">
        <v>20.11</v>
      </c>
      <c r="I208" s="143"/>
      <c r="J208" s="144">
        <f>ROUND(I208*H208,2)</f>
        <v>0</v>
      </c>
      <c r="K208" s="140" t="s">
        <v>238</v>
      </c>
      <c r="L208" s="33"/>
      <c r="M208" s="145" t="s">
        <v>1</v>
      </c>
      <c r="N208" s="146" t="s">
        <v>51</v>
      </c>
      <c r="P208" s="147">
        <f>O208*H208</f>
        <v>0</v>
      </c>
      <c r="Q208" s="147">
        <v>0</v>
      </c>
      <c r="R208" s="147">
        <f>Q208*H208</f>
        <v>0</v>
      </c>
      <c r="S208" s="147">
        <v>0</v>
      </c>
      <c r="T208" s="148">
        <f>S208*H208</f>
        <v>0</v>
      </c>
      <c r="AR208" s="149" t="s">
        <v>239</v>
      </c>
      <c r="AT208" s="149" t="s">
        <v>234</v>
      </c>
      <c r="AU208" s="149" t="s">
        <v>95</v>
      </c>
      <c r="AY208" s="17" t="s">
        <v>232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93</v>
      </c>
      <c r="BK208" s="150">
        <f>ROUND(I208*H208,2)</f>
        <v>0</v>
      </c>
      <c r="BL208" s="17" t="s">
        <v>239</v>
      </c>
      <c r="BM208" s="149" t="s">
        <v>2992</v>
      </c>
    </row>
    <row r="209" spans="2:65" s="12" customFormat="1">
      <c r="B209" s="151"/>
      <c r="D209" s="152" t="s">
        <v>241</v>
      </c>
      <c r="E209" s="153" t="s">
        <v>1</v>
      </c>
      <c r="F209" s="154" t="s">
        <v>2993</v>
      </c>
      <c r="H209" s="155">
        <v>2.4</v>
      </c>
      <c r="I209" s="156"/>
      <c r="L209" s="151"/>
      <c r="M209" s="157"/>
      <c r="T209" s="158"/>
      <c r="AT209" s="153" t="s">
        <v>241</v>
      </c>
      <c r="AU209" s="153" t="s">
        <v>95</v>
      </c>
      <c r="AV209" s="12" t="s">
        <v>95</v>
      </c>
      <c r="AW209" s="12" t="s">
        <v>42</v>
      </c>
      <c r="AX209" s="12" t="s">
        <v>86</v>
      </c>
      <c r="AY209" s="153" t="s">
        <v>232</v>
      </c>
    </row>
    <row r="210" spans="2:65" s="12" customFormat="1">
      <c r="B210" s="151"/>
      <c r="D210" s="152" t="s">
        <v>241</v>
      </c>
      <c r="E210" s="153" t="s">
        <v>1</v>
      </c>
      <c r="F210" s="154" t="s">
        <v>2994</v>
      </c>
      <c r="H210" s="155">
        <v>17.71</v>
      </c>
      <c r="I210" s="156"/>
      <c r="L210" s="151"/>
      <c r="M210" s="157"/>
      <c r="T210" s="158"/>
      <c r="AT210" s="153" t="s">
        <v>241</v>
      </c>
      <c r="AU210" s="153" t="s">
        <v>95</v>
      </c>
      <c r="AV210" s="12" t="s">
        <v>95</v>
      </c>
      <c r="AW210" s="12" t="s">
        <v>42</v>
      </c>
      <c r="AX210" s="12" t="s">
        <v>86</v>
      </c>
      <c r="AY210" s="153" t="s">
        <v>232</v>
      </c>
    </row>
    <row r="211" spans="2:65" s="13" customFormat="1">
      <c r="B211" s="159"/>
      <c r="D211" s="152" t="s">
        <v>241</v>
      </c>
      <c r="E211" s="160" t="s">
        <v>1</v>
      </c>
      <c r="F211" s="161" t="s">
        <v>243</v>
      </c>
      <c r="H211" s="162">
        <v>20.11</v>
      </c>
      <c r="I211" s="163"/>
      <c r="L211" s="159"/>
      <c r="M211" s="164"/>
      <c r="T211" s="165"/>
      <c r="AT211" s="160" t="s">
        <v>241</v>
      </c>
      <c r="AU211" s="160" t="s">
        <v>95</v>
      </c>
      <c r="AV211" s="13" t="s">
        <v>239</v>
      </c>
      <c r="AW211" s="13" t="s">
        <v>42</v>
      </c>
      <c r="AX211" s="13" t="s">
        <v>93</v>
      </c>
      <c r="AY211" s="160" t="s">
        <v>232</v>
      </c>
    </row>
    <row r="212" spans="2:65" s="1" customFormat="1" ht="33" customHeight="1">
      <c r="B212" s="33"/>
      <c r="C212" s="138" t="s">
        <v>518</v>
      </c>
      <c r="D212" s="138" t="s">
        <v>234</v>
      </c>
      <c r="E212" s="139" t="s">
        <v>2520</v>
      </c>
      <c r="F212" s="140" t="s">
        <v>2521</v>
      </c>
      <c r="G212" s="141" t="s">
        <v>183</v>
      </c>
      <c r="H212" s="142">
        <v>21.945</v>
      </c>
      <c r="I212" s="143"/>
      <c r="J212" s="144">
        <f>ROUND(I212*H212,2)</f>
        <v>0</v>
      </c>
      <c r="K212" s="140" t="s">
        <v>238</v>
      </c>
      <c r="L212" s="33"/>
      <c r="M212" s="145" t="s">
        <v>1</v>
      </c>
      <c r="N212" s="146" t="s">
        <v>51</v>
      </c>
      <c r="P212" s="147">
        <f>O212*H212</f>
        <v>0</v>
      </c>
      <c r="Q212" s="147">
        <v>0</v>
      </c>
      <c r="R212" s="147">
        <f>Q212*H212</f>
        <v>0</v>
      </c>
      <c r="S212" s="147">
        <v>0</v>
      </c>
      <c r="T212" s="148">
        <f>S212*H212</f>
        <v>0</v>
      </c>
      <c r="AR212" s="149" t="s">
        <v>239</v>
      </c>
      <c r="AT212" s="149" t="s">
        <v>234</v>
      </c>
      <c r="AU212" s="149" t="s">
        <v>95</v>
      </c>
      <c r="AY212" s="17" t="s">
        <v>232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93</v>
      </c>
      <c r="BK212" s="150">
        <f>ROUND(I212*H212,2)</f>
        <v>0</v>
      </c>
      <c r="BL212" s="17" t="s">
        <v>239</v>
      </c>
      <c r="BM212" s="149" t="s">
        <v>2995</v>
      </c>
    </row>
    <row r="213" spans="2:65" s="1" customFormat="1" ht="44.25" customHeight="1">
      <c r="B213" s="33"/>
      <c r="C213" s="138" t="s">
        <v>522</v>
      </c>
      <c r="D213" s="138" t="s">
        <v>234</v>
      </c>
      <c r="E213" s="139" t="s">
        <v>2529</v>
      </c>
      <c r="F213" s="140" t="s">
        <v>2530</v>
      </c>
      <c r="G213" s="141" t="s">
        <v>183</v>
      </c>
      <c r="H213" s="142">
        <v>219.45</v>
      </c>
      <c r="I213" s="143"/>
      <c r="J213" s="144">
        <f>ROUND(I213*H213,2)</f>
        <v>0</v>
      </c>
      <c r="K213" s="140" t="s">
        <v>238</v>
      </c>
      <c r="L213" s="33"/>
      <c r="M213" s="145" t="s">
        <v>1</v>
      </c>
      <c r="N213" s="146" t="s">
        <v>51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AR213" s="149" t="s">
        <v>239</v>
      </c>
      <c r="AT213" s="149" t="s">
        <v>234</v>
      </c>
      <c r="AU213" s="149" t="s">
        <v>95</v>
      </c>
      <c r="AY213" s="17" t="s">
        <v>232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93</v>
      </c>
      <c r="BK213" s="150">
        <f>ROUND(I213*H213,2)</f>
        <v>0</v>
      </c>
      <c r="BL213" s="17" t="s">
        <v>239</v>
      </c>
      <c r="BM213" s="149" t="s">
        <v>2996</v>
      </c>
    </row>
    <row r="214" spans="2:65" s="12" customFormat="1">
      <c r="B214" s="151"/>
      <c r="D214" s="152" t="s">
        <v>241</v>
      </c>
      <c r="F214" s="154" t="s">
        <v>2997</v>
      </c>
      <c r="H214" s="155">
        <v>219.45</v>
      </c>
      <c r="I214" s="156"/>
      <c r="L214" s="151"/>
      <c r="M214" s="157"/>
      <c r="T214" s="158"/>
      <c r="AT214" s="153" t="s">
        <v>241</v>
      </c>
      <c r="AU214" s="153" t="s">
        <v>95</v>
      </c>
      <c r="AV214" s="12" t="s">
        <v>95</v>
      </c>
      <c r="AW214" s="12" t="s">
        <v>4</v>
      </c>
      <c r="AX214" s="12" t="s">
        <v>93</v>
      </c>
      <c r="AY214" s="153" t="s">
        <v>232</v>
      </c>
    </row>
    <row r="215" spans="2:65" s="1" customFormat="1" ht="49.15" customHeight="1">
      <c r="B215" s="33"/>
      <c r="C215" s="138" t="s">
        <v>528</v>
      </c>
      <c r="D215" s="138" t="s">
        <v>234</v>
      </c>
      <c r="E215" s="139" t="s">
        <v>2535</v>
      </c>
      <c r="F215" s="140" t="s">
        <v>2536</v>
      </c>
      <c r="G215" s="141" t="s">
        <v>183</v>
      </c>
      <c r="H215" s="142">
        <v>21.945</v>
      </c>
      <c r="I215" s="143"/>
      <c r="J215" s="144">
        <f>ROUND(I215*H215,2)</f>
        <v>0</v>
      </c>
      <c r="K215" s="140" t="s">
        <v>238</v>
      </c>
      <c r="L215" s="33"/>
      <c r="M215" s="145" t="s">
        <v>1</v>
      </c>
      <c r="N215" s="146" t="s">
        <v>51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239</v>
      </c>
      <c r="AT215" s="149" t="s">
        <v>234</v>
      </c>
      <c r="AU215" s="149" t="s">
        <v>95</v>
      </c>
      <c r="AY215" s="17" t="s">
        <v>232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93</v>
      </c>
      <c r="BK215" s="150">
        <f>ROUND(I215*H215,2)</f>
        <v>0</v>
      </c>
      <c r="BL215" s="17" t="s">
        <v>239</v>
      </c>
      <c r="BM215" s="149" t="s">
        <v>2998</v>
      </c>
    </row>
    <row r="216" spans="2:65" s="11" customFormat="1" ht="22.9" customHeight="1">
      <c r="B216" s="126"/>
      <c r="D216" s="127" t="s">
        <v>85</v>
      </c>
      <c r="E216" s="136" t="s">
        <v>1113</v>
      </c>
      <c r="F216" s="136" t="s">
        <v>1114</v>
      </c>
      <c r="I216" s="129"/>
      <c r="J216" s="137">
        <f>BK216</f>
        <v>0</v>
      </c>
      <c r="L216" s="126"/>
      <c r="M216" s="131"/>
      <c r="P216" s="132">
        <f>P217</f>
        <v>0</v>
      </c>
      <c r="R216" s="132">
        <f>R217</f>
        <v>0</v>
      </c>
      <c r="T216" s="133">
        <f>T217</f>
        <v>0</v>
      </c>
      <c r="AR216" s="127" t="s">
        <v>93</v>
      </c>
      <c r="AT216" s="134" t="s">
        <v>85</v>
      </c>
      <c r="AU216" s="134" t="s">
        <v>93</v>
      </c>
      <c r="AY216" s="127" t="s">
        <v>232</v>
      </c>
      <c r="BK216" s="135">
        <f>BK217</f>
        <v>0</v>
      </c>
    </row>
    <row r="217" spans="2:65" s="1" customFormat="1" ht="37.9" customHeight="1">
      <c r="B217" s="33"/>
      <c r="C217" s="138" t="s">
        <v>537</v>
      </c>
      <c r="D217" s="138" t="s">
        <v>234</v>
      </c>
      <c r="E217" s="139" t="s">
        <v>2999</v>
      </c>
      <c r="F217" s="140" t="s">
        <v>3000</v>
      </c>
      <c r="G217" s="141" t="s">
        <v>183</v>
      </c>
      <c r="H217" s="142">
        <v>21.096</v>
      </c>
      <c r="I217" s="143"/>
      <c r="J217" s="144">
        <f>ROUND(I217*H217,2)</f>
        <v>0</v>
      </c>
      <c r="K217" s="140" t="s">
        <v>238</v>
      </c>
      <c r="L217" s="33"/>
      <c r="M217" s="145" t="s">
        <v>1</v>
      </c>
      <c r="N217" s="146" t="s">
        <v>51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49" t="s">
        <v>239</v>
      </c>
      <c r="AT217" s="149" t="s">
        <v>234</v>
      </c>
      <c r="AU217" s="149" t="s">
        <v>95</v>
      </c>
      <c r="AY217" s="17" t="s">
        <v>232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93</v>
      </c>
      <c r="BK217" s="150">
        <f>ROUND(I217*H217,2)</f>
        <v>0</v>
      </c>
      <c r="BL217" s="17" t="s">
        <v>239</v>
      </c>
      <c r="BM217" s="149" t="s">
        <v>3001</v>
      </c>
    </row>
    <row r="218" spans="2:65" s="11" customFormat="1" ht="25.9" customHeight="1">
      <c r="B218" s="126"/>
      <c r="D218" s="127" t="s">
        <v>85</v>
      </c>
      <c r="E218" s="128" t="s">
        <v>1597</v>
      </c>
      <c r="F218" s="128" t="s">
        <v>2582</v>
      </c>
      <c r="I218" s="129"/>
      <c r="J218" s="130">
        <f>BK218</f>
        <v>0</v>
      </c>
      <c r="L218" s="126"/>
      <c r="M218" s="131"/>
      <c r="P218" s="132">
        <f>SUM(P219:P224)</f>
        <v>0</v>
      </c>
      <c r="R218" s="132">
        <f>SUM(R219:R224)</f>
        <v>0</v>
      </c>
      <c r="T218" s="133">
        <f>SUM(T219:T224)</f>
        <v>0</v>
      </c>
      <c r="AR218" s="127" t="s">
        <v>93</v>
      </c>
      <c r="AT218" s="134" t="s">
        <v>85</v>
      </c>
      <c r="AU218" s="134" t="s">
        <v>86</v>
      </c>
      <c r="AY218" s="127" t="s">
        <v>232</v>
      </c>
      <c r="BK218" s="135">
        <f>SUM(BK219:BK224)</f>
        <v>0</v>
      </c>
    </row>
    <row r="219" spans="2:65" s="1" customFormat="1" ht="44.25" customHeight="1">
      <c r="B219" s="33"/>
      <c r="C219" s="138" t="s">
        <v>544</v>
      </c>
      <c r="D219" s="138" t="s">
        <v>234</v>
      </c>
      <c r="E219" s="139" t="s">
        <v>1600</v>
      </c>
      <c r="F219" s="140" t="s">
        <v>1601</v>
      </c>
      <c r="G219" s="141" t="s">
        <v>183</v>
      </c>
      <c r="H219" s="142">
        <v>20.11</v>
      </c>
      <c r="I219" s="143"/>
      <c r="J219" s="144">
        <f>ROUND(I219*H219,2)</f>
        <v>0</v>
      </c>
      <c r="K219" s="140" t="s">
        <v>238</v>
      </c>
      <c r="L219" s="33"/>
      <c r="M219" s="145" t="s">
        <v>1</v>
      </c>
      <c r="N219" s="146" t="s">
        <v>51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239</v>
      </c>
      <c r="AT219" s="149" t="s">
        <v>234</v>
      </c>
      <c r="AU219" s="149" t="s">
        <v>93</v>
      </c>
      <c r="AY219" s="17" t="s">
        <v>232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93</v>
      </c>
      <c r="BK219" s="150">
        <f>ROUND(I219*H219,2)</f>
        <v>0</v>
      </c>
      <c r="BL219" s="17" t="s">
        <v>239</v>
      </c>
      <c r="BM219" s="149" t="s">
        <v>3002</v>
      </c>
    </row>
    <row r="220" spans="2:65" s="12" customFormat="1">
      <c r="B220" s="151"/>
      <c r="D220" s="152" t="s">
        <v>241</v>
      </c>
      <c r="E220" s="153" t="s">
        <v>1</v>
      </c>
      <c r="F220" s="154" t="s">
        <v>3003</v>
      </c>
      <c r="H220" s="155">
        <v>20.11</v>
      </c>
      <c r="I220" s="156"/>
      <c r="L220" s="151"/>
      <c r="M220" s="157"/>
      <c r="T220" s="158"/>
      <c r="AT220" s="153" t="s">
        <v>241</v>
      </c>
      <c r="AU220" s="153" t="s">
        <v>93</v>
      </c>
      <c r="AV220" s="12" t="s">
        <v>95</v>
      </c>
      <c r="AW220" s="12" t="s">
        <v>42</v>
      </c>
      <c r="AX220" s="12" t="s">
        <v>86</v>
      </c>
      <c r="AY220" s="153" t="s">
        <v>232</v>
      </c>
    </row>
    <row r="221" spans="2:65" s="13" customFormat="1">
      <c r="B221" s="159"/>
      <c r="D221" s="152" t="s">
        <v>241</v>
      </c>
      <c r="E221" s="160" t="s">
        <v>1</v>
      </c>
      <c r="F221" s="161" t="s">
        <v>243</v>
      </c>
      <c r="H221" s="162">
        <v>20.11</v>
      </c>
      <c r="I221" s="163"/>
      <c r="L221" s="159"/>
      <c r="M221" s="164"/>
      <c r="T221" s="165"/>
      <c r="AT221" s="160" t="s">
        <v>241</v>
      </c>
      <c r="AU221" s="160" t="s">
        <v>93</v>
      </c>
      <c r="AV221" s="13" t="s">
        <v>239</v>
      </c>
      <c r="AW221" s="13" t="s">
        <v>42</v>
      </c>
      <c r="AX221" s="13" t="s">
        <v>93</v>
      </c>
      <c r="AY221" s="160" t="s">
        <v>232</v>
      </c>
    </row>
    <row r="222" spans="2:65" s="1" customFormat="1" ht="44.25" customHeight="1">
      <c r="B222" s="33"/>
      <c r="C222" s="138" t="s">
        <v>548</v>
      </c>
      <c r="D222" s="138" t="s">
        <v>234</v>
      </c>
      <c r="E222" s="139" t="s">
        <v>3004</v>
      </c>
      <c r="F222" s="140" t="s">
        <v>3005</v>
      </c>
      <c r="G222" s="141" t="s">
        <v>183</v>
      </c>
      <c r="H222" s="142">
        <v>1.635</v>
      </c>
      <c r="I222" s="143"/>
      <c r="J222" s="144">
        <f>ROUND(I222*H222,2)</f>
        <v>0</v>
      </c>
      <c r="K222" s="140" t="s">
        <v>238</v>
      </c>
      <c r="L222" s="33"/>
      <c r="M222" s="145" t="s">
        <v>1</v>
      </c>
      <c r="N222" s="146" t="s">
        <v>51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239</v>
      </c>
      <c r="AT222" s="149" t="s">
        <v>234</v>
      </c>
      <c r="AU222" s="149" t="s">
        <v>93</v>
      </c>
      <c r="AY222" s="17" t="s">
        <v>232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93</v>
      </c>
      <c r="BK222" s="150">
        <f>ROUND(I222*H222,2)</f>
        <v>0</v>
      </c>
      <c r="BL222" s="17" t="s">
        <v>239</v>
      </c>
      <c r="BM222" s="149" t="s">
        <v>3006</v>
      </c>
    </row>
    <row r="223" spans="2:65" s="12" customFormat="1">
      <c r="B223" s="151"/>
      <c r="D223" s="152" t="s">
        <v>241</v>
      </c>
      <c r="E223" s="153" t="s">
        <v>1</v>
      </c>
      <c r="F223" s="154" t="s">
        <v>3007</v>
      </c>
      <c r="H223" s="155">
        <v>1.635</v>
      </c>
      <c r="I223" s="156"/>
      <c r="L223" s="151"/>
      <c r="M223" s="157"/>
      <c r="T223" s="158"/>
      <c r="AT223" s="153" t="s">
        <v>241</v>
      </c>
      <c r="AU223" s="153" t="s">
        <v>93</v>
      </c>
      <c r="AV223" s="12" t="s">
        <v>95</v>
      </c>
      <c r="AW223" s="12" t="s">
        <v>42</v>
      </c>
      <c r="AX223" s="12" t="s">
        <v>86</v>
      </c>
      <c r="AY223" s="153" t="s">
        <v>232</v>
      </c>
    </row>
    <row r="224" spans="2:65" s="13" customFormat="1">
      <c r="B224" s="159"/>
      <c r="D224" s="152" t="s">
        <v>241</v>
      </c>
      <c r="E224" s="160" t="s">
        <v>1</v>
      </c>
      <c r="F224" s="161" t="s">
        <v>243</v>
      </c>
      <c r="H224" s="162">
        <v>1.635</v>
      </c>
      <c r="I224" s="163"/>
      <c r="L224" s="159"/>
      <c r="M224" s="189"/>
      <c r="N224" s="190"/>
      <c r="O224" s="190"/>
      <c r="P224" s="190"/>
      <c r="Q224" s="190"/>
      <c r="R224" s="190"/>
      <c r="S224" s="190"/>
      <c r="T224" s="191"/>
      <c r="AT224" s="160" t="s">
        <v>241</v>
      </c>
      <c r="AU224" s="160" t="s">
        <v>93</v>
      </c>
      <c r="AV224" s="13" t="s">
        <v>239</v>
      </c>
      <c r="AW224" s="13" t="s">
        <v>42</v>
      </c>
      <c r="AX224" s="13" t="s">
        <v>93</v>
      </c>
      <c r="AY224" s="160" t="s">
        <v>232</v>
      </c>
    </row>
    <row r="225" spans="2:12" s="1" customFormat="1" ht="6.95" customHeight="1">
      <c r="B225" s="44"/>
      <c r="C225" s="45"/>
      <c r="D225" s="45"/>
      <c r="E225" s="45"/>
      <c r="F225" s="45"/>
      <c r="G225" s="45"/>
      <c r="H225" s="45"/>
      <c r="I225" s="45"/>
      <c r="J225" s="45"/>
      <c r="K225" s="45"/>
      <c r="L225" s="33"/>
    </row>
  </sheetData>
  <sheetProtection algorithmName="SHA-512" hashValue="ONetVUNf+1fdIqGUyKTPhLDdWBv99jWfEb9fvtCYTsoxn6gowa/3yUpKl8uerZqRKvsiz+xRQSKbuWZ1BDg/HQ==" saltValue="Nrsp0lK1hw3w+o3nCakRoOwtDvlF3OPXz1sXZmS4e4z3N2RVnYsHxRgIESBDbQJcu0nwbtSo1s/sevQ+s9zoPQ==" spinCount="100000" sheet="1" objects="1" scenarios="1" formatColumns="0" formatRows="0" autoFilter="0"/>
  <autoFilter ref="C129:K224" xr:uid="{00000000-0009-0000-0000-000009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410"/>
  <sheetViews>
    <sheetView showGridLines="0" topLeftCell="A85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129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95</v>
      </c>
    </row>
    <row r="4" spans="2:46" ht="24.95" customHeight="1">
      <c r="B4" s="20"/>
      <c r="D4" s="21" t="s">
        <v>158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12" t="str">
        <f>'Rekapitulace stavby'!K6</f>
        <v>Vybudování PPO na stokové síti v oblasti Karlín - Retenční nádrž JIH</v>
      </c>
      <c r="F7" s="313"/>
      <c r="G7" s="313"/>
      <c r="H7" s="313"/>
      <c r="L7" s="20"/>
    </row>
    <row r="8" spans="2:46" ht="12" customHeight="1">
      <c r="B8" s="20"/>
      <c r="D8" s="27" t="s">
        <v>172</v>
      </c>
      <c r="L8" s="20"/>
    </row>
    <row r="9" spans="2:46" s="1" customFormat="1" ht="16.5" customHeight="1">
      <c r="B9" s="33"/>
      <c r="E9" s="312" t="s">
        <v>2218</v>
      </c>
      <c r="F9" s="311"/>
      <c r="G9" s="311"/>
      <c r="H9" s="311"/>
      <c r="L9" s="33"/>
    </row>
    <row r="10" spans="2:46" s="1" customFormat="1" ht="12" customHeight="1">
      <c r="B10" s="33"/>
      <c r="D10" s="27" t="s">
        <v>180</v>
      </c>
      <c r="L10" s="33"/>
    </row>
    <row r="11" spans="2:46" s="1" customFormat="1" ht="16.5" customHeight="1">
      <c r="B11" s="33"/>
      <c r="E11" s="273" t="s">
        <v>3008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7" t="s">
        <v>18</v>
      </c>
      <c r="F13" s="25" t="s">
        <v>1</v>
      </c>
      <c r="I13" s="27" t="s">
        <v>20</v>
      </c>
      <c r="J13" s="25" t="s">
        <v>1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2" t="str">
        <f>'Rekapitulace stavby'!AN8</f>
        <v>13. 8. 2025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4"/>
      <c r="G20" s="284"/>
      <c r="H20" s="284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41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43</v>
      </c>
      <c r="I25" s="27" t="s">
        <v>31</v>
      </c>
      <c r="J25" s="25" t="s">
        <v>39</v>
      </c>
      <c r="L25" s="33"/>
    </row>
    <row r="26" spans="2:12" s="1" customFormat="1" ht="18" customHeight="1">
      <c r="B26" s="33"/>
      <c r="E26" s="25" t="s">
        <v>40</v>
      </c>
      <c r="I26" s="27" t="s">
        <v>34</v>
      </c>
      <c r="J26" s="25" t="s">
        <v>41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44</v>
      </c>
      <c r="L28" s="33"/>
    </row>
    <row r="29" spans="2:12" s="7" customFormat="1" ht="59.25" customHeight="1">
      <c r="B29" s="94"/>
      <c r="E29" s="289" t="s">
        <v>45</v>
      </c>
      <c r="F29" s="289"/>
      <c r="G29" s="289"/>
      <c r="H29" s="289"/>
      <c r="L29" s="94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3"/>
      <c r="E31" s="53"/>
      <c r="F31" s="53"/>
      <c r="G31" s="53"/>
      <c r="H31" s="53"/>
      <c r="I31" s="53"/>
      <c r="J31" s="53"/>
      <c r="K31" s="53"/>
      <c r="L31" s="33"/>
    </row>
    <row r="32" spans="2:12" s="1" customFormat="1" ht="25.35" customHeight="1">
      <c r="B32" s="33"/>
      <c r="D32" s="95" t="s">
        <v>46</v>
      </c>
      <c r="J32" s="65">
        <f>ROUND(J129, 2)</f>
        <v>0</v>
      </c>
      <c r="L32" s="33"/>
    </row>
    <row r="33" spans="2:12" s="1" customFormat="1" ht="6.95" customHeight="1">
      <c r="B33" s="33"/>
      <c r="D33" s="53"/>
      <c r="E33" s="53"/>
      <c r="F33" s="53"/>
      <c r="G33" s="53"/>
      <c r="H33" s="53"/>
      <c r="I33" s="53"/>
      <c r="J33" s="53"/>
      <c r="K33" s="53"/>
      <c r="L33" s="33"/>
    </row>
    <row r="34" spans="2:12" s="1" customFormat="1" ht="14.45" customHeight="1">
      <c r="B34" s="33"/>
      <c r="F34" s="96" t="s">
        <v>48</v>
      </c>
      <c r="I34" s="96" t="s">
        <v>47</v>
      </c>
      <c r="J34" s="96" t="s">
        <v>49</v>
      </c>
      <c r="L34" s="33"/>
    </row>
    <row r="35" spans="2:12" s="1" customFormat="1" ht="14.45" customHeight="1">
      <c r="B35" s="33"/>
      <c r="D35" s="97" t="s">
        <v>50</v>
      </c>
      <c r="E35" s="27" t="s">
        <v>51</v>
      </c>
      <c r="F35" s="85">
        <f>ROUND((SUM(BE129:BE409)),  2)</f>
        <v>0</v>
      </c>
      <c r="I35" s="98">
        <v>0.21</v>
      </c>
      <c r="J35" s="85">
        <f>ROUND(((SUM(BE129:BE409))*I35),  2)</f>
        <v>0</v>
      </c>
      <c r="L35" s="33"/>
    </row>
    <row r="36" spans="2:12" s="1" customFormat="1" ht="14.45" customHeight="1">
      <c r="B36" s="33"/>
      <c r="E36" s="27" t="s">
        <v>52</v>
      </c>
      <c r="F36" s="85">
        <f>ROUND((SUM(BF129:BF409)),  2)</f>
        <v>0</v>
      </c>
      <c r="I36" s="98">
        <v>0.12</v>
      </c>
      <c r="J36" s="85">
        <f>ROUND(((SUM(BF129:BF409))*I36),  2)</f>
        <v>0</v>
      </c>
      <c r="L36" s="33"/>
    </row>
    <row r="37" spans="2:12" s="1" customFormat="1" ht="14.45" hidden="1" customHeight="1">
      <c r="B37" s="33"/>
      <c r="E37" s="27" t="s">
        <v>53</v>
      </c>
      <c r="F37" s="85">
        <f>ROUND((SUM(BG129:BG409)),  2)</f>
        <v>0</v>
      </c>
      <c r="I37" s="98">
        <v>0.21</v>
      </c>
      <c r="J37" s="85">
        <f>0</f>
        <v>0</v>
      </c>
      <c r="L37" s="33"/>
    </row>
    <row r="38" spans="2:12" s="1" customFormat="1" ht="14.45" hidden="1" customHeight="1">
      <c r="B38" s="33"/>
      <c r="E38" s="27" t="s">
        <v>54</v>
      </c>
      <c r="F38" s="85">
        <f>ROUND((SUM(BH129:BH409)),  2)</f>
        <v>0</v>
      </c>
      <c r="I38" s="98">
        <v>0.12</v>
      </c>
      <c r="J38" s="85">
        <f>0</f>
        <v>0</v>
      </c>
      <c r="L38" s="33"/>
    </row>
    <row r="39" spans="2:12" s="1" customFormat="1" ht="14.45" hidden="1" customHeight="1">
      <c r="B39" s="33"/>
      <c r="E39" s="27" t="s">
        <v>55</v>
      </c>
      <c r="F39" s="85">
        <f>ROUND((SUM(BI129:BI409)),  2)</f>
        <v>0</v>
      </c>
      <c r="I39" s="98">
        <v>0</v>
      </c>
      <c r="J39" s="85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56</v>
      </c>
      <c r="E41" s="56"/>
      <c r="F41" s="56"/>
      <c r="G41" s="101" t="s">
        <v>57</v>
      </c>
      <c r="H41" s="102" t="s">
        <v>58</v>
      </c>
      <c r="I41" s="56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1" t="s">
        <v>59</v>
      </c>
      <c r="E50" s="42"/>
      <c r="F50" s="42"/>
      <c r="G50" s="41" t="s">
        <v>60</v>
      </c>
      <c r="H50" s="42"/>
      <c r="I50" s="42"/>
      <c r="J50" s="42"/>
      <c r="K50" s="42"/>
      <c r="L50" s="33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3"/>
      <c r="D61" s="43" t="s">
        <v>61</v>
      </c>
      <c r="E61" s="35"/>
      <c r="F61" s="105" t="s">
        <v>62</v>
      </c>
      <c r="G61" s="43" t="s">
        <v>61</v>
      </c>
      <c r="H61" s="35"/>
      <c r="I61" s="35"/>
      <c r="J61" s="106" t="s">
        <v>62</v>
      </c>
      <c r="K61" s="35"/>
      <c r="L61" s="33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3"/>
      <c r="D65" s="41" t="s">
        <v>63</v>
      </c>
      <c r="E65" s="42"/>
      <c r="F65" s="42"/>
      <c r="G65" s="41" t="s">
        <v>64</v>
      </c>
      <c r="H65" s="42"/>
      <c r="I65" s="42"/>
      <c r="J65" s="42"/>
      <c r="K65" s="42"/>
      <c r="L65" s="33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3"/>
      <c r="D76" s="43" t="s">
        <v>61</v>
      </c>
      <c r="E76" s="35"/>
      <c r="F76" s="105" t="s">
        <v>62</v>
      </c>
      <c r="G76" s="43" t="s">
        <v>61</v>
      </c>
      <c r="H76" s="35"/>
      <c r="I76" s="35"/>
      <c r="J76" s="106" t="s">
        <v>62</v>
      </c>
      <c r="K76" s="35"/>
      <c r="L76" s="33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3"/>
    </row>
    <row r="82" spans="2:12" s="1" customFormat="1" ht="24.95" customHeight="1">
      <c r="B82" s="33"/>
      <c r="C82" s="21" t="s">
        <v>195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26.25" customHeight="1">
      <c r="B85" s="33"/>
      <c r="E85" s="312" t="str">
        <f>E7</f>
        <v>Vybudování PPO na stokové síti v oblasti Karlín - Retenční nádrž JIH</v>
      </c>
      <c r="F85" s="313"/>
      <c r="G85" s="313"/>
      <c r="H85" s="313"/>
      <c r="L85" s="33"/>
    </row>
    <row r="86" spans="2:12" ht="12" customHeight="1">
      <c r="B86" s="20"/>
      <c r="C86" s="27" t="s">
        <v>172</v>
      </c>
      <c r="L86" s="20"/>
    </row>
    <row r="87" spans="2:12" s="1" customFormat="1" ht="16.5" customHeight="1">
      <c r="B87" s="33"/>
      <c r="E87" s="312" t="s">
        <v>2218</v>
      </c>
      <c r="F87" s="311"/>
      <c r="G87" s="311"/>
      <c r="H87" s="311"/>
      <c r="L87" s="33"/>
    </row>
    <row r="88" spans="2:12" s="1" customFormat="1" ht="12" customHeight="1">
      <c r="B88" s="33"/>
      <c r="C88" s="27" t="s">
        <v>180</v>
      </c>
      <c r="L88" s="33"/>
    </row>
    <row r="89" spans="2:12" s="1" customFormat="1" ht="16.5" customHeight="1">
      <c r="B89" s="33"/>
      <c r="E89" s="273" t="str">
        <f>E11</f>
        <v>SO 06.5 - Veřejné osvětlení</v>
      </c>
      <c r="F89" s="311"/>
      <c r="G89" s="311"/>
      <c r="H89" s="311"/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7" t="s">
        <v>22</v>
      </c>
      <c r="F91" s="25" t="str">
        <f>F14</f>
        <v>Praha 8 -Karlín</v>
      </c>
      <c r="I91" s="27" t="s">
        <v>24</v>
      </c>
      <c r="J91" s="52" t="str">
        <f>IF(J14="","",J14)</f>
        <v>13. 8. 2025</v>
      </c>
      <c r="L91" s="33"/>
    </row>
    <row r="92" spans="2:12" s="1" customFormat="1" ht="6.95" customHeight="1">
      <c r="B92" s="33"/>
      <c r="L92" s="33"/>
    </row>
    <row r="93" spans="2:12" s="1" customFormat="1" ht="15.2" customHeight="1">
      <c r="B93" s="33"/>
      <c r="C93" s="27" t="s">
        <v>30</v>
      </c>
      <c r="F93" s="25" t="str">
        <f>E17</f>
        <v>Pražská vodohospodářská společnost a.s.</v>
      </c>
      <c r="I93" s="27" t="s">
        <v>38</v>
      </c>
      <c r="J93" s="31" t="str">
        <f>E23</f>
        <v>Sweco a.s.</v>
      </c>
      <c r="L93" s="33"/>
    </row>
    <row r="94" spans="2:12" s="1" customFormat="1" ht="15.2" customHeight="1">
      <c r="B94" s="33"/>
      <c r="C94" s="27" t="s">
        <v>36</v>
      </c>
      <c r="F94" s="25" t="str">
        <f>IF(E20="","",E20)</f>
        <v>Vyplň údaj</v>
      </c>
      <c r="I94" s="27" t="s">
        <v>43</v>
      </c>
      <c r="J94" s="31" t="str">
        <f>E26</f>
        <v>Sweco a.s.</v>
      </c>
      <c r="L94" s="33"/>
    </row>
    <row r="95" spans="2:12" s="1" customFormat="1" ht="10.35" customHeight="1">
      <c r="B95" s="33"/>
      <c r="L95" s="33"/>
    </row>
    <row r="96" spans="2:12" s="1" customFormat="1" ht="29.25" customHeight="1">
      <c r="B96" s="33"/>
      <c r="C96" s="107" t="s">
        <v>196</v>
      </c>
      <c r="D96" s="99"/>
      <c r="E96" s="99"/>
      <c r="F96" s="99"/>
      <c r="G96" s="99"/>
      <c r="H96" s="99"/>
      <c r="I96" s="99"/>
      <c r="J96" s="108" t="s">
        <v>197</v>
      </c>
      <c r="K96" s="99"/>
      <c r="L96" s="33"/>
    </row>
    <row r="97" spans="2:47" s="1" customFormat="1" ht="10.35" customHeight="1">
      <c r="B97" s="33"/>
      <c r="L97" s="33"/>
    </row>
    <row r="98" spans="2:47" s="1" customFormat="1" ht="22.9" customHeight="1">
      <c r="B98" s="33"/>
      <c r="C98" s="109" t="s">
        <v>198</v>
      </c>
      <c r="J98" s="65">
        <f>J129</f>
        <v>0</v>
      </c>
      <c r="L98" s="33"/>
      <c r="AU98" s="17" t="s">
        <v>199</v>
      </c>
    </row>
    <row r="99" spans="2:47" s="8" customFormat="1" ht="24.95" customHeight="1">
      <c r="B99" s="110"/>
      <c r="D99" s="111" t="s">
        <v>3009</v>
      </c>
      <c r="E99" s="112"/>
      <c r="F99" s="112"/>
      <c r="G99" s="112"/>
      <c r="H99" s="112"/>
      <c r="I99" s="112"/>
      <c r="J99" s="113">
        <f>J130</f>
        <v>0</v>
      </c>
      <c r="L99" s="110"/>
    </row>
    <row r="100" spans="2:47" s="9" customFormat="1" ht="19.899999999999999" customHeight="1">
      <c r="B100" s="114"/>
      <c r="D100" s="115" t="s">
        <v>2239</v>
      </c>
      <c r="E100" s="116"/>
      <c r="F100" s="116"/>
      <c r="G100" s="116"/>
      <c r="H100" s="116"/>
      <c r="I100" s="116"/>
      <c r="J100" s="117">
        <f>J131</f>
        <v>0</v>
      </c>
      <c r="L100" s="114"/>
    </row>
    <row r="101" spans="2:47" s="8" customFormat="1" ht="24.95" customHeight="1">
      <c r="B101" s="110"/>
      <c r="D101" s="111" t="s">
        <v>210</v>
      </c>
      <c r="E101" s="112"/>
      <c r="F101" s="112"/>
      <c r="G101" s="112"/>
      <c r="H101" s="112"/>
      <c r="I101" s="112"/>
      <c r="J101" s="113">
        <f>J152</f>
        <v>0</v>
      </c>
      <c r="L101" s="110"/>
    </row>
    <row r="102" spans="2:47" s="9" customFormat="1" ht="19.899999999999999" customHeight="1">
      <c r="B102" s="114"/>
      <c r="D102" s="115" t="s">
        <v>3010</v>
      </c>
      <c r="E102" s="116"/>
      <c r="F102" s="116"/>
      <c r="G102" s="116"/>
      <c r="H102" s="116"/>
      <c r="I102" s="116"/>
      <c r="J102" s="117">
        <f>J153</f>
        <v>0</v>
      </c>
      <c r="L102" s="114"/>
    </row>
    <row r="103" spans="2:47" s="9" customFormat="1" ht="19.899999999999999" customHeight="1">
      <c r="B103" s="114"/>
      <c r="D103" s="115" t="s">
        <v>3011</v>
      </c>
      <c r="E103" s="116"/>
      <c r="F103" s="116"/>
      <c r="G103" s="116"/>
      <c r="H103" s="116"/>
      <c r="I103" s="116"/>
      <c r="J103" s="117">
        <f>J218</f>
        <v>0</v>
      </c>
      <c r="L103" s="114"/>
    </row>
    <row r="104" spans="2:47" s="8" customFormat="1" ht="24.95" customHeight="1">
      <c r="B104" s="110"/>
      <c r="D104" s="111" t="s">
        <v>3012</v>
      </c>
      <c r="E104" s="112"/>
      <c r="F104" s="112"/>
      <c r="G104" s="112"/>
      <c r="H104" s="112"/>
      <c r="I104" s="112"/>
      <c r="J104" s="113">
        <f>J225</f>
        <v>0</v>
      </c>
      <c r="L104" s="110"/>
    </row>
    <row r="105" spans="2:47" s="9" customFormat="1" ht="19.899999999999999" customHeight="1">
      <c r="B105" s="114"/>
      <c r="D105" s="115" t="s">
        <v>3013</v>
      </c>
      <c r="E105" s="116"/>
      <c r="F105" s="116"/>
      <c r="G105" s="116"/>
      <c r="H105" s="116"/>
      <c r="I105" s="116"/>
      <c r="J105" s="117">
        <f>J226</f>
        <v>0</v>
      </c>
      <c r="L105" s="114"/>
    </row>
    <row r="106" spans="2:47" s="9" customFormat="1" ht="19.899999999999999" customHeight="1">
      <c r="B106" s="114"/>
      <c r="D106" s="115" t="s">
        <v>3014</v>
      </c>
      <c r="E106" s="116"/>
      <c r="F106" s="116"/>
      <c r="G106" s="116"/>
      <c r="H106" s="116"/>
      <c r="I106" s="116"/>
      <c r="J106" s="117">
        <f>J269</f>
        <v>0</v>
      </c>
      <c r="L106" s="114"/>
    </row>
    <row r="107" spans="2:47" s="8" customFormat="1" ht="24.95" customHeight="1">
      <c r="B107" s="110"/>
      <c r="D107" s="111" t="s">
        <v>2240</v>
      </c>
      <c r="E107" s="112"/>
      <c r="F107" s="112"/>
      <c r="G107" s="112"/>
      <c r="H107" s="112"/>
      <c r="I107" s="112"/>
      <c r="J107" s="113">
        <f>J401</f>
        <v>0</v>
      </c>
      <c r="L107" s="110"/>
    </row>
    <row r="108" spans="2:47" s="1" customFormat="1" ht="21.75" customHeight="1">
      <c r="B108" s="33"/>
      <c r="L108" s="33"/>
    </row>
    <row r="109" spans="2:47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3"/>
    </row>
    <row r="113" spans="2:20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3"/>
    </row>
    <row r="114" spans="2:20" s="1" customFormat="1" ht="24.95" customHeight="1">
      <c r="B114" s="33"/>
      <c r="C114" s="21" t="s">
        <v>217</v>
      </c>
      <c r="L114" s="33"/>
    </row>
    <row r="115" spans="2:20" s="1" customFormat="1" ht="6.95" customHeight="1">
      <c r="B115" s="33"/>
      <c r="L115" s="33"/>
    </row>
    <row r="116" spans="2:20" s="1" customFormat="1" ht="12" customHeight="1">
      <c r="B116" s="33"/>
      <c r="C116" s="27" t="s">
        <v>16</v>
      </c>
      <c r="L116" s="33"/>
    </row>
    <row r="117" spans="2:20" s="1" customFormat="1" ht="26.25" customHeight="1">
      <c r="B117" s="33"/>
      <c r="E117" s="312" t="str">
        <f>E7</f>
        <v>Vybudování PPO na stokové síti v oblasti Karlín - Retenční nádrž JIH</v>
      </c>
      <c r="F117" s="313"/>
      <c r="G117" s="313"/>
      <c r="H117" s="313"/>
      <c r="L117" s="33"/>
    </row>
    <row r="118" spans="2:20" ht="12" customHeight="1">
      <c r="B118" s="20"/>
      <c r="C118" s="27" t="s">
        <v>172</v>
      </c>
      <c r="L118" s="20"/>
    </row>
    <row r="119" spans="2:20" s="1" customFormat="1" ht="16.5" customHeight="1">
      <c r="B119" s="33"/>
      <c r="E119" s="312" t="s">
        <v>2218</v>
      </c>
      <c r="F119" s="311"/>
      <c r="G119" s="311"/>
      <c r="H119" s="311"/>
      <c r="L119" s="33"/>
    </row>
    <row r="120" spans="2:20" s="1" customFormat="1" ht="12" customHeight="1">
      <c r="B120" s="33"/>
      <c r="C120" s="27" t="s">
        <v>180</v>
      </c>
      <c r="L120" s="33"/>
    </row>
    <row r="121" spans="2:20" s="1" customFormat="1" ht="16.5" customHeight="1">
      <c r="B121" s="33"/>
      <c r="E121" s="273" t="str">
        <f>E11</f>
        <v>SO 06.5 - Veřejné osvětlení</v>
      </c>
      <c r="F121" s="311"/>
      <c r="G121" s="311"/>
      <c r="H121" s="311"/>
      <c r="L121" s="33"/>
    </row>
    <row r="122" spans="2:20" s="1" customFormat="1" ht="6.95" customHeight="1">
      <c r="B122" s="33"/>
      <c r="L122" s="33"/>
    </row>
    <row r="123" spans="2:20" s="1" customFormat="1" ht="12" customHeight="1">
      <c r="B123" s="33"/>
      <c r="C123" s="27" t="s">
        <v>22</v>
      </c>
      <c r="F123" s="25" t="str">
        <f>F14</f>
        <v>Praha 8 -Karlín</v>
      </c>
      <c r="I123" s="27" t="s">
        <v>24</v>
      </c>
      <c r="J123" s="52" t="str">
        <f>IF(J14="","",J14)</f>
        <v>13. 8. 2025</v>
      </c>
      <c r="L123" s="33"/>
    </row>
    <row r="124" spans="2:20" s="1" customFormat="1" ht="6.95" customHeight="1">
      <c r="B124" s="33"/>
      <c r="L124" s="33"/>
    </row>
    <row r="125" spans="2:20" s="1" customFormat="1" ht="15.2" customHeight="1">
      <c r="B125" s="33"/>
      <c r="C125" s="27" t="s">
        <v>30</v>
      </c>
      <c r="F125" s="25" t="str">
        <f>E17</f>
        <v>Pražská vodohospodářská společnost a.s.</v>
      </c>
      <c r="I125" s="27" t="s">
        <v>38</v>
      </c>
      <c r="J125" s="31" t="str">
        <f>E23</f>
        <v>Sweco a.s.</v>
      </c>
      <c r="L125" s="33"/>
    </row>
    <row r="126" spans="2:20" s="1" customFormat="1" ht="15.2" customHeight="1">
      <c r="B126" s="33"/>
      <c r="C126" s="27" t="s">
        <v>36</v>
      </c>
      <c r="F126" s="25" t="str">
        <f>IF(E20="","",E20)</f>
        <v>Vyplň údaj</v>
      </c>
      <c r="I126" s="27" t="s">
        <v>43</v>
      </c>
      <c r="J126" s="31" t="str">
        <f>E26</f>
        <v>Sweco a.s.</v>
      </c>
      <c r="L126" s="33"/>
    </row>
    <row r="127" spans="2:20" s="1" customFormat="1" ht="10.35" customHeight="1">
      <c r="B127" s="33"/>
      <c r="L127" s="33"/>
    </row>
    <row r="128" spans="2:20" s="10" customFormat="1" ht="29.25" customHeight="1">
      <c r="B128" s="118"/>
      <c r="C128" s="119" t="s">
        <v>218</v>
      </c>
      <c r="D128" s="120" t="s">
        <v>71</v>
      </c>
      <c r="E128" s="120" t="s">
        <v>67</v>
      </c>
      <c r="F128" s="120" t="s">
        <v>68</v>
      </c>
      <c r="G128" s="120" t="s">
        <v>219</v>
      </c>
      <c r="H128" s="120" t="s">
        <v>220</v>
      </c>
      <c r="I128" s="120" t="s">
        <v>221</v>
      </c>
      <c r="J128" s="120" t="s">
        <v>197</v>
      </c>
      <c r="K128" s="121" t="s">
        <v>222</v>
      </c>
      <c r="L128" s="118"/>
      <c r="M128" s="58" t="s">
        <v>1</v>
      </c>
      <c r="N128" s="59" t="s">
        <v>50</v>
      </c>
      <c r="O128" s="59" t="s">
        <v>223</v>
      </c>
      <c r="P128" s="59" t="s">
        <v>224</v>
      </c>
      <c r="Q128" s="59" t="s">
        <v>225</v>
      </c>
      <c r="R128" s="59" t="s">
        <v>226</v>
      </c>
      <c r="S128" s="59" t="s">
        <v>227</v>
      </c>
      <c r="T128" s="60" t="s">
        <v>228</v>
      </c>
    </row>
    <row r="129" spans="2:65" s="1" customFormat="1" ht="22.9" customHeight="1">
      <c r="B129" s="33"/>
      <c r="C129" s="63" t="s">
        <v>229</v>
      </c>
      <c r="J129" s="122">
        <f>BK129</f>
        <v>0</v>
      </c>
      <c r="L129" s="33"/>
      <c r="M129" s="61"/>
      <c r="N129" s="53"/>
      <c r="O129" s="53"/>
      <c r="P129" s="123">
        <f>P130+P152+P225+P401</f>
        <v>0</v>
      </c>
      <c r="Q129" s="53"/>
      <c r="R129" s="123">
        <f>R130+R152+R225+R401</f>
        <v>0.53154869999999999</v>
      </c>
      <c r="S129" s="53"/>
      <c r="T129" s="124">
        <f>T130+T152+T225+T401</f>
        <v>3.3332800000000002</v>
      </c>
      <c r="AT129" s="17" t="s">
        <v>85</v>
      </c>
      <c r="AU129" s="17" t="s">
        <v>199</v>
      </c>
      <c r="BK129" s="125">
        <f>BK130+BK152+BK225+BK401</f>
        <v>0</v>
      </c>
    </row>
    <row r="130" spans="2:65" s="11" customFormat="1" ht="25.9" customHeight="1">
      <c r="B130" s="126"/>
      <c r="D130" s="127" t="s">
        <v>85</v>
      </c>
      <c r="E130" s="128" t="s">
        <v>230</v>
      </c>
      <c r="F130" s="128" t="s">
        <v>230</v>
      </c>
      <c r="I130" s="129"/>
      <c r="J130" s="130">
        <f>BK130</f>
        <v>0</v>
      </c>
      <c r="L130" s="126"/>
      <c r="M130" s="131"/>
      <c r="P130" s="132">
        <f>P131</f>
        <v>0</v>
      </c>
      <c r="R130" s="132">
        <f>R131</f>
        <v>0</v>
      </c>
      <c r="T130" s="133">
        <f>T131</f>
        <v>0</v>
      </c>
      <c r="AR130" s="127" t="s">
        <v>93</v>
      </c>
      <c r="AT130" s="134" t="s">
        <v>85</v>
      </c>
      <c r="AU130" s="134" t="s">
        <v>86</v>
      </c>
      <c r="AY130" s="127" t="s">
        <v>232</v>
      </c>
      <c r="BK130" s="135">
        <f>BK131</f>
        <v>0</v>
      </c>
    </row>
    <row r="131" spans="2:65" s="11" customFormat="1" ht="22.9" customHeight="1">
      <c r="B131" s="126"/>
      <c r="D131" s="127" t="s">
        <v>85</v>
      </c>
      <c r="E131" s="136" t="s">
        <v>1095</v>
      </c>
      <c r="F131" s="136" t="s">
        <v>2519</v>
      </c>
      <c r="I131" s="129"/>
      <c r="J131" s="137">
        <f>BK131</f>
        <v>0</v>
      </c>
      <c r="L131" s="126"/>
      <c r="M131" s="131"/>
      <c r="P131" s="132">
        <f>SUM(P132:P151)</f>
        <v>0</v>
      </c>
      <c r="R131" s="132">
        <f>SUM(R132:R151)</f>
        <v>0</v>
      </c>
      <c r="T131" s="133">
        <f>SUM(T132:T151)</f>
        <v>0</v>
      </c>
      <c r="AR131" s="127" t="s">
        <v>93</v>
      </c>
      <c r="AT131" s="134" t="s">
        <v>85</v>
      </c>
      <c r="AU131" s="134" t="s">
        <v>93</v>
      </c>
      <c r="AY131" s="127" t="s">
        <v>232</v>
      </c>
      <c r="BK131" s="135">
        <f>SUM(BK132:BK151)</f>
        <v>0</v>
      </c>
    </row>
    <row r="132" spans="2:65" s="1" customFormat="1" ht="44.25" customHeight="1">
      <c r="B132" s="33"/>
      <c r="C132" s="138" t="s">
        <v>93</v>
      </c>
      <c r="D132" s="138" t="s">
        <v>234</v>
      </c>
      <c r="E132" s="139" t="s">
        <v>3015</v>
      </c>
      <c r="F132" s="140" t="s">
        <v>3016</v>
      </c>
      <c r="G132" s="141" t="s">
        <v>183</v>
      </c>
      <c r="H132" s="142">
        <v>0.318</v>
      </c>
      <c r="I132" s="143"/>
      <c r="J132" s="144">
        <f>ROUND(I132*H132,2)</f>
        <v>0</v>
      </c>
      <c r="K132" s="140" t="s">
        <v>238</v>
      </c>
      <c r="L132" s="33"/>
      <c r="M132" s="145" t="s">
        <v>1</v>
      </c>
      <c r="N132" s="146" t="s">
        <v>51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239</v>
      </c>
      <c r="AT132" s="149" t="s">
        <v>234</v>
      </c>
      <c r="AU132" s="149" t="s">
        <v>95</v>
      </c>
      <c r="AY132" s="17" t="s">
        <v>232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93</v>
      </c>
      <c r="BK132" s="150">
        <f>ROUND(I132*H132,2)</f>
        <v>0</v>
      </c>
      <c r="BL132" s="17" t="s">
        <v>239</v>
      </c>
      <c r="BM132" s="149" t="s">
        <v>3017</v>
      </c>
    </row>
    <row r="133" spans="2:65" s="12" customFormat="1">
      <c r="B133" s="151"/>
      <c r="D133" s="152" t="s">
        <v>241</v>
      </c>
      <c r="E133" s="153" t="s">
        <v>1</v>
      </c>
      <c r="F133" s="154" t="s">
        <v>3018</v>
      </c>
      <c r="H133" s="155">
        <v>0.02</v>
      </c>
      <c r="I133" s="156"/>
      <c r="L133" s="151"/>
      <c r="M133" s="157"/>
      <c r="T133" s="158"/>
      <c r="AT133" s="153" t="s">
        <v>241</v>
      </c>
      <c r="AU133" s="153" t="s">
        <v>95</v>
      </c>
      <c r="AV133" s="12" t="s">
        <v>95</v>
      </c>
      <c r="AW133" s="12" t="s">
        <v>42</v>
      </c>
      <c r="AX133" s="12" t="s">
        <v>86</v>
      </c>
      <c r="AY133" s="153" t="s">
        <v>232</v>
      </c>
    </row>
    <row r="134" spans="2:65" s="12" customFormat="1">
      <c r="B134" s="151"/>
      <c r="D134" s="152" t="s">
        <v>241</v>
      </c>
      <c r="E134" s="153" t="s">
        <v>1</v>
      </c>
      <c r="F134" s="154" t="s">
        <v>3019</v>
      </c>
      <c r="H134" s="155">
        <v>0.12</v>
      </c>
      <c r="I134" s="156"/>
      <c r="L134" s="151"/>
      <c r="M134" s="157"/>
      <c r="T134" s="158"/>
      <c r="AT134" s="153" t="s">
        <v>241</v>
      </c>
      <c r="AU134" s="153" t="s">
        <v>95</v>
      </c>
      <c r="AV134" s="12" t="s">
        <v>95</v>
      </c>
      <c r="AW134" s="12" t="s">
        <v>42</v>
      </c>
      <c r="AX134" s="12" t="s">
        <v>86</v>
      </c>
      <c r="AY134" s="153" t="s">
        <v>232</v>
      </c>
    </row>
    <row r="135" spans="2:65" s="12" customFormat="1">
      <c r="B135" s="151"/>
      <c r="D135" s="152" t="s">
        <v>241</v>
      </c>
      <c r="E135" s="153" t="s">
        <v>1</v>
      </c>
      <c r="F135" s="154" t="s">
        <v>3020</v>
      </c>
      <c r="H135" s="155">
        <v>0.17799999999999999</v>
      </c>
      <c r="I135" s="156"/>
      <c r="L135" s="151"/>
      <c r="M135" s="157"/>
      <c r="T135" s="158"/>
      <c r="AT135" s="153" t="s">
        <v>241</v>
      </c>
      <c r="AU135" s="153" t="s">
        <v>95</v>
      </c>
      <c r="AV135" s="12" t="s">
        <v>95</v>
      </c>
      <c r="AW135" s="12" t="s">
        <v>42</v>
      </c>
      <c r="AX135" s="12" t="s">
        <v>86</v>
      </c>
      <c r="AY135" s="153" t="s">
        <v>232</v>
      </c>
    </row>
    <row r="136" spans="2:65" s="13" customFormat="1">
      <c r="B136" s="159"/>
      <c r="D136" s="152" t="s">
        <v>241</v>
      </c>
      <c r="E136" s="160" t="s">
        <v>1</v>
      </c>
      <c r="F136" s="161" t="s">
        <v>243</v>
      </c>
      <c r="H136" s="162">
        <v>0.31799999999999995</v>
      </c>
      <c r="I136" s="163"/>
      <c r="L136" s="159"/>
      <c r="M136" s="164"/>
      <c r="T136" s="165"/>
      <c r="AT136" s="160" t="s">
        <v>241</v>
      </c>
      <c r="AU136" s="160" t="s">
        <v>95</v>
      </c>
      <c r="AV136" s="13" t="s">
        <v>239</v>
      </c>
      <c r="AW136" s="13" t="s">
        <v>42</v>
      </c>
      <c r="AX136" s="13" t="s">
        <v>93</v>
      </c>
      <c r="AY136" s="160" t="s">
        <v>232</v>
      </c>
    </row>
    <row r="137" spans="2:65" s="1" customFormat="1" ht="24.2" customHeight="1">
      <c r="B137" s="33"/>
      <c r="C137" s="138" t="s">
        <v>95</v>
      </c>
      <c r="D137" s="138" t="s">
        <v>234</v>
      </c>
      <c r="E137" s="139" t="s">
        <v>3021</v>
      </c>
      <c r="F137" s="140" t="s">
        <v>3022</v>
      </c>
      <c r="G137" s="141" t="s">
        <v>183</v>
      </c>
      <c r="H137" s="142">
        <v>0.318</v>
      </c>
      <c r="I137" s="143"/>
      <c r="J137" s="144">
        <f>ROUND(I137*H137,2)</f>
        <v>0</v>
      </c>
      <c r="K137" s="140" t="s">
        <v>238</v>
      </c>
      <c r="L137" s="33"/>
      <c r="M137" s="145" t="s">
        <v>1</v>
      </c>
      <c r="N137" s="146" t="s">
        <v>51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239</v>
      </c>
      <c r="AT137" s="149" t="s">
        <v>234</v>
      </c>
      <c r="AU137" s="149" t="s">
        <v>95</v>
      </c>
      <c r="AY137" s="17" t="s">
        <v>232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93</v>
      </c>
      <c r="BK137" s="150">
        <f>ROUND(I137*H137,2)</f>
        <v>0</v>
      </c>
      <c r="BL137" s="17" t="s">
        <v>239</v>
      </c>
      <c r="BM137" s="149" t="s">
        <v>3023</v>
      </c>
    </row>
    <row r="138" spans="2:65" s="14" customFormat="1" ht="22.5">
      <c r="B138" s="166"/>
      <c r="D138" s="152" t="s">
        <v>241</v>
      </c>
      <c r="E138" s="167" t="s">
        <v>1</v>
      </c>
      <c r="F138" s="168" t="s">
        <v>3024</v>
      </c>
      <c r="H138" s="167" t="s">
        <v>1</v>
      </c>
      <c r="I138" s="169"/>
      <c r="L138" s="166"/>
      <c r="M138" s="170"/>
      <c r="T138" s="171"/>
      <c r="AT138" s="167" t="s">
        <v>241</v>
      </c>
      <c r="AU138" s="167" t="s">
        <v>95</v>
      </c>
      <c r="AV138" s="14" t="s">
        <v>93</v>
      </c>
      <c r="AW138" s="14" t="s">
        <v>42</v>
      </c>
      <c r="AX138" s="14" t="s">
        <v>86</v>
      </c>
      <c r="AY138" s="167" t="s">
        <v>232</v>
      </c>
    </row>
    <row r="139" spans="2:65" s="14" customFormat="1">
      <c r="B139" s="166"/>
      <c r="D139" s="152" t="s">
        <v>241</v>
      </c>
      <c r="E139" s="167" t="s">
        <v>1</v>
      </c>
      <c r="F139" s="168" t="s">
        <v>3025</v>
      </c>
      <c r="H139" s="167" t="s">
        <v>1</v>
      </c>
      <c r="I139" s="169"/>
      <c r="L139" s="166"/>
      <c r="M139" s="170"/>
      <c r="T139" s="171"/>
      <c r="AT139" s="167" t="s">
        <v>241</v>
      </c>
      <c r="AU139" s="167" t="s">
        <v>95</v>
      </c>
      <c r="AV139" s="14" t="s">
        <v>93</v>
      </c>
      <c r="AW139" s="14" t="s">
        <v>42</v>
      </c>
      <c r="AX139" s="14" t="s">
        <v>86</v>
      </c>
      <c r="AY139" s="167" t="s">
        <v>232</v>
      </c>
    </row>
    <row r="140" spans="2:65" s="14" customFormat="1">
      <c r="B140" s="166"/>
      <c r="D140" s="152" t="s">
        <v>241</v>
      </c>
      <c r="E140" s="167" t="s">
        <v>1</v>
      </c>
      <c r="F140" s="168" t="s">
        <v>3026</v>
      </c>
      <c r="H140" s="167" t="s">
        <v>1</v>
      </c>
      <c r="I140" s="169"/>
      <c r="L140" s="166"/>
      <c r="M140" s="170"/>
      <c r="T140" s="171"/>
      <c r="AT140" s="167" t="s">
        <v>241</v>
      </c>
      <c r="AU140" s="167" t="s">
        <v>95</v>
      </c>
      <c r="AV140" s="14" t="s">
        <v>93</v>
      </c>
      <c r="AW140" s="14" t="s">
        <v>42</v>
      </c>
      <c r="AX140" s="14" t="s">
        <v>86</v>
      </c>
      <c r="AY140" s="167" t="s">
        <v>232</v>
      </c>
    </row>
    <row r="141" spans="2:65" s="12" customFormat="1">
      <c r="B141" s="151"/>
      <c r="D141" s="152" t="s">
        <v>241</v>
      </c>
      <c r="E141" s="153" t="s">
        <v>1</v>
      </c>
      <c r="F141" s="154" t="s">
        <v>3018</v>
      </c>
      <c r="H141" s="155">
        <v>0.02</v>
      </c>
      <c r="I141" s="156"/>
      <c r="L141" s="151"/>
      <c r="M141" s="157"/>
      <c r="T141" s="158"/>
      <c r="AT141" s="153" t="s">
        <v>241</v>
      </c>
      <c r="AU141" s="153" t="s">
        <v>95</v>
      </c>
      <c r="AV141" s="12" t="s">
        <v>95</v>
      </c>
      <c r="AW141" s="12" t="s">
        <v>42</v>
      </c>
      <c r="AX141" s="12" t="s">
        <v>86</v>
      </c>
      <c r="AY141" s="153" t="s">
        <v>232</v>
      </c>
    </row>
    <row r="142" spans="2:65" s="12" customFormat="1">
      <c r="B142" s="151"/>
      <c r="D142" s="152" t="s">
        <v>241</v>
      </c>
      <c r="E142" s="153" t="s">
        <v>1</v>
      </c>
      <c r="F142" s="154" t="s">
        <v>3019</v>
      </c>
      <c r="H142" s="155">
        <v>0.12</v>
      </c>
      <c r="I142" s="156"/>
      <c r="L142" s="151"/>
      <c r="M142" s="157"/>
      <c r="T142" s="158"/>
      <c r="AT142" s="153" t="s">
        <v>241</v>
      </c>
      <c r="AU142" s="153" t="s">
        <v>95</v>
      </c>
      <c r="AV142" s="12" t="s">
        <v>95</v>
      </c>
      <c r="AW142" s="12" t="s">
        <v>42</v>
      </c>
      <c r="AX142" s="12" t="s">
        <v>86</v>
      </c>
      <c r="AY142" s="153" t="s">
        <v>232</v>
      </c>
    </row>
    <row r="143" spans="2:65" s="12" customFormat="1">
      <c r="B143" s="151"/>
      <c r="D143" s="152" t="s">
        <v>241</v>
      </c>
      <c r="E143" s="153" t="s">
        <v>1</v>
      </c>
      <c r="F143" s="154" t="s">
        <v>3020</v>
      </c>
      <c r="H143" s="155">
        <v>0.17799999999999999</v>
      </c>
      <c r="I143" s="156"/>
      <c r="L143" s="151"/>
      <c r="M143" s="157"/>
      <c r="T143" s="158"/>
      <c r="AT143" s="153" t="s">
        <v>241</v>
      </c>
      <c r="AU143" s="153" t="s">
        <v>95</v>
      </c>
      <c r="AV143" s="12" t="s">
        <v>95</v>
      </c>
      <c r="AW143" s="12" t="s">
        <v>42</v>
      </c>
      <c r="AX143" s="12" t="s">
        <v>86</v>
      </c>
      <c r="AY143" s="153" t="s">
        <v>232</v>
      </c>
    </row>
    <row r="144" spans="2:65" s="13" customFormat="1">
      <c r="B144" s="159"/>
      <c r="D144" s="152" t="s">
        <v>241</v>
      </c>
      <c r="E144" s="160" t="s">
        <v>1</v>
      </c>
      <c r="F144" s="161" t="s">
        <v>243</v>
      </c>
      <c r="H144" s="162">
        <v>0.31799999999999995</v>
      </c>
      <c r="I144" s="163"/>
      <c r="L144" s="159"/>
      <c r="M144" s="164"/>
      <c r="T144" s="165"/>
      <c r="AT144" s="160" t="s">
        <v>241</v>
      </c>
      <c r="AU144" s="160" t="s">
        <v>95</v>
      </c>
      <c r="AV144" s="13" t="s">
        <v>239</v>
      </c>
      <c r="AW144" s="13" t="s">
        <v>42</v>
      </c>
      <c r="AX144" s="13" t="s">
        <v>93</v>
      </c>
      <c r="AY144" s="160" t="s">
        <v>232</v>
      </c>
    </row>
    <row r="145" spans="2:65" s="1" customFormat="1" ht="37.9" customHeight="1">
      <c r="B145" s="33"/>
      <c r="C145" s="138" t="s">
        <v>256</v>
      </c>
      <c r="D145" s="138" t="s">
        <v>234</v>
      </c>
      <c r="E145" s="139" t="s">
        <v>3027</v>
      </c>
      <c r="F145" s="140" t="s">
        <v>3028</v>
      </c>
      <c r="G145" s="141" t="s">
        <v>183</v>
      </c>
      <c r="H145" s="142">
        <v>2.8620000000000001</v>
      </c>
      <c r="I145" s="143"/>
      <c r="J145" s="144">
        <f>ROUND(I145*H145,2)</f>
        <v>0</v>
      </c>
      <c r="K145" s="140" t="s">
        <v>238</v>
      </c>
      <c r="L145" s="33"/>
      <c r="M145" s="145" t="s">
        <v>1</v>
      </c>
      <c r="N145" s="146" t="s">
        <v>51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239</v>
      </c>
      <c r="AT145" s="149" t="s">
        <v>234</v>
      </c>
      <c r="AU145" s="149" t="s">
        <v>95</v>
      </c>
      <c r="AY145" s="17" t="s">
        <v>232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93</v>
      </c>
      <c r="BK145" s="150">
        <f>ROUND(I145*H145,2)</f>
        <v>0</v>
      </c>
      <c r="BL145" s="17" t="s">
        <v>239</v>
      </c>
      <c r="BM145" s="149" t="s">
        <v>3029</v>
      </c>
    </row>
    <row r="146" spans="2:65" s="12" customFormat="1">
      <c r="B146" s="151"/>
      <c r="D146" s="152" t="s">
        <v>241</v>
      </c>
      <c r="F146" s="154" t="s">
        <v>3030</v>
      </c>
      <c r="H146" s="155">
        <v>2.8620000000000001</v>
      </c>
      <c r="I146" s="156"/>
      <c r="L146" s="151"/>
      <c r="M146" s="157"/>
      <c r="T146" s="158"/>
      <c r="AT146" s="153" t="s">
        <v>241</v>
      </c>
      <c r="AU146" s="153" t="s">
        <v>95</v>
      </c>
      <c r="AV146" s="12" t="s">
        <v>95</v>
      </c>
      <c r="AW146" s="12" t="s">
        <v>4</v>
      </c>
      <c r="AX146" s="12" t="s">
        <v>93</v>
      </c>
      <c r="AY146" s="153" t="s">
        <v>232</v>
      </c>
    </row>
    <row r="147" spans="2:65" s="1" customFormat="1" ht="33" customHeight="1">
      <c r="B147" s="33"/>
      <c r="C147" s="138" t="s">
        <v>239</v>
      </c>
      <c r="D147" s="138" t="s">
        <v>234</v>
      </c>
      <c r="E147" s="139" t="s">
        <v>2520</v>
      </c>
      <c r="F147" s="140" t="s">
        <v>2521</v>
      </c>
      <c r="G147" s="141" t="s">
        <v>183</v>
      </c>
      <c r="H147" s="142">
        <v>1.1519999999999999</v>
      </c>
      <c r="I147" s="143"/>
      <c r="J147" s="144">
        <f>ROUND(I147*H147,2)</f>
        <v>0</v>
      </c>
      <c r="K147" s="140" t="s">
        <v>238</v>
      </c>
      <c r="L147" s="33"/>
      <c r="M147" s="145" t="s">
        <v>1</v>
      </c>
      <c r="N147" s="146" t="s">
        <v>51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239</v>
      </c>
      <c r="AT147" s="149" t="s">
        <v>234</v>
      </c>
      <c r="AU147" s="149" t="s">
        <v>95</v>
      </c>
      <c r="AY147" s="17" t="s">
        <v>232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93</v>
      </c>
      <c r="BK147" s="150">
        <f>ROUND(I147*H147,2)</f>
        <v>0</v>
      </c>
      <c r="BL147" s="17" t="s">
        <v>239</v>
      </c>
      <c r="BM147" s="149" t="s">
        <v>3031</v>
      </c>
    </row>
    <row r="148" spans="2:65" s="12" customFormat="1">
      <c r="B148" s="151"/>
      <c r="D148" s="152" t="s">
        <v>241</v>
      </c>
      <c r="E148" s="153" t="s">
        <v>1</v>
      </c>
      <c r="F148" s="154" t="s">
        <v>3032</v>
      </c>
      <c r="H148" s="155">
        <v>1.1519999999999999</v>
      </c>
      <c r="I148" s="156"/>
      <c r="L148" s="151"/>
      <c r="M148" s="157"/>
      <c r="T148" s="158"/>
      <c r="AT148" s="153" t="s">
        <v>241</v>
      </c>
      <c r="AU148" s="153" t="s">
        <v>95</v>
      </c>
      <c r="AV148" s="12" t="s">
        <v>95</v>
      </c>
      <c r="AW148" s="12" t="s">
        <v>42</v>
      </c>
      <c r="AX148" s="12" t="s">
        <v>86</v>
      </c>
      <c r="AY148" s="153" t="s">
        <v>232</v>
      </c>
    </row>
    <row r="149" spans="2:65" s="13" customFormat="1">
      <c r="B149" s="159"/>
      <c r="D149" s="152" t="s">
        <v>241</v>
      </c>
      <c r="E149" s="160" t="s">
        <v>1</v>
      </c>
      <c r="F149" s="161" t="s">
        <v>243</v>
      </c>
      <c r="H149" s="162">
        <v>1.1519999999999999</v>
      </c>
      <c r="I149" s="163"/>
      <c r="L149" s="159"/>
      <c r="M149" s="164"/>
      <c r="T149" s="165"/>
      <c r="AT149" s="160" t="s">
        <v>241</v>
      </c>
      <c r="AU149" s="160" t="s">
        <v>95</v>
      </c>
      <c r="AV149" s="13" t="s">
        <v>239</v>
      </c>
      <c r="AW149" s="13" t="s">
        <v>42</v>
      </c>
      <c r="AX149" s="13" t="s">
        <v>93</v>
      </c>
      <c r="AY149" s="160" t="s">
        <v>232</v>
      </c>
    </row>
    <row r="150" spans="2:65" s="1" customFormat="1" ht="44.25" customHeight="1">
      <c r="B150" s="33"/>
      <c r="C150" s="138" t="s">
        <v>266</v>
      </c>
      <c r="D150" s="138" t="s">
        <v>234</v>
      </c>
      <c r="E150" s="139" t="s">
        <v>2529</v>
      </c>
      <c r="F150" s="140" t="s">
        <v>2530</v>
      </c>
      <c r="G150" s="141" t="s">
        <v>183</v>
      </c>
      <c r="H150" s="142">
        <v>10.368</v>
      </c>
      <c r="I150" s="143"/>
      <c r="J150" s="144">
        <f>ROUND(I150*H150,2)</f>
        <v>0</v>
      </c>
      <c r="K150" s="140" t="s">
        <v>238</v>
      </c>
      <c r="L150" s="33"/>
      <c r="M150" s="145" t="s">
        <v>1</v>
      </c>
      <c r="N150" s="146" t="s">
        <v>51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239</v>
      </c>
      <c r="AT150" s="149" t="s">
        <v>234</v>
      </c>
      <c r="AU150" s="149" t="s">
        <v>95</v>
      </c>
      <c r="AY150" s="17" t="s">
        <v>232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93</v>
      </c>
      <c r="BK150" s="150">
        <f>ROUND(I150*H150,2)</f>
        <v>0</v>
      </c>
      <c r="BL150" s="17" t="s">
        <v>239</v>
      </c>
      <c r="BM150" s="149" t="s">
        <v>3033</v>
      </c>
    </row>
    <row r="151" spans="2:65" s="12" customFormat="1">
      <c r="B151" s="151"/>
      <c r="D151" s="152" t="s">
        <v>241</v>
      </c>
      <c r="F151" s="154" t="s">
        <v>3034</v>
      </c>
      <c r="H151" s="155">
        <v>10.368</v>
      </c>
      <c r="I151" s="156"/>
      <c r="L151" s="151"/>
      <c r="M151" s="157"/>
      <c r="T151" s="158"/>
      <c r="AT151" s="153" t="s">
        <v>241</v>
      </c>
      <c r="AU151" s="153" t="s">
        <v>95</v>
      </c>
      <c r="AV151" s="12" t="s">
        <v>95</v>
      </c>
      <c r="AW151" s="12" t="s">
        <v>4</v>
      </c>
      <c r="AX151" s="12" t="s">
        <v>93</v>
      </c>
      <c r="AY151" s="153" t="s">
        <v>232</v>
      </c>
    </row>
    <row r="152" spans="2:65" s="11" customFormat="1" ht="25.9" customHeight="1">
      <c r="B152" s="126"/>
      <c r="D152" s="127" t="s">
        <v>85</v>
      </c>
      <c r="E152" s="128" t="s">
        <v>1119</v>
      </c>
      <c r="F152" s="128" t="s">
        <v>1120</v>
      </c>
      <c r="I152" s="129"/>
      <c r="J152" s="130">
        <f>BK152</f>
        <v>0</v>
      </c>
      <c r="L152" s="126"/>
      <c r="M152" s="131"/>
      <c r="P152" s="132">
        <f>P153+P218</f>
        <v>0</v>
      </c>
      <c r="R152" s="132">
        <f>R153+R218</f>
        <v>0.1276815</v>
      </c>
      <c r="T152" s="133">
        <f>T153+T218</f>
        <v>0.12</v>
      </c>
      <c r="AR152" s="127" t="s">
        <v>95</v>
      </c>
      <c r="AT152" s="134" t="s">
        <v>85</v>
      </c>
      <c r="AU152" s="134" t="s">
        <v>86</v>
      </c>
      <c r="AY152" s="127" t="s">
        <v>232</v>
      </c>
      <c r="BK152" s="135">
        <f>BK153+BK218</f>
        <v>0</v>
      </c>
    </row>
    <row r="153" spans="2:65" s="11" customFormat="1" ht="22.9" customHeight="1">
      <c r="B153" s="126"/>
      <c r="D153" s="127" t="s">
        <v>85</v>
      </c>
      <c r="E153" s="136" t="s">
        <v>3035</v>
      </c>
      <c r="F153" s="136" t="s">
        <v>3036</v>
      </c>
      <c r="I153" s="129"/>
      <c r="J153" s="137">
        <f>BK153</f>
        <v>0</v>
      </c>
      <c r="L153" s="126"/>
      <c r="M153" s="131"/>
      <c r="P153" s="132">
        <f>SUM(P154:P217)</f>
        <v>0</v>
      </c>
      <c r="R153" s="132">
        <f>SUM(R154:R217)</f>
        <v>0.12536150000000001</v>
      </c>
      <c r="T153" s="133">
        <f>SUM(T154:T217)</f>
        <v>0.12</v>
      </c>
      <c r="AR153" s="127" t="s">
        <v>95</v>
      </c>
      <c r="AT153" s="134" t="s">
        <v>85</v>
      </c>
      <c r="AU153" s="134" t="s">
        <v>93</v>
      </c>
      <c r="AY153" s="127" t="s">
        <v>232</v>
      </c>
      <c r="BK153" s="135">
        <f>SUM(BK154:BK217)</f>
        <v>0</v>
      </c>
    </row>
    <row r="154" spans="2:65" s="1" customFormat="1" ht="37.9" customHeight="1">
      <c r="B154" s="33"/>
      <c r="C154" s="138" t="s">
        <v>271</v>
      </c>
      <c r="D154" s="138" t="s">
        <v>234</v>
      </c>
      <c r="E154" s="139" t="s">
        <v>3037</v>
      </c>
      <c r="F154" s="140" t="s">
        <v>3038</v>
      </c>
      <c r="G154" s="141" t="s">
        <v>237</v>
      </c>
      <c r="H154" s="142">
        <v>11</v>
      </c>
      <c r="I154" s="143"/>
      <c r="J154" s="144">
        <f>ROUND(I154*H154,2)</f>
        <v>0</v>
      </c>
      <c r="K154" s="140" t="s">
        <v>238</v>
      </c>
      <c r="L154" s="33"/>
      <c r="M154" s="145" t="s">
        <v>1</v>
      </c>
      <c r="N154" s="146" t="s">
        <v>51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358</v>
      </c>
      <c r="AT154" s="149" t="s">
        <v>234</v>
      </c>
      <c r="AU154" s="149" t="s">
        <v>95</v>
      </c>
      <c r="AY154" s="17" t="s">
        <v>232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93</v>
      </c>
      <c r="BK154" s="150">
        <f>ROUND(I154*H154,2)</f>
        <v>0</v>
      </c>
      <c r="BL154" s="17" t="s">
        <v>358</v>
      </c>
      <c r="BM154" s="149" t="s">
        <v>3039</v>
      </c>
    </row>
    <row r="155" spans="2:65" s="14" customFormat="1">
      <c r="B155" s="166"/>
      <c r="D155" s="152" t="s">
        <v>241</v>
      </c>
      <c r="E155" s="167" t="s">
        <v>1</v>
      </c>
      <c r="F155" s="168" t="s">
        <v>3040</v>
      </c>
      <c r="H155" s="167" t="s">
        <v>1</v>
      </c>
      <c r="I155" s="169"/>
      <c r="L155" s="166"/>
      <c r="M155" s="170"/>
      <c r="T155" s="171"/>
      <c r="AT155" s="167" t="s">
        <v>241</v>
      </c>
      <c r="AU155" s="167" t="s">
        <v>95</v>
      </c>
      <c r="AV155" s="14" t="s">
        <v>93</v>
      </c>
      <c r="AW155" s="14" t="s">
        <v>42</v>
      </c>
      <c r="AX155" s="14" t="s">
        <v>86</v>
      </c>
      <c r="AY155" s="167" t="s">
        <v>232</v>
      </c>
    </row>
    <row r="156" spans="2:65" s="14" customFormat="1">
      <c r="B156" s="166"/>
      <c r="D156" s="152" t="s">
        <v>241</v>
      </c>
      <c r="E156" s="167" t="s">
        <v>1</v>
      </c>
      <c r="F156" s="168" t="s">
        <v>3041</v>
      </c>
      <c r="H156" s="167" t="s">
        <v>1</v>
      </c>
      <c r="I156" s="169"/>
      <c r="L156" s="166"/>
      <c r="M156" s="170"/>
      <c r="T156" s="171"/>
      <c r="AT156" s="167" t="s">
        <v>241</v>
      </c>
      <c r="AU156" s="167" t="s">
        <v>95</v>
      </c>
      <c r="AV156" s="14" t="s">
        <v>93</v>
      </c>
      <c r="AW156" s="14" t="s">
        <v>42</v>
      </c>
      <c r="AX156" s="14" t="s">
        <v>86</v>
      </c>
      <c r="AY156" s="167" t="s">
        <v>232</v>
      </c>
    </row>
    <row r="157" spans="2:65" s="14" customFormat="1">
      <c r="B157" s="166"/>
      <c r="D157" s="152" t="s">
        <v>241</v>
      </c>
      <c r="E157" s="167" t="s">
        <v>1</v>
      </c>
      <c r="F157" s="168" t="s">
        <v>3042</v>
      </c>
      <c r="H157" s="167" t="s">
        <v>1</v>
      </c>
      <c r="I157" s="169"/>
      <c r="L157" s="166"/>
      <c r="M157" s="170"/>
      <c r="T157" s="171"/>
      <c r="AT157" s="167" t="s">
        <v>241</v>
      </c>
      <c r="AU157" s="167" t="s">
        <v>95</v>
      </c>
      <c r="AV157" s="14" t="s">
        <v>93</v>
      </c>
      <c r="AW157" s="14" t="s">
        <v>42</v>
      </c>
      <c r="AX157" s="14" t="s">
        <v>86</v>
      </c>
      <c r="AY157" s="167" t="s">
        <v>232</v>
      </c>
    </row>
    <row r="158" spans="2:65" s="12" customFormat="1">
      <c r="B158" s="151"/>
      <c r="D158" s="152" t="s">
        <v>241</v>
      </c>
      <c r="E158" s="153" t="s">
        <v>1</v>
      </c>
      <c r="F158" s="154" t="s">
        <v>325</v>
      </c>
      <c r="H158" s="155">
        <v>11</v>
      </c>
      <c r="I158" s="156"/>
      <c r="L158" s="151"/>
      <c r="M158" s="157"/>
      <c r="T158" s="158"/>
      <c r="AT158" s="153" t="s">
        <v>241</v>
      </c>
      <c r="AU158" s="153" t="s">
        <v>95</v>
      </c>
      <c r="AV158" s="12" t="s">
        <v>95</v>
      </c>
      <c r="AW158" s="12" t="s">
        <v>42</v>
      </c>
      <c r="AX158" s="12" t="s">
        <v>86</v>
      </c>
      <c r="AY158" s="153" t="s">
        <v>232</v>
      </c>
    </row>
    <row r="159" spans="2:65" s="13" customFormat="1">
      <c r="B159" s="159"/>
      <c r="D159" s="152" t="s">
        <v>241</v>
      </c>
      <c r="E159" s="160" t="s">
        <v>1</v>
      </c>
      <c r="F159" s="161" t="s">
        <v>243</v>
      </c>
      <c r="H159" s="162">
        <v>11</v>
      </c>
      <c r="I159" s="163"/>
      <c r="L159" s="159"/>
      <c r="M159" s="164"/>
      <c r="T159" s="165"/>
      <c r="AT159" s="160" t="s">
        <v>241</v>
      </c>
      <c r="AU159" s="160" t="s">
        <v>95</v>
      </c>
      <c r="AV159" s="13" t="s">
        <v>239</v>
      </c>
      <c r="AW159" s="13" t="s">
        <v>42</v>
      </c>
      <c r="AX159" s="13" t="s">
        <v>93</v>
      </c>
      <c r="AY159" s="160" t="s">
        <v>232</v>
      </c>
    </row>
    <row r="160" spans="2:65" s="1" customFormat="1" ht="24.2" customHeight="1">
      <c r="B160" s="33"/>
      <c r="C160" s="179" t="s">
        <v>275</v>
      </c>
      <c r="D160" s="179" t="s">
        <v>304</v>
      </c>
      <c r="E160" s="180" t="s">
        <v>3043</v>
      </c>
      <c r="F160" s="181" t="s">
        <v>3044</v>
      </c>
      <c r="G160" s="182" t="s">
        <v>237</v>
      </c>
      <c r="H160" s="183">
        <v>11.55</v>
      </c>
      <c r="I160" s="184"/>
      <c r="J160" s="185">
        <f>ROUND(I160*H160,2)</f>
        <v>0</v>
      </c>
      <c r="K160" s="181" t="s">
        <v>238</v>
      </c>
      <c r="L160" s="186"/>
      <c r="M160" s="187" t="s">
        <v>1</v>
      </c>
      <c r="N160" s="188" t="s">
        <v>51</v>
      </c>
      <c r="P160" s="147">
        <f>O160*H160</f>
        <v>0</v>
      </c>
      <c r="Q160" s="147">
        <v>6.8999999999999997E-4</v>
      </c>
      <c r="R160" s="147">
        <f>Q160*H160</f>
        <v>7.9695000000000009E-3</v>
      </c>
      <c r="S160" s="147">
        <v>0</v>
      </c>
      <c r="T160" s="148">
        <f>S160*H160</f>
        <v>0</v>
      </c>
      <c r="AR160" s="149" t="s">
        <v>528</v>
      </c>
      <c r="AT160" s="149" t="s">
        <v>304</v>
      </c>
      <c r="AU160" s="149" t="s">
        <v>95</v>
      </c>
      <c r="AY160" s="17" t="s">
        <v>232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93</v>
      </c>
      <c r="BK160" s="150">
        <f>ROUND(I160*H160,2)</f>
        <v>0</v>
      </c>
      <c r="BL160" s="17" t="s">
        <v>358</v>
      </c>
      <c r="BM160" s="149" t="s">
        <v>3045</v>
      </c>
    </row>
    <row r="161" spans="2:65" s="12" customFormat="1">
      <c r="B161" s="151"/>
      <c r="D161" s="152" t="s">
        <v>241</v>
      </c>
      <c r="F161" s="154" t="s">
        <v>3046</v>
      </c>
      <c r="H161" s="155">
        <v>11.55</v>
      </c>
      <c r="I161" s="156"/>
      <c r="L161" s="151"/>
      <c r="M161" s="157"/>
      <c r="T161" s="158"/>
      <c r="AT161" s="153" t="s">
        <v>241</v>
      </c>
      <c r="AU161" s="153" t="s">
        <v>95</v>
      </c>
      <c r="AV161" s="12" t="s">
        <v>95</v>
      </c>
      <c r="AW161" s="12" t="s">
        <v>4</v>
      </c>
      <c r="AX161" s="12" t="s">
        <v>93</v>
      </c>
      <c r="AY161" s="153" t="s">
        <v>232</v>
      </c>
    </row>
    <row r="162" spans="2:65" s="1" customFormat="1" ht="44.25" customHeight="1">
      <c r="B162" s="33"/>
      <c r="C162" s="138" t="s">
        <v>303</v>
      </c>
      <c r="D162" s="138" t="s">
        <v>234</v>
      </c>
      <c r="E162" s="139" t="s">
        <v>3047</v>
      </c>
      <c r="F162" s="140" t="s">
        <v>3048</v>
      </c>
      <c r="G162" s="141" t="s">
        <v>237</v>
      </c>
      <c r="H162" s="142">
        <v>24</v>
      </c>
      <c r="I162" s="143"/>
      <c r="J162" s="144">
        <f>ROUND(I162*H162,2)</f>
        <v>0</v>
      </c>
      <c r="K162" s="140" t="s">
        <v>238</v>
      </c>
      <c r="L162" s="33"/>
      <c r="M162" s="145" t="s">
        <v>1</v>
      </c>
      <c r="N162" s="146" t="s">
        <v>51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358</v>
      </c>
      <c r="AT162" s="149" t="s">
        <v>234</v>
      </c>
      <c r="AU162" s="149" t="s">
        <v>95</v>
      </c>
      <c r="AY162" s="17" t="s">
        <v>232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93</v>
      </c>
      <c r="BK162" s="150">
        <f>ROUND(I162*H162,2)</f>
        <v>0</v>
      </c>
      <c r="BL162" s="17" t="s">
        <v>358</v>
      </c>
      <c r="BM162" s="149" t="s">
        <v>3049</v>
      </c>
    </row>
    <row r="163" spans="2:65" s="14" customFormat="1">
      <c r="B163" s="166"/>
      <c r="D163" s="152" t="s">
        <v>241</v>
      </c>
      <c r="E163" s="167" t="s">
        <v>1</v>
      </c>
      <c r="F163" s="168" t="s">
        <v>3040</v>
      </c>
      <c r="H163" s="167" t="s">
        <v>1</v>
      </c>
      <c r="I163" s="169"/>
      <c r="L163" s="166"/>
      <c r="M163" s="170"/>
      <c r="T163" s="171"/>
      <c r="AT163" s="167" t="s">
        <v>241</v>
      </c>
      <c r="AU163" s="167" t="s">
        <v>95</v>
      </c>
      <c r="AV163" s="14" t="s">
        <v>93</v>
      </c>
      <c r="AW163" s="14" t="s">
        <v>42</v>
      </c>
      <c r="AX163" s="14" t="s">
        <v>86</v>
      </c>
      <c r="AY163" s="167" t="s">
        <v>232</v>
      </c>
    </row>
    <row r="164" spans="2:65" s="14" customFormat="1">
      <c r="B164" s="166"/>
      <c r="D164" s="152" t="s">
        <v>241</v>
      </c>
      <c r="E164" s="167" t="s">
        <v>1</v>
      </c>
      <c r="F164" s="168" t="s">
        <v>3041</v>
      </c>
      <c r="H164" s="167" t="s">
        <v>1</v>
      </c>
      <c r="I164" s="169"/>
      <c r="L164" s="166"/>
      <c r="M164" s="170"/>
      <c r="T164" s="171"/>
      <c r="AT164" s="167" t="s">
        <v>241</v>
      </c>
      <c r="AU164" s="167" t="s">
        <v>95</v>
      </c>
      <c r="AV164" s="14" t="s">
        <v>93</v>
      </c>
      <c r="AW164" s="14" t="s">
        <v>42</v>
      </c>
      <c r="AX164" s="14" t="s">
        <v>86</v>
      </c>
      <c r="AY164" s="167" t="s">
        <v>232</v>
      </c>
    </row>
    <row r="165" spans="2:65" s="14" customFormat="1">
      <c r="B165" s="166"/>
      <c r="D165" s="152" t="s">
        <v>241</v>
      </c>
      <c r="E165" s="167" t="s">
        <v>1</v>
      </c>
      <c r="F165" s="168" t="s">
        <v>3050</v>
      </c>
      <c r="H165" s="167" t="s">
        <v>1</v>
      </c>
      <c r="I165" s="169"/>
      <c r="L165" s="166"/>
      <c r="M165" s="170"/>
      <c r="T165" s="171"/>
      <c r="AT165" s="167" t="s">
        <v>241</v>
      </c>
      <c r="AU165" s="167" t="s">
        <v>95</v>
      </c>
      <c r="AV165" s="14" t="s">
        <v>93</v>
      </c>
      <c r="AW165" s="14" t="s">
        <v>42</v>
      </c>
      <c r="AX165" s="14" t="s">
        <v>86</v>
      </c>
      <c r="AY165" s="167" t="s">
        <v>232</v>
      </c>
    </row>
    <row r="166" spans="2:65" s="12" customFormat="1">
      <c r="B166" s="151"/>
      <c r="D166" s="152" t="s">
        <v>241</v>
      </c>
      <c r="E166" s="153" t="s">
        <v>1</v>
      </c>
      <c r="F166" s="154" t="s">
        <v>412</v>
      </c>
      <c r="H166" s="155">
        <v>24</v>
      </c>
      <c r="I166" s="156"/>
      <c r="L166" s="151"/>
      <c r="M166" s="157"/>
      <c r="T166" s="158"/>
      <c r="AT166" s="153" t="s">
        <v>241</v>
      </c>
      <c r="AU166" s="153" t="s">
        <v>95</v>
      </c>
      <c r="AV166" s="12" t="s">
        <v>95</v>
      </c>
      <c r="AW166" s="12" t="s">
        <v>42</v>
      </c>
      <c r="AX166" s="12" t="s">
        <v>86</v>
      </c>
      <c r="AY166" s="153" t="s">
        <v>232</v>
      </c>
    </row>
    <row r="167" spans="2:65" s="13" customFormat="1">
      <c r="B167" s="159"/>
      <c r="D167" s="152" t="s">
        <v>241</v>
      </c>
      <c r="E167" s="160" t="s">
        <v>1</v>
      </c>
      <c r="F167" s="161" t="s">
        <v>243</v>
      </c>
      <c r="H167" s="162">
        <v>24</v>
      </c>
      <c r="I167" s="163"/>
      <c r="L167" s="159"/>
      <c r="M167" s="164"/>
      <c r="T167" s="165"/>
      <c r="AT167" s="160" t="s">
        <v>241</v>
      </c>
      <c r="AU167" s="160" t="s">
        <v>95</v>
      </c>
      <c r="AV167" s="13" t="s">
        <v>239</v>
      </c>
      <c r="AW167" s="13" t="s">
        <v>42</v>
      </c>
      <c r="AX167" s="13" t="s">
        <v>93</v>
      </c>
      <c r="AY167" s="160" t="s">
        <v>232</v>
      </c>
    </row>
    <row r="168" spans="2:65" s="1" customFormat="1" ht="24.2" customHeight="1">
      <c r="B168" s="33"/>
      <c r="C168" s="179" t="s">
        <v>312</v>
      </c>
      <c r="D168" s="179" t="s">
        <v>304</v>
      </c>
      <c r="E168" s="180" t="s">
        <v>3051</v>
      </c>
      <c r="F168" s="181" t="s">
        <v>3052</v>
      </c>
      <c r="G168" s="182" t="s">
        <v>237</v>
      </c>
      <c r="H168" s="183">
        <v>27.6</v>
      </c>
      <c r="I168" s="184"/>
      <c r="J168" s="185">
        <f>ROUND(I168*H168,2)</f>
        <v>0</v>
      </c>
      <c r="K168" s="181" t="s">
        <v>238</v>
      </c>
      <c r="L168" s="186"/>
      <c r="M168" s="187" t="s">
        <v>1</v>
      </c>
      <c r="N168" s="188" t="s">
        <v>51</v>
      </c>
      <c r="P168" s="147">
        <f>O168*H168</f>
        <v>0</v>
      </c>
      <c r="Q168" s="147">
        <v>1.2E-4</v>
      </c>
      <c r="R168" s="147">
        <f>Q168*H168</f>
        <v>3.3120000000000003E-3</v>
      </c>
      <c r="S168" s="147">
        <v>0</v>
      </c>
      <c r="T168" s="148">
        <f>S168*H168</f>
        <v>0</v>
      </c>
      <c r="AR168" s="149" t="s">
        <v>528</v>
      </c>
      <c r="AT168" s="149" t="s">
        <v>304</v>
      </c>
      <c r="AU168" s="149" t="s">
        <v>95</v>
      </c>
      <c r="AY168" s="17" t="s">
        <v>232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93</v>
      </c>
      <c r="BK168" s="150">
        <f>ROUND(I168*H168,2)</f>
        <v>0</v>
      </c>
      <c r="BL168" s="17" t="s">
        <v>358</v>
      </c>
      <c r="BM168" s="149" t="s">
        <v>3053</v>
      </c>
    </row>
    <row r="169" spans="2:65" s="1" customFormat="1" ht="19.5">
      <c r="B169" s="33"/>
      <c r="D169" s="152" t="s">
        <v>2490</v>
      </c>
      <c r="F169" s="197" t="s">
        <v>3054</v>
      </c>
      <c r="I169" s="198"/>
      <c r="L169" s="33"/>
      <c r="M169" s="199"/>
      <c r="T169" s="55"/>
      <c r="AT169" s="17" t="s">
        <v>2490</v>
      </c>
      <c r="AU169" s="17" t="s">
        <v>95</v>
      </c>
    </row>
    <row r="170" spans="2:65" s="12" customFormat="1">
      <c r="B170" s="151"/>
      <c r="D170" s="152" t="s">
        <v>241</v>
      </c>
      <c r="F170" s="154" t="s">
        <v>3055</v>
      </c>
      <c r="H170" s="155">
        <v>27.6</v>
      </c>
      <c r="I170" s="156"/>
      <c r="L170" s="151"/>
      <c r="M170" s="157"/>
      <c r="T170" s="158"/>
      <c r="AT170" s="153" t="s">
        <v>241</v>
      </c>
      <c r="AU170" s="153" t="s">
        <v>95</v>
      </c>
      <c r="AV170" s="12" t="s">
        <v>95</v>
      </c>
      <c r="AW170" s="12" t="s">
        <v>4</v>
      </c>
      <c r="AX170" s="12" t="s">
        <v>93</v>
      </c>
      <c r="AY170" s="153" t="s">
        <v>232</v>
      </c>
    </row>
    <row r="171" spans="2:65" s="1" customFormat="1" ht="44.25" customHeight="1">
      <c r="B171" s="33"/>
      <c r="C171" s="138" t="s">
        <v>320</v>
      </c>
      <c r="D171" s="138" t="s">
        <v>234</v>
      </c>
      <c r="E171" s="139" t="s">
        <v>3056</v>
      </c>
      <c r="F171" s="140" t="s">
        <v>3057</v>
      </c>
      <c r="G171" s="141" t="s">
        <v>237</v>
      </c>
      <c r="H171" s="142">
        <v>155</v>
      </c>
      <c r="I171" s="143"/>
      <c r="J171" s="144">
        <f>ROUND(I171*H171,2)</f>
        <v>0</v>
      </c>
      <c r="K171" s="140" t="s">
        <v>238</v>
      </c>
      <c r="L171" s="33"/>
      <c r="M171" s="145" t="s">
        <v>1</v>
      </c>
      <c r="N171" s="146" t="s">
        <v>51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358</v>
      </c>
      <c r="AT171" s="149" t="s">
        <v>234</v>
      </c>
      <c r="AU171" s="149" t="s">
        <v>95</v>
      </c>
      <c r="AY171" s="17" t="s">
        <v>232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93</v>
      </c>
      <c r="BK171" s="150">
        <f>ROUND(I171*H171,2)</f>
        <v>0</v>
      </c>
      <c r="BL171" s="17" t="s">
        <v>358</v>
      </c>
      <c r="BM171" s="149" t="s">
        <v>3058</v>
      </c>
    </row>
    <row r="172" spans="2:65" s="14" customFormat="1">
      <c r="B172" s="166"/>
      <c r="D172" s="152" t="s">
        <v>241</v>
      </c>
      <c r="E172" s="167" t="s">
        <v>1</v>
      </c>
      <c r="F172" s="168" t="s">
        <v>3040</v>
      </c>
      <c r="H172" s="167" t="s">
        <v>1</v>
      </c>
      <c r="I172" s="169"/>
      <c r="L172" s="166"/>
      <c r="M172" s="170"/>
      <c r="T172" s="171"/>
      <c r="AT172" s="167" t="s">
        <v>241</v>
      </c>
      <c r="AU172" s="167" t="s">
        <v>95</v>
      </c>
      <c r="AV172" s="14" t="s">
        <v>93</v>
      </c>
      <c r="AW172" s="14" t="s">
        <v>42</v>
      </c>
      <c r="AX172" s="14" t="s">
        <v>86</v>
      </c>
      <c r="AY172" s="167" t="s">
        <v>232</v>
      </c>
    </row>
    <row r="173" spans="2:65" s="14" customFormat="1">
      <c r="B173" s="166"/>
      <c r="D173" s="152" t="s">
        <v>241</v>
      </c>
      <c r="E173" s="167" t="s">
        <v>1</v>
      </c>
      <c r="F173" s="168" t="s">
        <v>3041</v>
      </c>
      <c r="H173" s="167" t="s">
        <v>1</v>
      </c>
      <c r="I173" s="169"/>
      <c r="L173" s="166"/>
      <c r="M173" s="170"/>
      <c r="T173" s="171"/>
      <c r="AT173" s="167" t="s">
        <v>241</v>
      </c>
      <c r="AU173" s="167" t="s">
        <v>95</v>
      </c>
      <c r="AV173" s="14" t="s">
        <v>93</v>
      </c>
      <c r="AW173" s="14" t="s">
        <v>42</v>
      </c>
      <c r="AX173" s="14" t="s">
        <v>86</v>
      </c>
      <c r="AY173" s="167" t="s">
        <v>232</v>
      </c>
    </row>
    <row r="174" spans="2:65" s="14" customFormat="1">
      <c r="B174" s="166"/>
      <c r="D174" s="152" t="s">
        <v>241</v>
      </c>
      <c r="E174" s="167" t="s">
        <v>1</v>
      </c>
      <c r="F174" s="168" t="s">
        <v>3059</v>
      </c>
      <c r="H174" s="167" t="s">
        <v>1</v>
      </c>
      <c r="I174" s="169"/>
      <c r="L174" s="166"/>
      <c r="M174" s="170"/>
      <c r="T174" s="171"/>
      <c r="AT174" s="167" t="s">
        <v>241</v>
      </c>
      <c r="AU174" s="167" t="s">
        <v>95</v>
      </c>
      <c r="AV174" s="14" t="s">
        <v>93</v>
      </c>
      <c r="AW174" s="14" t="s">
        <v>42</v>
      </c>
      <c r="AX174" s="14" t="s">
        <v>86</v>
      </c>
      <c r="AY174" s="167" t="s">
        <v>232</v>
      </c>
    </row>
    <row r="175" spans="2:65" s="12" customFormat="1">
      <c r="B175" s="151"/>
      <c r="D175" s="152" t="s">
        <v>241</v>
      </c>
      <c r="E175" s="153" t="s">
        <v>1</v>
      </c>
      <c r="F175" s="154" t="s">
        <v>1272</v>
      </c>
      <c r="H175" s="155">
        <v>155</v>
      </c>
      <c r="I175" s="156"/>
      <c r="L175" s="151"/>
      <c r="M175" s="157"/>
      <c r="T175" s="158"/>
      <c r="AT175" s="153" t="s">
        <v>241</v>
      </c>
      <c r="AU175" s="153" t="s">
        <v>95</v>
      </c>
      <c r="AV175" s="12" t="s">
        <v>95</v>
      </c>
      <c r="AW175" s="12" t="s">
        <v>42</v>
      </c>
      <c r="AX175" s="12" t="s">
        <v>86</v>
      </c>
      <c r="AY175" s="153" t="s">
        <v>232</v>
      </c>
    </row>
    <row r="176" spans="2:65" s="13" customFormat="1">
      <c r="B176" s="159"/>
      <c r="D176" s="152" t="s">
        <v>241</v>
      </c>
      <c r="E176" s="160" t="s">
        <v>1</v>
      </c>
      <c r="F176" s="161" t="s">
        <v>243</v>
      </c>
      <c r="H176" s="162">
        <v>155</v>
      </c>
      <c r="I176" s="163"/>
      <c r="L176" s="159"/>
      <c r="M176" s="164"/>
      <c r="T176" s="165"/>
      <c r="AT176" s="160" t="s">
        <v>241</v>
      </c>
      <c r="AU176" s="160" t="s">
        <v>95</v>
      </c>
      <c r="AV176" s="13" t="s">
        <v>239</v>
      </c>
      <c r="AW176" s="13" t="s">
        <v>42</v>
      </c>
      <c r="AX176" s="13" t="s">
        <v>93</v>
      </c>
      <c r="AY176" s="160" t="s">
        <v>232</v>
      </c>
    </row>
    <row r="177" spans="2:65" s="1" customFormat="1" ht="24.2" customHeight="1">
      <c r="B177" s="33"/>
      <c r="C177" s="179" t="s">
        <v>325</v>
      </c>
      <c r="D177" s="179" t="s">
        <v>304</v>
      </c>
      <c r="E177" s="180" t="s">
        <v>3060</v>
      </c>
      <c r="F177" s="181" t="s">
        <v>3061</v>
      </c>
      <c r="G177" s="182" t="s">
        <v>237</v>
      </c>
      <c r="H177" s="183">
        <v>178.25</v>
      </c>
      <c r="I177" s="184"/>
      <c r="J177" s="185">
        <f>ROUND(I177*H177,2)</f>
        <v>0</v>
      </c>
      <c r="K177" s="181" t="s">
        <v>238</v>
      </c>
      <c r="L177" s="186"/>
      <c r="M177" s="187" t="s">
        <v>1</v>
      </c>
      <c r="N177" s="188" t="s">
        <v>51</v>
      </c>
      <c r="P177" s="147">
        <f>O177*H177</f>
        <v>0</v>
      </c>
      <c r="Q177" s="147">
        <v>6.4000000000000005E-4</v>
      </c>
      <c r="R177" s="147">
        <f>Q177*H177</f>
        <v>0.11408000000000001</v>
      </c>
      <c r="S177" s="147">
        <v>0</v>
      </c>
      <c r="T177" s="148">
        <f>S177*H177</f>
        <v>0</v>
      </c>
      <c r="AR177" s="149" t="s">
        <v>528</v>
      </c>
      <c r="AT177" s="149" t="s">
        <v>304</v>
      </c>
      <c r="AU177" s="149" t="s">
        <v>95</v>
      </c>
      <c r="AY177" s="17" t="s">
        <v>232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93</v>
      </c>
      <c r="BK177" s="150">
        <f>ROUND(I177*H177,2)</f>
        <v>0</v>
      </c>
      <c r="BL177" s="17" t="s">
        <v>358</v>
      </c>
      <c r="BM177" s="149" t="s">
        <v>3062</v>
      </c>
    </row>
    <row r="178" spans="2:65" s="1" customFormat="1" ht="19.5">
      <c r="B178" s="33"/>
      <c r="D178" s="152" t="s">
        <v>2490</v>
      </c>
      <c r="F178" s="197" t="s">
        <v>3063</v>
      </c>
      <c r="I178" s="198"/>
      <c r="L178" s="33"/>
      <c r="M178" s="199"/>
      <c r="T178" s="55"/>
      <c r="AT178" s="17" t="s">
        <v>2490</v>
      </c>
      <c r="AU178" s="17" t="s">
        <v>95</v>
      </c>
    </row>
    <row r="179" spans="2:65" s="12" customFormat="1">
      <c r="B179" s="151"/>
      <c r="D179" s="152" t="s">
        <v>241</v>
      </c>
      <c r="F179" s="154" t="s">
        <v>3064</v>
      </c>
      <c r="H179" s="155">
        <v>178.25</v>
      </c>
      <c r="I179" s="156"/>
      <c r="L179" s="151"/>
      <c r="M179" s="157"/>
      <c r="T179" s="158"/>
      <c r="AT179" s="153" t="s">
        <v>241</v>
      </c>
      <c r="AU179" s="153" t="s">
        <v>95</v>
      </c>
      <c r="AV179" s="12" t="s">
        <v>95</v>
      </c>
      <c r="AW179" s="12" t="s">
        <v>4</v>
      </c>
      <c r="AX179" s="12" t="s">
        <v>93</v>
      </c>
      <c r="AY179" s="153" t="s">
        <v>232</v>
      </c>
    </row>
    <row r="180" spans="2:65" s="1" customFormat="1" ht="55.5" customHeight="1">
      <c r="B180" s="33"/>
      <c r="C180" s="138" t="s">
        <v>8</v>
      </c>
      <c r="D180" s="138" t="s">
        <v>234</v>
      </c>
      <c r="E180" s="139" t="s">
        <v>3065</v>
      </c>
      <c r="F180" s="140" t="s">
        <v>3066</v>
      </c>
      <c r="G180" s="141" t="s">
        <v>237</v>
      </c>
      <c r="H180" s="142">
        <v>200</v>
      </c>
      <c r="I180" s="143"/>
      <c r="J180" s="144">
        <f>ROUND(I180*H180,2)</f>
        <v>0</v>
      </c>
      <c r="K180" s="140" t="s">
        <v>238</v>
      </c>
      <c r="L180" s="33"/>
      <c r="M180" s="145" t="s">
        <v>1</v>
      </c>
      <c r="N180" s="146" t="s">
        <v>51</v>
      </c>
      <c r="P180" s="147">
        <f>O180*H180</f>
        <v>0</v>
      </c>
      <c r="Q180" s="147">
        <v>0</v>
      </c>
      <c r="R180" s="147">
        <f>Q180*H180</f>
        <v>0</v>
      </c>
      <c r="S180" s="147">
        <v>5.9999999999999995E-4</v>
      </c>
      <c r="T180" s="148">
        <f>S180*H180</f>
        <v>0.12</v>
      </c>
      <c r="AR180" s="149" t="s">
        <v>358</v>
      </c>
      <c r="AT180" s="149" t="s">
        <v>234</v>
      </c>
      <c r="AU180" s="149" t="s">
        <v>95</v>
      </c>
      <c r="AY180" s="17" t="s">
        <v>232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93</v>
      </c>
      <c r="BK180" s="150">
        <f>ROUND(I180*H180,2)</f>
        <v>0</v>
      </c>
      <c r="BL180" s="17" t="s">
        <v>358</v>
      </c>
      <c r="BM180" s="149" t="s">
        <v>3067</v>
      </c>
    </row>
    <row r="181" spans="2:65" s="14" customFormat="1">
      <c r="B181" s="166"/>
      <c r="D181" s="152" t="s">
        <v>241</v>
      </c>
      <c r="E181" s="167" t="s">
        <v>1</v>
      </c>
      <c r="F181" s="168" t="s">
        <v>3068</v>
      </c>
      <c r="H181" s="167" t="s">
        <v>1</v>
      </c>
      <c r="I181" s="169"/>
      <c r="L181" s="166"/>
      <c r="M181" s="170"/>
      <c r="T181" s="171"/>
      <c r="AT181" s="167" t="s">
        <v>241</v>
      </c>
      <c r="AU181" s="167" t="s">
        <v>95</v>
      </c>
      <c r="AV181" s="14" t="s">
        <v>93</v>
      </c>
      <c r="AW181" s="14" t="s">
        <v>42</v>
      </c>
      <c r="AX181" s="14" t="s">
        <v>86</v>
      </c>
      <c r="AY181" s="167" t="s">
        <v>232</v>
      </c>
    </row>
    <row r="182" spans="2:65" s="14" customFormat="1">
      <c r="B182" s="166"/>
      <c r="D182" s="152" t="s">
        <v>241</v>
      </c>
      <c r="E182" s="167" t="s">
        <v>1</v>
      </c>
      <c r="F182" s="168" t="s">
        <v>3069</v>
      </c>
      <c r="H182" s="167" t="s">
        <v>1</v>
      </c>
      <c r="I182" s="169"/>
      <c r="L182" s="166"/>
      <c r="M182" s="170"/>
      <c r="T182" s="171"/>
      <c r="AT182" s="167" t="s">
        <v>241</v>
      </c>
      <c r="AU182" s="167" t="s">
        <v>95</v>
      </c>
      <c r="AV182" s="14" t="s">
        <v>93</v>
      </c>
      <c r="AW182" s="14" t="s">
        <v>42</v>
      </c>
      <c r="AX182" s="14" t="s">
        <v>86</v>
      </c>
      <c r="AY182" s="167" t="s">
        <v>232</v>
      </c>
    </row>
    <row r="183" spans="2:65" s="12" customFormat="1">
      <c r="B183" s="151"/>
      <c r="D183" s="152" t="s">
        <v>241</v>
      </c>
      <c r="E183" s="153" t="s">
        <v>1</v>
      </c>
      <c r="F183" s="154" t="s">
        <v>3070</v>
      </c>
      <c r="H183" s="155">
        <v>200</v>
      </c>
      <c r="I183" s="156"/>
      <c r="L183" s="151"/>
      <c r="M183" s="157"/>
      <c r="T183" s="158"/>
      <c r="AT183" s="153" t="s">
        <v>241</v>
      </c>
      <c r="AU183" s="153" t="s">
        <v>95</v>
      </c>
      <c r="AV183" s="12" t="s">
        <v>95</v>
      </c>
      <c r="AW183" s="12" t="s">
        <v>42</v>
      </c>
      <c r="AX183" s="12" t="s">
        <v>86</v>
      </c>
      <c r="AY183" s="153" t="s">
        <v>232</v>
      </c>
    </row>
    <row r="184" spans="2:65" s="13" customFormat="1">
      <c r="B184" s="159"/>
      <c r="D184" s="152" t="s">
        <v>241</v>
      </c>
      <c r="E184" s="160" t="s">
        <v>1</v>
      </c>
      <c r="F184" s="161" t="s">
        <v>243</v>
      </c>
      <c r="H184" s="162">
        <v>200</v>
      </c>
      <c r="I184" s="163"/>
      <c r="L184" s="159"/>
      <c r="M184" s="164"/>
      <c r="T184" s="165"/>
      <c r="AT184" s="160" t="s">
        <v>241</v>
      </c>
      <c r="AU184" s="160" t="s">
        <v>95</v>
      </c>
      <c r="AV184" s="13" t="s">
        <v>239</v>
      </c>
      <c r="AW184" s="13" t="s">
        <v>42</v>
      </c>
      <c r="AX184" s="13" t="s">
        <v>93</v>
      </c>
      <c r="AY184" s="160" t="s">
        <v>232</v>
      </c>
    </row>
    <row r="185" spans="2:65" s="1" customFormat="1" ht="33" customHeight="1">
      <c r="B185" s="33"/>
      <c r="C185" s="138" t="s">
        <v>337</v>
      </c>
      <c r="D185" s="138" t="s">
        <v>234</v>
      </c>
      <c r="E185" s="139" t="s">
        <v>3071</v>
      </c>
      <c r="F185" s="140" t="s">
        <v>3072</v>
      </c>
      <c r="G185" s="141" t="s">
        <v>370</v>
      </c>
      <c r="H185" s="142">
        <v>200</v>
      </c>
      <c r="I185" s="143"/>
      <c r="J185" s="144">
        <f>ROUND(I185*H185,2)</f>
        <v>0</v>
      </c>
      <c r="K185" s="140" t="s">
        <v>238</v>
      </c>
      <c r="L185" s="33"/>
      <c r="M185" s="145" t="s">
        <v>1</v>
      </c>
      <c r="N185" s="146" t="s">
        <v>51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358</v>
      </c>
      <c r="AT185" s="149" t="s">
        <v>234</v>
      </c>
      <c r="AU185" s="149" t="s">
        <v>95</v>
      </c>
      <c r="AY185" s="17" t="s">
        <v>232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93</v>
      </c>
      <c r="BK185" s="150">
        <f>ROUND(I185*H185,2)</f>
        <v>0</v>
      </c>
      <c r="BL185" s="17" t="s">
        <v>358</v>
      </c>
      <c r="BM185" s="149" t="s">
        <v>3073</v>
      </c>
    </row>
    <row r="186" spans="2:65" s="14" customFormat="1">
      <c r="B186" s="166"/>
      <c r="D186" s="152" t="s">
        <v>241</v>
      </c>
      <c r="E186" s="167" t="s">
        <v>1</v>
      </c>
      <c r="F186" s="168" t="s">
        <v>3074</v>
      </c>
      <c r="H186" s="167" t="s">
        <v>1</v>
      </c>
      <c r="I186" s="169"/>
      <c r="L186" s="166"/>
      <c r="M186" s="170"/>
      <c r="T186" s="171"/>
      <c r="AT186" s="167" t="s">
        <v>241</v>
      </c>
      <c r="AU186" s="167" t="s">
        <v>95</v>
      </c>
      <c r="AV186" s="14" t="s">
        <v>93</v>
      </c>
      <c r="AW186" s="14" t="s">
        <v>42</v>
      </c>
      <c r="AX186" s="14" t="s">
        <v>86</v>
      </c>
      <c r="AY186" s="167" t="s">
        <v>232</v>
      </c>
    </row>
    <row r="187" spans="2:65" s="14" customFormat="1">
      <c r="B187" s="166"/>
      <c r="D187" s="152" t="s">
        <v>241</v>
      </c>
      <c r="E187" s="167" t="s">
        <v>1</v>
      </c>
      <c r="F187" s="168" t="s">
        <v>3075</v>
      </c>
      <c r="H187" s="167" t="s">
        <v>1</v>
      </c>
      <c r="I187" s="169"/>
      <c r="L187" s="166"/>
      <c r="M187" s="170"/>
      <c r="T187" s="171"/>
      <c r="AT187" s="167" t="s">
        <v>241</v>
      </c>
      <c r="AU187" s="167" t="s">
        <v>95</v>
      </c>
      <c r="AV187" s="14" t="s">
        <v>93</v>
      </c>
      <c r="AW187" s="14" t="s">
        <v>42</v>
      </c>
      <c r="AX187" s="14" t="s">
        <v>86</v>
      </c>
      <c r="AY187" s="167" t="s">
        <v>232</v>
      </c>
    </row>
    <row r="188" spans="2:65" s="12" customFormat="1">
      <c r="B188" s="151"/>
      <c r="D188" s="152" t="s">
        <v>241</v>
      </c>
      <c r="E188" s="153" t="s">
        <v>1</v>
      </c>
      <c r="F188" s="154" t="s">
        <v>1583</v>
      </c>
      <c r="H188" s="155">
        <v>200</v>
      </c>
      <c r="I188" s="156"/>
      <c r="L188" s="151"/>
      <c r="M188" s="157"/>
      <c r="T188" s="158"/>
      <c r="AT188" s="153" t="s">
        <v>241</v>
      </c>
      <c r="AU188" s="153" t="s">
        <v>95</v>
      </c>
      <c r="AV188" s="12" t="s">
        <v>95</v>
      </c>
      <c r="AW188" s="12" t="s">
        <v>42</v>
      </c>
      <c r="AX188" s="12" t="s">
        <v>86</v>
      </c>
      <c r="AY188" s="153" t="s">
        <v>232</v>
      </c>
    </row>
    <row r="189" spans="2:65" s="13" customFormat="1">
      <c r="B189" s="159"/>
      <c r="D189" s="152" t="s">
        <v>241</v>
      </c>
      <c r="E189" s="160" t="s">
        <v>1</v>
      </c>
      <c r="F189" s="161" t="s">
        <v>243</v>
      </c>
      <c r="H189" s="162">
        <v>200</v>
      </c>
      <c r="I189" s="163"/>
      <c r="L189" s="159"/>
      <c r="M189" s="164"/>
      <c r="T189" s="165"/>
      <c r="AT189" s="160" t="s">
        <v>241</v>
      </c>
      <c r="AU189" s="160" t="s">
        <v>95</v>
      </c>
      <c r="AV189" s="13" t="s">
        <v>239</v>
      </c>
      <c r="AW189" s="13" t="s">
        <v>42</v>
      </c>
      <c r="AX189" s="13" t="s">
        <v>93</v>
      </c>
      <c r="AY189" s="160" t="s">
        <v>232</v>
      </c>
    </row>
    <row r="190" spans="2:65" s="1" customFormat="1" ht="16.5" customHeight="1">
      <c r="B190" s="33"/>
      <c r="C190" s="179" t="s">
        <v>344</v>
      </c>
      <c r="D190" s="179" t="s">
        <v>304</v>
      </c>
      <c r="E190" s="180" t="s">
        <v>3076</v>
      </c>
      <c r="F190" s="181" t="s">
        <v>3077</v>
      </c>
      <c r="G190" s="182" t="s">
        <v>370</v>
      </c>
      <c r="H190" s="183">
        <v>200</v>
      </c>
      <c r="I190" s="184"/>
      <c r="J190" s="185">
        <f>ROUND(I190*H190,2)</f>
        <v>0</v>
      </c>
      <c r="K190" s="181" t="s">
        <v>238</v>
      </c>
      <c r="L190" s="186"/>
      <c r="M190" s="187" t="s">
        <v>1</v>
      </c>
      <c r="N190" s="188" t="s">
        <v>51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528</v>
      </c>
      <c r="AT190" s="149" t="s">
        <v>304</v>
      </c>
      <c r="AU190" s="149" t="s">
        <v>95</v>
      </c>
      <c r="AY190" s="17" t="s">
        <v>232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93</v>
      </c>
      <c r="BK190" s="150">
        <f>ROUND(I190*H190,2)</f>
        <v>0</v>
      </c>
      <c r="BL190" s="17" t="s">
        <v>358</v>
      </c>
      <c r="BM190" s="149" t="s">
        <v>3078</v>
      </c>
    </row>
    <row r="191" spans="2:65" s="1" customFormat="1" ht="55.5" customHeight="1">
      <c r="B191" s="33"/>
      <c r="C191" s="138" t="s">
        <v>349</v>
      </c>
      <c r="D191" s="138" t="s">
        <v>234</v>
      </c>
      <c r="E191" s="139" t="s">
        <v>3079</v>
      </c>
      <c r="F191" s="140" t="s">
        <v>3080</v>
      </c>
      <c r="G191" s="141" t="s">
        <v>237</v>
      </c>
      <c r="H191" s="142">
        <v>11</v>
      </c>
      <c r="I191" s="143"/>
      <c r="J191" s="144">
        <f>ROUND(I191*H191,2)</f>
        <v>0</v>
      </c>
      <c r="K191" s="140" t="s">
        <v>238</v>
      </c>
      <c r="L191" s="33"/>
      <c r="M191" s="145" t="s">
        <v>1</v>
      </c>
      <c r="N191" s="146" t="s">
        <v>51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358</v>
      </c>
      <c r="AT191" s="149" t="s">
        <v>234</v>
      </c>
      <c r="AU191" s="149" t="s">
        <v>95</v>
      </c>
      <c r="AY191" s="17" t="s">
        <v>232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93</v>
      </c>
      <c r="BK191" s="150">
        <f>ROUND(I191*H191,2)</f>
        <v>0</v>
      </c>
      <c r="BL191" s="17" t="s">
        <v>358</v>
      </c>
      <c r="BM191" s="149" t="s">
        <v>3081</v>
      </c>
    </row>
    <row r="192" spans="2:65" s="14" customFormat="1">
      <c r="B192" s="166"/>
      <c r="D192" s="152" t="s">
        <v>241</v>
      </c>
      <c r="E192" s="167" t="s">
        <v>1</v>
      </c>
      <c r="F192" s="168" t="s">
        <v>3040</v>
      </c>
      <c r="H192" s="167" t="s">
        <v>1</v>
      </c>
      <c r="I192" s="169"/>
      <c r="L192" s="166"/>
      <c r="M192" s="170"/>
      <c r="T192" s="171"/>
      <c r="AT192" s="167" t="s">
        <v>241</v>
      </c>
      <c r="AU192" s="167" t="s">
        <v>95</v>
      </c>
      <c r="AV192" s="14" t="s">
        <v>93</v>
      </c>
      <c r="AW192" s="14" t="s">
        <v>42</v>
      </c>
      <c r="AX192" s="14" t="s">
        <v>86</v>
      </c>
      <c r="AY192" s="167" t="s">
        <v>232</v>
      </c>
    </row>
    <row r="193" spans="2:65" s="14" customFormat="1">
      <c r="B193" s="166"/>
      <c r="D193" s="152" t="s">
        <v>241</v>
      </c>
      <c r="E193" s="167" t="s">
        <v>1</v>
      </c>
      <c r="F193" s="168" t="s">
        <v>3041</v>
      </c>
      <c r="H193" s="167" t="s">
        <v>1</v>
      </c>
      <c r="I193" s="169"/>
      <c r="L193" s="166"/>
      <c r="M193" s="170"/>
      <c r="T193" s="171"/>
      <c r="AT193" s="167" t="s">
        <v>241</v>
      </c>
      <c r="AU193" s="167" t="s">
        <v>95</v>
      </c>
      <c r="AV193" s="14" t="s">
        <v>93</v>
      </c>
      <c r="AW193" s="14" t="s">
        <v>42</v>
      </c>
      <c r="AX193" s="14" t="s">
        <v>86</v>
      </c>
      <c r="AY193" s="167" t="s">
        <v>232</v>
      </c>
    </row>
    <row r="194" spans="2:65" s="14" customFormat="1">
      <c r="B194" s="166"/>
      <c r="D194" s="152" t="s">
        <v>241</v>
      </c>
      <c r="E194" s="167" t="s">
        <v>1</v>
      </c>
      <c r="F194" s="168" t="s">
        <v>3042</v>
      </c>
      <c r="H194" s="167" t="s">
        <v>1</v>
      </c>
      <c r="I194" s="169"/>
      <c r="L194" s="166"/>
      <c r="M194" s="170"/>
      <c r="T194" s="171"/>
      <c r="AT194" s="167" t="s">
        <v>241</v>
      </c>
      <c r="AU194" s="167" t="s">
        <v>95</v>
      </c>
      <c r="AV194" s="14" t="s">
        <v>93</v>
      </c>
      <c r="AW194" s="14" t="s">
        <v>42</v>
      </c>
      <c r="AX194" s="14" t="s">
        <v>86</v>
      </c>
      <c r="AY194" s="167" t="s">
        <v>232</v>
      </c>
    </row>
    <row r="195" spans="2:65" s="12" customFormat="1">
      <c r="B195" s="151"/>
      <c r="D195" s="152" t="s">
        <v>241</v>
      </c>
      <c r="E195" s="153" t="s">
        <v>1</v>
      </c>
      <c r="F195" s="154" t="s">
        <v>325</v>
      </c>
      <c r="H195" s="155">
        <v>11</v>
      </c>
      <c r="I195" s="156"/>
      <c r="L195" s="151"/>
      <c r="M195" s="157"/>
      <c r="T195" s="158"/>
      <c r="AT195" s="153" t="s">
        <v>241</v>
      </c>
      <c r="AU195" s="153" t="s">
        <v>95</v>
      </c>
      <c r="AV195" s="12" t="s">
        <v>95</v>
      </c>
      <c r="AW195" s="12" t="s">
        <v>42</v>
      </c>
      <c r="AX195" s="12" t="s">
        <v>86</v>
      </c>
      <c r="AY195" s="153" t="s">
        <v>232</v>
      </c>
    </row>
    <row r="196" spans="2:65" s="13" customFormat="1">
      <c r="B196" s="159"/>
      <c r="D196" s="152" t="s">
        <v>241</v>
      </c>
      <c r="E196" s="160" t="s">
        <v>1</v>
      </c>
      <c r="F196" s="161" t="s">
        <v>243</v>
      </c>
      <c r="H196" s="162">
        <v>11</v>
      </c>
      <c r="I196" s="163"/>
      <c r="L196" s="159"/>
      <c r="M196" s="164"/>
      <c r="T196" s="165"/>
      <c r="AT196" s="160" t="s">
        <v>241</v>
      </c>
      <c r="AU196" s="160" t="s">
        <v>95</v>
      </c>
      <c r="AV196" s="13" t="s">
        <v>239</v>
      </c>
      <c r="AW196" s="13" t="s">
        <v>42</v>
      </c>
      <c r="AX196" s="13" t="s">
        <v>93</v>
      </c>
      <c r="AY196" s="160" t="s">
        <v>232</v>
      </c>
    </row>
    <row r="197" spans="2:65" s="1" customFormat="1" ht="24.2" customHeight="1">
      <c r="B197" s="33"/>
      <c r="C197" s="138" t="s">
        <v>358</v>
      </c>
      <c r="D197" s="138" t="s">
        <v>234</v>
      </c>
      <c r="E197" s="139" t="s">
        <v>3082</v>
      </c>
      <c r="F197" s="140" t="s">
        <v>3083</v>
      </c>
      <c r="G197" s="141" t="s">
        <v>370</v>
      </c>
      <c r="H197" s="142">
        <v>10</v>
      </c>
      <c r="I197" s="143"/>
      <c r="J197" s="144">
        <f>ROUND(I197*H197,2)</f>
        <v>0</v>
      </c>
      <c r="K197" s="140" t="s">
        <v>238</v>
      </c>
      <c r="L197" s="33"/>
      <c r="M197" s="145" t="s">
        <v>1</v>
      </c>
      <c r="N197" s="146" t="s">
        <v>51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358</v>
      </c>
      <c r="AT197" s="149" t="s">
        <v>234</v>
      </c>
      <c r="AU197" s="149" t="s">
        <v>95</v>
      </c>
      <c r="AY197" s="17" t="s">
        <v>232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93</v>
      </c>
      <c r="BK197" s="150">
        <f>ROUND(I197*H197,2)</f>
        <v>0</v>
      </c>
      <c r="BL197" s="17" t="s">
        <v>358</v>
      </c>
      <c r="BM197" s="149" t="s">
        <v>3084</v>
      </c>
    </row>
    <row r="198" spans="2:65" s="14" customFormat="1">
      <c r="B198" s="166"/>
      <c r="D198" s="152" t="s">
        <v>241</v>
      </c>
      <c r="E198" s="167" t="s">
        <v>1</v>
      </c>
      <c r="F198" s="168" t="s">
        <v>3085</v>
      </c>
      <c r="H198" s="167" t="s">
        <v>1</v>
      </c>
      <c r="I198" s="169"/>
      <c r="L198" s="166"/>
      <c r="M198" s="170"/>
      <c r="T198" s="171"/>
      <c r="AT198" s="167" t="s">
        <v>241</v>
      </c>
      <c r="AU198" s="167" t="s">
        <v>95</v>
      </c>
      <c r="AV198" s="14" t="s">
        <v>93</v>
      </c>
      <c r="AW198" s="14" t="s">
        <v>42</v>
      </c>
      <c r="AX198" s="14" t="s">
        <v>86</v>
      </c>
      <c r="AY198" s="167" t="s">
        <v>232</v>
      </c>
    </row>
    <row r="199" spans="2:65" s="12" customFormat="1">
      <c r="B199" s="151"/>
      <c r="D199" s="152" t="s">
        <v>241</v>
      </c>
      <c r="E199" s="153" t="s">
        <v>1</v>
      </c>
      <c r="F199" s="154" t="s">
        <v>320</v>
      </c>
      <c r="H199" s="155">
        <v>10</v>
      </c>
      <c r="I199" s="156"/>
      <c r="L199" s="151"/>
      <c r="M199" s="157"/>
      <c r="T199" s="158"/>
      <c r="AT199" s="153" t="s">
        <v>241</v>
      </c>
      <c r="AU199" s="153" t="s">
        <v>95</v>
      </c>
      <c r="AV199" s="12" t="s">
        <v>95</v>
      </c>
      <c r="AW199" s="12" t="s">
        <v>42</v>
      </c>
      <c r="AX199" s="12" t="s">
        <v>86</v>
      </c>
      <c r="AY199" s="153" t="s">
        <v>232</v>
      </c>
    </row>
    <row r="200" spans="2:65" s="13" customFormat="1">
      <c r="B200" s="159"/>
      <c r="D200" s="152" t="s">
        <v>241</v>
      </c>
      <c r="E200" s="160" t="s">
        <v>1</v>
      </c>
      <c r="F200" s="161" t="s">
        <v>243</v>
      </c>
      <c r="H200" s="162">
        <v>10</v>
      </c>
      <c r="I200" s="163"/>
      <c r="L200" s="159"/>
      <c r="M200" s="164"/>
      <c r="T200" s="165"/>
      <c r="AT200" s="160" t="s">
        <v>241</v>
      </c>
      <c r="AU200" s="160" t="s">
        <v>95</v>
      </c>
      <c r="AV200" s="13" t="s">
        <v>239</v>
      </c>
      <c r="AW200" s="13" t="s">
        <v>42</v>
      </c>
      <c r="AX200" s="13" t="s">
        <v>93</v>
      </c>
      <c r="AY200" s="160" t="s">
        <v>232</v>
      </c>
    </row>
    <row r="201" spans="2:65" s="1" customFormat="1" ht="44.25" customHeight="1">
      <c r="B201" s="33"/>
      <c r="C201" s="138" t="s">
        <v>367</v>
      </c>
      <c r="D201" s="138" t="s">
        <v>234</v>
      </c>
      <c r="E201" s="139" t="s">
        <v>3086</v>
      </c>
      <c r="F201" s="140" t="s">
        <v>3087</v>
      </c>
      <c r="G201" s="141" t="s">
        <v>370</v>
      </c>
      <c r="H201" s="142">
        <v>1</v>
      </c>
      <c r="I201" s="143"/>
      <c r="J201" s="144">
        <f>ROUND(I201*H201,2)</f>
        <v>0</v>
      </c>
      <c r="K201" s="140" t="s">
        <v>238</v>
      </c>
      <c r="L201" s="33"/>
      <c r="M201" s="145" t="s">
        <v>1</v>
      </c>
      <c r="N201" s="146" t="s">
        <v>51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358</v>
      </c>
      <c r="AT201" s="149" t="s">
        <v>234</v>
      </c>
      <c r="AU201" s="149" t="s">
        <v>95</v>
      </c>
      <c r="AY201" s="17" t="s">
        <v>232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93</v>
      </c>
      <c r="BK201" s="150">
        <f>ROUND(I201*H201,2)</f>
        <v>0</v>
      </c>
      <c r="BL201" s="17" t="s">
        <v>358</v>
      </c>
      <c r="BM201" s="149" t="s">
        <v>3088</v>
      </c>
    </row>
    <row r="202" spans="2:65" s="14" customFormat="1">
      <c r="B202" s="166"/>
      <c r="D202" s="152" t="s">
        <v>241</v>
      </c>
      <c r="E202" s="167" t="s">
        <v>1</v>
      </c>
      <c r="F202" s="168" t="s">
        <v>3089</v>
      </c>
      <c r="H202" s="167" t="s">
        <v>1</v>
      </c>
      <c r="I202" s="169"/>
      <c r="L202" s="166"/>
      <c r="M202" s="170"/>
      <c r="T202" s="171"/>
      <c r="AT202" s="167" t="s">
        <v>241</v>
      </c>
      <c r="AU202" s="167" t="s">
        <v>95</v>
      </c>
      <c r="AV202" s="14" t="s">
        <v>93</v>
      </c>
      <c r="AW202" s="14" t="s">
        <v>42</v>
      </c>
      <c r="AX202" s="14" t="s">
        <v>86</v>
      </c>
      <c r="AY202" s="167" t="s">
        <v>232</v>
      </c>
    </row>
    <row r="203" spans="2:65" s="12" customFormat="1">
      <c r="B203" s="151"/>
      <c r="D203" s="152" t="s">
        <v>241</v>
      </c>
      <c r="E203" s="153" t="s">
        <v>1</v>
      </c>
      <c r="F203" s="154" t="s">
        <v>3090</v>
      </c>
      <c r="H203" s="155">
        <v>1</v>
      </c>
      <c r="I203" s="156"/>
      <c r="L203" s="151"/>
      <c r="M203" s="157"/>
      <c r="T203" s="158"/>
      <c r="AT203" s="153" t="s">
        <v>241</v>
      </c>
      <c r="AU203" s="153" t="s">
        <v>95</v>
      </c>
      <c r="AV203" s="12" t="s">
        <v>95</v>
      </c>
      <c r="AW203" s="12" t="s">
        <v>42</v>
      </c>
      <c r="AX203" s="12" t="s">
        <v>86</v>
      </c>
      <c r="AY203" s="153" t="s">
        <v>232</v>
      </c>
    </row>
    <row r="204" spans="2:65" s="13" customFormat="1">
      <c r="B204" s="159"/>
      <c r="D204" s="152" t="s">
        <v>241</v>
      </c>
      <c r="E204" s="160" t="s">
        <v>1</v>
      </c>
      <c r="F204" s="161" t="s">
        <v>243</v>
      </c>
      <c r="H204" s="162">
        <v>1</v>
      </c>
      <c r="I204" s="163"/>
      <c r="L204" s="159"/>
      <c r="M204" s="164"/>
      <c r="T204" s="165"/>
      <c r="AT204" s="160" t="s">
        <v>241</v>
      </c>
      <c r="AU204" s="160" t="s">
        <v>95</v>
      </c>
      <c r="AV204" s="13" t="s">
        <v>239</v>
      </c>
      <c r="AW204" s="13" t="s">
        <v>42</v>
      </c>
      <c r="AX204" s="13" t="s">
        <v>93</v>
      </c>
      <c r="AY204" s="160" t="s">
        <v>232</v>
      </c>
    </row>
    <row r="205" spans="2:65" s="1" customFormat="1" ht="37.9" customHeight="1">
      <c r="B205" s="33"/>
      <c r="C205" s="138" t="s">
        <v>373</v>
      </c>
      <c r="D205" s="138" t="s">
        <v>234</v>
      </c>
      <c r="E205" s="139" t="s">
        <v>3091</v>
      </c>
      <c r="F205" s="140" t="s">
        <v>3092</v>
      </c>
      <c r="G205" s="141" t="s">
        <v>370</v>
      </c>
      <c r="H205" s="142">
        <v>1</v>
      </c>
      <c r="I205" s="143"/>
      <c r="J205" s="144">
        <f>ROUND(I205*H205,2)</f>
        <v>0</v>
      </c>
      <c r="K205" s="140" t="s">
        <v>3093</v>
      </c>
      <c r="L205" s="33"/>
      <c r="M205" s="145" t="s">
        <v>1</v>
      </c>
      <c r="N205" s="146" t="s">
        <v>51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358</v>
      </c>
      <c r="AT205" s="149" t="s">
        <v>234</v>
      </c>
      <c r="AU205" s="149" t="s">
        <v>95</v>
      </c>
      <c r="AY205" s="17" t="s">
        <v>232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93</v>
      </c>
      <c r="BK205" s="150">
        <f>ROUND(I205*H205,2)</f>
        <v>0</v>
      </c>
      <c r="BL205" s="17" t="s">
        <v>358</v>
      </c>
      <c r="BM205" s="149" t="s">
        <v>3094</v>
      </c>
    </row>
    <row r="206" spans="2:65" s="14" customFormat="1">
      <c r="B206" s="166"/>
      <c r="D206" s="152" t="s">
        <v>241</v>
      </c>
      <c r="E206" s="167" t="s">
        <v>1</v>
      </c>
      <c r="F206" s="168" t="s">
        <v>3095</v>
      </c>
      <c r="H206" s="167" t="s">
        <v>1</v>
      </c>
      <c r="I206" s="169"/>
      <c r="L206" s="166"/>
      <c r="M206" s="170"/>
      <c r="T206" s="171"/>
      <c r="AT206" s="167" t="s">
        <v>241</v>
      </c>
      <c r="AU206" s="167" t="s">
        <v>95</v>
      </c>
      <c r="AV206" s="14" t="s">
        <v>93</v>
      </c>
      <c r="AW206" s="14" t="s">
        <v>42</v>
      </c>
      <c r="AX206" s="14" t="s">
        <v>86</v>
      </c>
      <c r="AY206" s="167" t="s">
        <v>232</v>
      </c>
    </row>
    <row r="207" spans="2:65" s="14" customFormat="1" ht="22.5">
      <c r="B207" s="166"/>
      <c r="D207" s="152" t="s">
        <v>241</v>
      </c>
      <c r="E207" s="167" t="s">
        <v>1</v>
      </c>
      <c r="F207" s="168" t="s">
        <v>3096</v>
      </c>
      <c r="H207" s="167" t="s">
        <v>1</v>
      </c>
      <c r="I207" s="169"/>
      <c r="L207" s="166"/>
      <c r="M207" s="170"/>
      <c r="T207" s="171"/>
      <c r="AT207" s="167" t="s">
        <v>241</v>
      </c>
      <c r="AU207" s="167" t="s">
        <v>95</v>
      </c>
      <c r="AV207" s="14" t="s">
        <v>93</v>
      </c>
      <c r="AW207" s="14" t="s">
        <v>42</v>
      </c>
      <c r="AX207" s="14" t="s">
        <v>86</v>
      </c>
      <c r="AY207" s="167" t="s">
        <v>232</v>
      </c>
    </row>
    <row r="208" spans="2:65" s="14" customFormat="1">
      <c r="B208" s="166"/>
      <c r="D208" s="152" t="s">
        <v>241</v>
      </c>
      <c r="E208" s="167" t="s">
        <v>1</v>
      </c>
      <c r="F208" s="168" t="s">
        <v>3097</v>
      </c>
      <c r="H208" s="167" t="s">
        <v>1</v>
      </c>
      <c r="I208" s="169"/>
      <c r="L208" s="166"/>
      <c r="M208" s="170"/>
      <c r="T208" s="171"/>
      <c r="AT208" s="167" t="s">
        <v>241</v>
      </c>
      <c r="AU208" s="167" t="s">
        <v>95</v>
      </c>
      <c r="AV208" s="14" t="s">
        <v>93</v>
      </c>
      <c r="AW208" s="14" t="s">
        <v>42</v>
      </c>
      <c r="AX208" s="14" t="s">
        <v>86</v>
      </c>
      <c r="AY208" s="167" t="s">
        <v>232</v>
      </c>
    </row>
    <row r="209" spans="2:65" s="14" customFormat="1" ht="22.5">
      <c r="B209" s="166"/>
      <c r="D209" s="152" t="s">
        <v>241</v>
      </c>
      <c r="E209" s="167" t="s">
        <v>1</v>
      </c>
      <c r="F209" s="168" t="s">
        <v>3098</v>
      </c>
      <c r="H209" s="167" t="s">
        <v>1</v>
      </c>
      <c r="I209" s="169"/>
      <c r="L209" s="166"/>
      <c r="M209" s="170"/>
      <c r="T209" s="171"/>
      <c r="AT209" s="167" t="s">
        <v>241</v>
      </c>
      <c r="AU209" s="167" t="s">
        <v>95</v>
      </c>
      <c r="AV209" s="14" t="s">
        <v>93</v>
      </c>
      <c r="AW209" s="14" t="s">
        <v>42</v>
      </c>
      <c r="AX209" s="14" t="s">
        <v>86</v>
      </c>
      <c r="AY209" s="167" t="s">
        <v>232</v>
      </c>
    </row>
    <row r="210" spans="2:65" s="12" customFormat="1">
      <c r="B210" s="151"/>
      <c r="D210" s="152" t="s">
        <v>241</v>
      </c>
      <c r="E210" s="153" t="s">
        <v>1</v>
      </c>
      <c r="F210" s="154" t="s">
        <v>93</v>
      </c>
      <c r="H210" s="155">
        <v>1</v>
      </c>
      <c r="I210" s="156"/>
      <c r="L210" s="151"/>
      <c r="M210" s="157"/>
      <c r="T210" s="158"/>
      <c r="AT210" s="153" t="s">
        <v>241</v>
      </c>
      <c r="AU210" s="153" t="s">
        <v>95</v>
      </c>
      <c r="AV210" s="12" t="s">
        <v>95</v>
      </c>
      <c r="AW210" s="12" t="s">
        <v>42</v>
      </c>
      <c r="AX210" s="12" t="s">
        <v>86</v>
      </c>
      <c r="AY210" s="153" t="s">
        <v>232</v>
      </c>
    </row>
    <row r="211" spans="2:65" s="13" customFormat="1">
      <c r="B211" s="159"/>
      <c r="D211" s="152" t="s">
        <v>241</v>
      </c>
      <c r="E211" s="160" t="s">
        <v>1</v>
      </c>
      <c r="F211" s="161" t="s">
        <v>243</v>
      </c>
      <c r="H211" s="162">
        <v>1</v>
      </c>
      <c r="I211" s="163"/>
      <c r="L211" s="159"/>
      <c r="M211" s="164"/>
      <c r="T211" s="165"/>
      <c r="AT211" s="160" t="s">
        <v>241</v>
      </c>
      <c r="AU211" s="160" t="s">
        <v>95</v>
      </c>
      <c r="AV211" s="13" t="s">
        <v>239</v>
      </c>
      <c r="AW211" s="13" t="s">
        <v>42</v>
      </c>
      <c r="AX211" s="13" t="s">
        <v>93</v>
      </c>
      <c r="AY211" s="160" t="s">
        <v>232</v>
      </c>
    </row>
    <row r="212" spans="2:65" s="1" customFormat="1" ht="37.9" customHeight="1">
      <c r="B212" s="33"/>
      <c r="C212" s="138" t="s">
        <v>379</v>
      </c>
      <c r="D212" s="138" t="s">
        <v>234</v>
      </c>
      <c r="E212" s="139" t="s">
        <v>3099</v>
      </c>
      <c r="F212" s="140" t="s">
        <v>3092</v>
      </c>
      <c r="G212" s="141" t="s">
        <v>370</v>
      </c>
      <c r="H212" s="142">
        <v>1</v>
      </c>
      <c r="I212" s="143"/>
      <c r="J212" s="144">
        <f>ROUND(I212*H212,2)</f>
        <v>0</v>
      </c>
      <c r="K212" s="140" t="s">
        <v>3093</v>
      </c>
      <c r="L212" s="33"/>
      <c r="M212" s="145" t="s">
        <v>1</v>
      </c>
      <c r="N212" s="146" t="s">
        <v>51</v>
      </c>
      <c r="P212" s="147">
        <f>O212*H212</f>
        <v>0</v>
      </c>
      <c r="Q212" s="147">
        <v>0</v>
      </c>
      <c r="R212" s="147">
        <f>Q212*H212</f>
        <v>0</v>
      </c>
      <c r="S212" s="147">
        <v>0</v>
      </c>
      <c r="T212" s="148">
        <f>S212*H212</f>
        <v>0</v>
      </c>
      <c r="AR212" s="149" t="s">
        <v>358</v>
      </c>
      <c r="AT212" s="149" t="s">
        <v>234</v>
      </c>
      <c r="AU212" s="149" t="s">
        <v>95</v>
      </c>
      <c r="AY212" s="17" t="s">
        <v>232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93</v>
      </c>
      <c r="BK212" s="150">
        <f>ROUND(I212*H212,2)</f>
        <v>0</v>
      </c>
      <c r="BL212" s="17" t="s">
        <v>358</v>
      </c>
      <c r="BM212" s="149" t="s">
        <v>3100</v>
      </c>
    </row>
    <row r="213" spans="2:65" s="14" customFormat="1">
      <c r="B213" s="166"/>
      <c r="D213" s="152" t="s">
        <v>241</v>
      </c>
      <c r="E213" s="167" t="s">
        <v>1</v>
      </c>
      <c r="F213" s="168" t="s">
        <v>3101</v>
      </c>
      <c r="H213" s="167" t="s">
        <v>1</v>
      </c>
      <c r="I213" s="169"/>
      <c r="L213" s="166"/>
      <c r="M213" s="170"/>
      <c r="T213" s="171"/>
      <c r="AT213" s="167" t="s">
        <v>241</v>
      </c>
      <c r="AU213" s="167" t="s">
        <v>95</v>
      </c>
      <c r="AV213" s="14" t="s">
        <v>93</v>
      </c>
      <c r="AW213" s="14" t="s">
        <v>42</v>
      </c>
      <c r="AX213" s="14" t="s">
        <v>86</v>
      </c>
      <c r="AY213" s="167" t="s">
        <v>232</v>
      </c>
    </row>
    <row r="214" spans="2:65" s="14" customFormat="1" ht="22.5">
      <c r="B214" s="166"/>
      <c r="D214" s="152" t="s">
        <v>241</v>
      </c>
      <c r="E214" s="167" t="s">
        <v>1</v>
      </c>
      <c r="F214" s="168" t="s">
        <v>3102</v>
      </c>
      <c r="H214" s="167" t="s">
        <v>1</v>
      </c>
      <c r="I214" s="169"/>
      <c r="L214" s="166"/>
      <c r="M214" s="170"/>
      <c r="T214" s="171"/>
      <c r="AT214" s="167" t="s">
        <v>241</v>
      </c>
      <c r="AU214" s="167" t="s">
        <v>95</v>
      </c>
      <c r="AV214" s="14" t="s">
        <v>93</v>
      </c>
      <c r="AW214" s="14" t="s">
        <v>42</v>
      </c>
      <c r="AX214" s="14" t="s">
        <v>86</v>
      </c>
      <c r="AY214" s="167" t="s">
        <v>232</v>
      </c>
    </row>
    <row r="215" spans="2:65" s="12" customFormat="1">
      <c r="B215" s="151"/>
      <c r="D215" s="152" t="s">
        <v>241</v>
      </c>
      <c r="E215" s="153" t="s">
        <v>1</v>
      </c>
      <c r="F215" s="154" t="s">
        <v>93</v>
      </c>
      <c r="H215" s="155">
        <v>1</v>
      </c>
      <c r="I215" s="156"/>
      <c r="L215" s="151"/>
      <c r="M215" s="157"/>
      <c r="T215" s="158"/>
      <c r="AT215" s="153" t="s">
        <v>241</v>
      </c>
      <c r="AU215" s="153" t="s">
        <v>95</v>
      </c>
      <c r="AV215" s="12" t="s">
        <v>95</v>
      </c>
      <c r="AW215" s="12" t="s">
        <v>42</v>
      </c>
      <c r="AX215" s="12" t="s">
        <v>86</v>
      </c>
      <c r="AY215" s="153" t="s">
        <v>232</v>
      </c>
    </row>
    <row r="216" spans="2:65" s="13" customFormat="1">
      <c r="B216" s="159"/>
      <c r="D216" s="152" t="s">
        <v>241</v>
      </c>
      <c r="E216" s="160" t="s">
        <v>1</v>
      </c>
      <c r="F216" s="161" t="s">
        <v>243</v>
      </c>
      <c r="H216" s="162">
        <v>1</v>
      </c>
      <c r="I216" s="163"/>
      <c r="L216" s="159"/>
      <c r="M216" s="164"/>
      <c r="T216" s="165"/>
      <c r="AT216" s="160" t="s">
        <v>241</v>
      </c>
      <c r="AU216" s="160" t="s">
        <v>95</v>
      </c>
      <c r="AV216" s="13" t="s">
        <v>239</v>
      </c>
      <c r="AW216" s="13" t="s">
        <v>42</v>
      </c>
      <c r="AX216" s="13" t="s">
        <v>93</v>
      </c>
      <c r="AY216" s="160" t="s">
        <v>232</v>
      </c>
    </row>
    <row r="217" spans="2:65" s="1" customFormat="1" ht="44.25" customHeight="1">
      <c r="B217" s="33"/>
      <c r="C217" s="138" t="s">
        <v>384</v>
      </c>
      <c r="D217" s="138" t="s">
        <v>234</v>
      </c>
      <c r="E217" s="139" t="s">
        <v>3103</v>
      </c>
      <c r="F217" s="140" t="s">
        <v>3104</v>
      </c>
      <c r="G217" s="141" t="s">
        <v>183</v>
      </c>
      <c r="H217" s="142">
        <v>0.125</v>
      </c>
      <c r="I217" s="143"/>
      <c r="J217" s="144">
        <f>ROUND(I217*H217,2)</f>
        <v>0</v>
      </c>
      <c r="K217" s="140" t="s">
        <v>238</v>
      </c>
      <c r="L217" s="33"/>
      <c r="M217" s="145" t="s">
        <v>1</v>
      </c>
      <c r="N217" s="146" t="s">
        <v>51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49" t="s">
        <v>358</v>
      </c>
      <c r="AT217" s="149" t="s">
        <v>234</v>
      </c>
      <c r="AU217" s="149" t="s">
        <v>95</v>
      </c>
      <c r="AY217" s="17" t="s">
        <v>232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93</v>
      </c>
      <c r="BK217" s="150">
        <f>ROUND(I217*H217,2)</f>
        <v>0</v>
      </c>
      <c r="BL217" s="17" t="s">
        <v>358</v>
      </c>
      <c r="BM217" s="149" t="s">
        <v>3105</v>
      </c>
    </row>
    <row r="218" spans="2:65" s="11" customFormat="1" ht="22.9" customHeight="1">
      <c r="B218" s="126"/>
      <c r="D218" s="127" t="s">
        <v>85</v>
      </c>
      <c r="E218" s="136" t="s">
        <v>3106</v>
      </c>
      <c r="F218" s="136" t="s">
        <v>3107</v>
      </c>
      <c r="I218" s="129"/>
      <c r="J218" s="137">
        <f>BK218</f>
        <v>0</v>
      </c>
      <c r="L218" s="126"/>
      <c r="M218" s="131"/>
      <c r="P218" s="132">
        <f>SUM(P219:P224)</f>
        <v>0</v>
      </c>
      <c r="R218" s="132">
        <f>SUM(R219:R224)</f>
        <v>2.32E-3</v>
      </c>
      <c r="T218" s="133">
        <f>SUM(T219:T224)</f>
        <v>0</v>
      </c>
      <c r="AR218" s="127" t="s">
        <v>95</v>
      </c>
      <c r="AT218" s="134" t="s">
        <v>85</v>
      </c>
      <c r="AU218" s="134" t="s">
        <v>93</v>
      </c>
      <c r="AY218" s="127" t="s">
        <v>232</v>
      </c>
      <c r="BK218" s="135">
        <f>SUM(BK219:BK224)</f>
        <v>0</v>
      </c>
    </row>
    <row r="219" spans="2:65" s="1" customFormat="1" ht="37.9" customHeight="1">
      <c r="B219" s="33"/>
      <c r="C219" s="138" t="s">
        <v>7</v>
      </c>
      <c r="D219" s="138" t="s">
        <v>234</v>
      </c>
      <c r="E219" s="139" t="s">
        <v>3108</v>
      </c>
      <c r="F219" s="140" t="s">
        <v>3109</v>
      </c>
      <c r="G219" s="141" t="s">
        <v>370</v>
      </c>
      <c r="H219" s="142">
        <v>4</v>
      </c>
      <c r="I219" s="143"/>
      <c r="J219" s="144">
        <f>ROUND(I219*H219,2)</f>
        <v>0</v>
      </c>
      <c r="K219" s="140" t="s">
        <v>1794</v>
      </c>
      <c r="L219" s="33"/>
      <c r="M219" s="145" t="s">
        <v>1</v>
      </c>
      <c r="N219" s="146" t="s">
        <v>51</v>
      </c>
      <c r="P219" s="147">
        <f>O219*H219</f>
        <v>0</v>
      </c>
      <c r="Q219" s="147">
        <v>5.8E-4</v>
      </c>
      <c r="R219" s="147">
        <f>Q219*H219</f>
        <v>2.32E-3</v>
      </c>
      <c r="S219" s="147">
        <v>0</v>
      </c>
      <c r="T219" s="148">
        <f>S219*H219</f>
        <v>0</v>
      </c>
      <c r="AR219" s="149" t="s">
        <v>358</v>
      </c>
      <c r="AT219" s="149" t="s">
        <v>234</v>
      </c>
      <c r="AU219" s="149" t="s">
        <v>95</v>
      </c>
      <c r="AY219" s="17" t="s">
        <v>232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93</v>
      </c>
      <c r="BK219" s="150">
        <f>ROUND(I219*H219,2)</f>
        <v>0</v>
      </c>
      <c r="BL219" s="17" t="s">
        <v>358</v>
      </c>
      <c r="BM219" s="149" t="s">
        <v>3110</v>
      </c>
    </row>
    <row r="220" spans="2:65" s="14" customFormat="1">
      <c r="B220" s="166"/>
      <c r="D220" s="152" t="s">
        <v>241</v>
      </c>
      <c r="E220" s="167" t="s">
        <v>1</v>
      </c>
      <c r="F220" s="168" t="s">
        <v>3040</v>
      </c>
      <c r="H220" s="167" t="s">
        <v>1</v>
      </c>
      <c r="I220" s="169"/>
      <c r="L220" s="166"/>
      <c r="M220" s="170"/>
      <c r="T220" s="171"/>
      <c r="AT220" s="167" t="s">
        <v>241</v>
      </c>
      <c r="AU220" s="167" t="s">
        <v>95</v>
      </c>
      <c r="AV220" s="14" t="s">
        <v>93</v>
      </c>
      <c r="AW220" s="14" t="s">
        <v>42</v>
      </c>
      <c r="AX220" s="14" t="s">
        <v>86</v>
      </c>
      <c r="AY220" s="167" t="s">
        <v>232</v>
      </c>
    </row>
    <row r="221" spans="2:65" s="14" customFormat="1">
      <c r="B221" s="166"/>
      <c r="D221" s="152" t="s">
        <v>241</v>
      </c>
      <c r="E221" s="167" t="s">
        <v>1</v>
      </c>
      <c r="F221" s="168" t="s">
        <v>3041</v>
      </c>
      <c r="H221" s="167" t="s">
        <v>1</v>
      </c>
      <c r="I221" s="169"/>
      <c r="L221" s="166"/>
      <c r="M221" s="170"/>
      <c r="T221" s="171"/>
      <c r="AT221" s="167" t="s">
        <v>241</v>
      </c>
      <c r="AU221" s="167" t="s">
        <v>95</v>
      </c>
      <c r="AV221" s="14" t="s">
        <v>93</v>
      </c>
      <c r="AW221" s="14" t="s">
        <v>42</v>
      </c>
      <c r="AX221" s="14" t="s">
        <v>86</v>
      </c>
      <c r="AY221" s="167" t="s">
        <v>232</v>
      </c>
    </row>
    <row r="222" spans="2:65" s="14" customFormat="1">
      <c r="B222" s="166"/>
      <c r="D222" s="152" t="s">
        <v>241</v>
      </c>
      <c r="E222" s="167" t="s">
        <v>1</v>
      </c>
      <c r="F222" s="168" t="s">
        <v>3111</v>
      </c>
      <c r="H222" s="167" t="s">
        <v>1</v>
      </c>
      <c r="I222" s="169"/>
      <c r="L222" s="166"/>
      <c r="M222" s="170"/>
      <c r="T222" s="171"/>
      <c r="AT222" s="167" t="s">
        <v>241</v>
      </c>
      <c r="AU222" s="167" t="s">
        <v>95</v>
      </c>
      <c r="AV222" s="14" t="s">
        <v>93</v>
      </c>
      <c r="AW222" s="14" t="s">
        <v>42</v>
      </c>
      <c r="AX222" s="14" t="s">
        <v>86</v>
      </c>
      <c r="AY222" s="167" t="s">
        <v>232</v>
      </c>
    </row>
    <row r="223" spans="2:65" s="12" customFormat="1">
      <c r="B223" s="151"/>
      <c r="D223" s="152" t="s">
        <v>241</v>
      </c>
      <c r="E223" s="153" t="s">
        <v>1</v>
      </c>
      <c r="F223" s="154" t="s">
        <v>239</v>
      </c>
      <c r="H223" s="155">
        <v>4</v>
      </c>
      <c r="I223" s="156"/>
      <c r="L223" s="151"/>
      <c r="M223" s="157"/>
      <c r="T223" s="158"/>
      <c r="AT223" s="153" t="s">
        <v>241</v>
      </c>
      <c r="AU223" s="153" t="s">
        <v>95</v>
      </c>
      <c r="AV223" s="12" t="s">
        <v>95</v>
      </c>
      <c r="AW223" s="12" t="s">
        <v>42</v>
      </c>
      <c r="AX223" s="12" t="s">
        <v>86</v>
      </c>
      <c r="AY223" s="153" t="s">
        <v>232</v>
      </c>
    </row>
    <row r="224" spans="2:65" s="13" customFormat="1">
      <c r="B224" s="159"/>
      <c r="D224" s="152" t="s">
        <v>241</v>
      </c>
      <c r="E224" s="160" t="s">
        <v>1</v>
      </c>
      <c r="F224" s="161" t="s">
        <v>243</v>
      </c>
      <c r="H224" s="162">
        <v>4</v>
      </c>
      <c r="I224" s="163"/>
      <c r="L224" s="159"/>
      <c r="M224" s="164"/>
      <c r="T224" s="165"/>
      <c r="AT224" s="160" t="s">
        <v>241</v>
      </c>
      <c r="AU224" s="160" t="s">
        <v>95</v>
      </c>
      <c r="AV224" s="13" t="s">
        <v>239</v>
      </c>
      <c r="AW224" s="13" t="s">
        <v>42</v>
      </c>
      <c r="AX224" s="13" t="s">
        <v>93</v>
      </c>
      <c r="AY224" s="160" t="s">
        <v>232</v>
      </c>
    </row>
    <row r="225" spans="2:65" s="11" customFormat="1" ht="25.9" customHeight="1">
      <c r="B225" s="126"/>
      <c r="D225" s="127" t="s">
        <v>85</v>
      </c>
      <c r="E225" s="128" t="s">
        <v>304</v>
      </c>
      <c r="F225" s="128" t="s">
        <v>3112</v>
      </c>
      <c r="I225" s="129"/>
      <c r="J225" s="130">
        <f>BK225</f>
        <v>0</v>
      </c>
      <c r="L225" s="126"/>
      <c r="M225" s="131"/>
      <c r="P225" s="132">
        <f>P226+P269</f>
        <v>0</v>
      </c>
      <c r="R225" s="132">
        <f>R226+R269</f>
        <v>0.40386719999999998</v>
      </c>
      <c r="T225" s="133">
        <f>T226+T269</f>
        <v>3.2132800000000001</v>
      </c>
      <c r="AR225" s="127" t="s">
        <v>256</v>
      </c>
      <c r="AT225" s="134" t="s">
        <v>85</v>
      </c>
      <c r="AU225" s="134" t="s">
        <v>86</v>
      </c>
      <c r="AY225" s="127" t="s">
        <v>232</v>
      </c>
      <c r="BK225" s="135">
        <f>BK226+BK269</f>
        <v>0</v>
      </c>
    </row>
    <row r="226" spans="2:65" s="11" customFormat="1" ht="22.9" customHeight="1">
      <c r="B226" s="126"/>
      <c r="D226" s="127" t="s">
        <v>85</v>
      </c>
      <c r="E226" s="136" t="s">
        <v>3113</v>
      </c>
      <c r="F226" s="136" t="s">
        <v>3114</v>
      </c>
      <c r="I226" s="129"/>
      <c r="J226" s="137">
        <f>BK226</f>
        <v>0</v>
      </c>
      <c r="L226" s="126"/>
      <c r="M226" s="131"/>
      <c r="P226" s="132">
        <f>SUM(P227:P268)</f>
        <v>0</v>
      </c>
      <c r="R226" s="132">
        <f>SUM(R227:R268)</f>
        <v>0.17824999999999999</v>
      </c>
      <c r="T226" s="133">
        <f>SUM(T227:T268)</f>
        <v>0.67888000000000004</v>
      </c>
      <c r="AR226" s="127" t="s">
        <v>256</v>
      </c>
      <c r="AT226" s="134" t="s">
        <v>85</v>
      </c>
      <c r="AU226" s="134" t="s">
        <v>93</v>
      </c>
      <c r="AY226" s="127" t="s">
        <v>232</v>
      </c>
      <c r="BK226" s="135">
        <f>SUM(BK227:BK268)</f>
        <v>0</v>
      </c>
    </row>
    <row r="227" spans="2:65" s="1" customFormat="1" ht="49.15" customHeight="1">
      <c r="B227" s="33"/>
      <c r="C227" s="138" t="s">
        <v>393</v>
      </c>
      <c r="D227" s="138" t="s">
        <v>234</v>
      </c>
      <c r="E227" s="139" t="s">
        <v>3115</v>
      </c>
      <c r="F227" s="140" t="s">
        <v>3116</v>
      </c>
      <c r="G227" s="141" t="s">
        <v>237</v>
      </c>
      <c r="H227" s="142">
        <v>155</v>
      </c>
      <c r="I227" s="143"/>
      <c r="J227" s="144">
        <f>ROUND(I227*H227,2)</f>
        <v>0</v>
      </c>
      <c r="K227" s="140" t="s">
        <v>238</v>
      </c>
      <c r="L227" s="33"/>
      <c r="M227" s="145" t="s">
        <v>1</v>
      </c>
      <c r="N227" s="146" t="s">
        <v>51</v>
      </c>
      <c r="P227" s="147">
        <f>O227*H227</f>
        <v>0</v>
      </c>
      <c r="Q227" s="147">
        <v>0</v>
      </c>
      <c r="R227" s="147">
        <f>Q227*H227</f>
        <v>0</v>
      </c>
      <c r="S227" s="147">
        <v>0</v>
      </c>
      <c r="T227" s="148">
        <f>S227*H227</f>
        <v>0</v>
      </c>
      <c r="AR227" s="149" t="s">
        <v>696</v>
      </c>
      <c r="AT227" s="149" t="s">
        <v>234</v>
      </c>
      <c r="AU227" s="149" t="s">
        <v>95</v>
      </c>
      <c r="AY227" s="17" t="s">
        <v>232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93</v>
      </c>
      <c r="BK227" s="150">
        <f>ROUND(I227*H227,2)</f>
        <v>0</v>
      </c>
      <c r="BL227" s="17" t="s">
        <v>696</v>
      </c>
      <c r="BM227" s="149" t="s">
        <v>3117</v>
      </c>
    </row>
    <row r="228" spans="2:65" s="14" customFormat="1">
      <c r="B228" s="166"/>
      <c r="D228" s="152" t="s">
        <v>241</v>
      </c>
      <c r="E228" s="167" t="s">
        <v>1</v>
      </c>
      <c r="F228" s="168" t="s">
        <v>3040</v>
      </c>
      <c r="H228" s="167" t="s">
        <v>1</v>
      </c>
      <c r="I228" s="169"/>
      <c r="L228" s="166"/>
      <c r="M228" s="170"/>
      <c r="T228" s="171"/>
      <c r="AT228" s="167" t="s">
        <v>241</v>
      </c>
      <c r="AU228" s="167" t="s">
        <v>95</v>
      </c>
      <c r="AV228" s="14" t="s">
        <v>93</v>
      </c>
      <c r="AW228" s="14" t="s">
        <v>42</v>
      </c>
      <c r="AX228" s="14" t="s">
        <v>86</v>
      </c>
      <c r="AY228" s="167" t="s">
        <v>232</v>
      </c>
    </row>
    <row r="229" spans="2:65" s="14" customFormat="1">
      <c r="B229" s="166"/>
      <c r="D229" s="152" t="s">
        <v>241</v>
      </c>
      <c r="E229" s="167" t="s">
        <v>1</v>
      </c>
      <c r="F229" s="168" t="s">
        <v>3041</v>
      </c>
      <c r="H229" s="167" t="s">
        <v>1</v>
      </c>
      <c r="I229" s="169"/>
      <c r="L229" s="166"/>
      <c r="M229" s="170"/>
      <c r="T229" s="171"/>
      <c r="AT229" s="167" t="s">
        <v>241</v>
      </c>
      <c r="AU229" s="167" t="s">
        <v>95</v>
      </c>
      <c r="AV229" s="14" t="s">
        <v>93</v>
      </c>
      <c r="AW229" s="14" t="s">
        <v>42</v>
      </c>
      <c r="AX229" s="14" t="s">
        <v>86</v>
      </c>
      <c r="AY229" s="167" t="s">
        <v>232</v>
      </c>
    </row>
    <row r="230" spans="2:65" s="14" customFormat="1">
      <c r="B230" s="166"/>
      <c r="D230" s="152" t="s">
        <v>241</v>
      </c>
      <c r="E230" s="167" t="s">
        <v>1</v>
      </c>
      <c r="F230" s="168" t="s">
        <v>3118</v>
      </c>
      <c r="H230" s="167" t="s">
        <v>1</v>
      </c>
      <c r="I230" s="169"/>
      <c r="L230" s="166"/>
      <c r="M230" s="170"/>
      <c r="T230" s="171"/>
      <c r="AT230" s="167" t="s">
        <v>241</v>
      </c>
      <c r="AU230" s="167" t="s">
        <v>95</v>
      </c>
      <c r="AV230" s="14" t="s">
        <v>93</v>
      </c>
      <c r="AW230" s="14" t="s">
        <v>42</v>
      </c>
      <c r="AX230" s="14" t="s">
        <v>86</v>
      </c>
      <c r="AY230" s="167" t="s">
        <v>232</v>
      </c>
    </row>
    <row r="231" spans="2:65" s="12" customFormat="1">
      <c r="B231" s="151"/>
      <c r="D231" s="152" t="s">
        <v>241</v>
      </c>
      <c r="E231" s="153" t="s">
        <v>1</v>
      </c>
      <c r="F231" s="154" t="s">
        <v>1272</v>
      </c>
      <c r="H231" s="155">
        <v>155</v>
      </c>
      <c r="I231" s="156"/>
      <c r="L231" s="151"/>
      <c r="M231" s="157"/>
      <c r="T231" s="158"/>
      <c r="AT231" s="153" t="s">
        <v>241</v>
      </c>
      <c r="AU231" s="153" t="s">
        <v>95</v>
      </c>
      <c r="AV231" s="12" t="s">
        <v>95</v>
      </c>
      <c r="AW231" s="12" t="s">
        <v>42</v>
      </c>
      <c r="AX231" s="12" t="s">
        <v>86</v>
      </c>
      <c r="AY231" s="153" t="s">
        <v>232</v>
      </c>
    </row>
    <row r="232" spans="2:65" s="13" customFormat="1">
      <c r="B232" s="159"/>
      <c r="D232" s="152" t="s">
        <v>241</v>
      </c>
      <c r="E232" s="160" t="s">
        <v>1</v>
      </c>
      <c r="F232" s="161" t="s">
        <v>243</v>
      </c>
      <c r="H232" s="162">
        <v>155</v>
      </c>
      <c r="I232" s="163"/>
      <c r="L232" s="159"/>
      <c r="M232" s="164"/>
      <c r="T232" s="165"/>
      <c r="AT232" s="160" t="s">
        <v>241</v>
      </c>
      <c r="AU232" s="160" t="s">
        <v>95</v>
      </c>
      <c r="AV232" s="13" t="s">
        <v>239</v>
      </c>
      <c r="AW232" s="13" t="s">
        <v>42</v>
      </c>
      <c r="AX232" s="13" t="s">
        <v>93</v>
      </c>
      <c r="AY232" s="160" t="s">
        <v>232</v>
      </c>
    </row>
    <row r="233" spans="2:65" s="1" customFormat="1" ht="16.5" customHeight="1">
      <c r="B233" s="33"/>
      <c r="C233" s="179" t="s">
        <v>404</v>
      </c>
      <c r="D233" s="179" t="s">
        <v>304</v>
      </c>
      <c r="E233" s="180" t="s">
        <v>3119</v>
      </c>
      <c r="F233" s="181" t="s">
        <v>3120</v>
      </c>
      <c r="G233" s="182" t="s">
        <v>1474</v>
      </c>
      <c r="H233" s="183">
        <v>178.25</v>
      </c>
      <c r="I233" s="184"/>
      <c r="J233" s="185">
        <f>ROUND(I233*H233,2)</f>
        <v>0</v>
      </c>
      <c r="K233" s="181" t="s">
        <v>238</v>
      </c>
      <c r="L233" s="186"/>
      <c r="M233" s="187" t="s">
        <v>1</v>
      </c>
      <c r="N233" s="188" t="s">
        <v>51</v>
      </c>
      <c r="P233" s="147">
        <f>O233*H233</f>
        <v>0</v>
      </c>
      <c r="Q233" s="147">
        <v>1E-3</v>
      </c>
      <c r="R233" s="147">
        <f>Q233*H233</f>
        <v>0.17824999999999999</v>
      </c>
      <c r="S233" s="147">
        <v>0</v>
      </c>
      <c r="T233" s="148">
        <f>S233*H233</f>
        <v>0</v>
      </c>
      <c r="AR233" s="149" t="s">
        <v>1864</v>
      </c>
      <c r="AT233" s="149" t="s">
        <v>304</v>
      </c>
      <c r="AU233" s="149" t="s">
        <v>95</v>
      </c>
      <c r="AY233" s="17" t="s">
        <v>232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93</v>
      </c>
      <c r="BK233" s="150">
        <f>ROUND(I233*H233,2)</f>
        <v>0</v>
      </c>
      <c r="BL233" s="17" t="s">
        <v>696</v>
      </c>
      <c r="BM233" s="149" t="s">
        <v>3121</v>
      </c>
    </row>
    <row r="234" spans="2:65" s="12" customFormat="1">
      <c r="B234" s="151"/>
      <c r="D234" s="152" t="s">
        <v>241</v>
      </c>
      <c r="F234" s="154" t="s">
        <v>3064</v>
      </c>
      <c r="H234" s="155">
        <v>178.25</v>
      </c>
      <c r="I234" s="156"/>
      <c r="L234" s="151"/>
      <c r="M234" s="157"/>
      <c r="T234" s="158"/>
      <c r="AT234" s="153" t="s">
        <v>241</v>
      </c>
      <c r="AU234" s="153" t="s">
        <v>95</v>
      </c>
      <c r="AV234" s="12" t="s">
        <v>95</v>
      </c>
      <c r="AW234" s="12" t="s">
        <v>4</v>
      </c>
      <c r="AX234" s="12" t="s">
        <v>93</v>
      </c>
      <c r="AY234" s="153" t="s">
        <v>232</v>
      </c>
    </row>
    <row r="235" spans="2:65" s="1" customFormat="1" ht="78" customHeight="1">
      <c r="B235" s="33"/>
      <c r="C235" s="138" t="s">
        <v>412</v>
      </c>
      <c r="D235" s="138" t="s">
        <v>234</v>
      </c>
      <c r="E235" s="139" t="s">
        <v>3122</v>
      </c>
      <c r="F235" s="140" t="s">
        <v>3123</v>
      </c>
      <c r="G235" s="141" t="s">
        <v>370</v>
      </c>
      <c r="H235" s="142">
        <v>4</v>
      </c>
      <c r="I235" s="143"/>
      <c r="J235" s="144">
        <f>ROUND(I235*H235,2)</f>
        <v>0</v>
      </c>
      <c r="K235" s="140" t="s">
        <v>3093</v>
      </c>
      <c r="L235" s="33"/>
      <c r="M235" s="145" t="s">
        <v>1</v>
      </c>
      <c r="N235" s="146" t="s">
        <v>51</v>
      </c>
      <c r="P235" s="147">
        <f>O235*H235</f>
        <v>0</v>
      </c>
      <c r="Q235" s="147">
        <v>0</v>
      </c>
      <c r="R235" s="147">
        <f>Q235*H235</f>
        <v>0</v>
      </c>
      <c r="S235" s="147">
        <v>0.127</v>
      </c>
      <c r="T235" s="148">
        <f>S235*H235</f>
        <v>0.50800000000000001</v>
      </c>
      <c r="AR235" s="149" t="s">
        <v>696</v>
      </c>
      <c r="AT235" s="149" t="s">
        <v>234</v>
      </c>
      <c r="AU235" s="149" t="s">
        <v>95</v>
      </c>
      <c r="AY235" s="17" t="s">
        <v>232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93</v>
      </c>
      <c r="BK235" s="150">
        <f>ROUND(I235*H235,2)</f>
        <v>0</v>
      </c>
      <c r="BL235" s="17" t="s">
        <v>696</v>
      </c>
      <c r="BM235" s="149" t="s">
        <v>3124</v>
      </c>
    </row>
    <row r="236" spans="2:65" s="1" customFormat="1" ht="29.25">
      <c r="B236" s="33"/>
      <c r="D236" s="152" t="s">
        <v>2490</v>
      </c>
      <c r="F236" s="197" t="s">
        <v>3125</v>
      </c>
      <c r="I236" s="198"/>
      <c r="L236" s="33"/>
      <c r="M236" s="199"/>
      <c r="T236" s="55"/>
      <c r="AT236" s="17" t="s">
        <v>2490</v>
      </c>
      <c r="AU236" s="17" t="s">
        <v>95</v>
      </c>
    </row>
    <row r="237" spans="2:65" s="14" customFormat="1">
      <c r="B237" s="166"/>
      <c r="D237" s="152" t="s">
        <v>241</v>
      </c>
      <c r="E237" s="167" t="s">
        <v>1</v>
      </c>
      <c r="F237" s="168" t="s">
        <v>3040</v>
      </c>
      <c r="H237" s="167" t="s">
        <v>1</v>
      </c>
      <c r="I237" s="169"/>
      <c r="L237" s="166"/>
      <c r="M237" s="170"/>
      <c r="T237" s="171"/>
      <c r="AT237" s="167" t="s">
        <v>241</v>
      </c>
      <c r="AU237" s="167" t="s">
        <v>95</v>
      </c>
      <c r="AV237" s="14" t="s">
        <v>93</v>
      </c>
      <c r="AW237" s="14" t="s">
        <v>42</v>
      </c>
      <c r="AX237" s="14" t="s">
        <v>86</v>
      </c>
      <c r="AY237" s="167" t="s">
        <v>232</v>
      </c>
    </row>
    <row r="238" spans="2:65" s="14" customFormat="1">
      <c r="B238" s="166"/>
      <c r="D238" s="152" t="s">
        <v>241</v>
      </c>
      <c r="E238" s="167" t="s">
        <v>1</v>
      </c>
      <c r="F238" s="168" t="s">
        <v>3041</v>
      </c>
      <c r="H238" s="167" t="s">
        <v>1</v>
      </c>
      <c r="I238" s="169"/>
      <c r="L238" s="166"/>
      <c r="M238" s="170"/>
      <c r="T238" s="171"/>
      <c r="AT238" s="167" t="s">
        <v>241</v>
      </c>
      <c r="AU238" s="167" t="s">
        <v>95</v>
      </c>
      <c r="AV238" s="14" t="s">
        <v>93</v>
      </c>
      <c r="AW238" s="14" t="s">
        <v>42</v>
      </c>
      <c r="AX238" s="14" t="s">
        <v>86</v>
      </c>
      <c r="AY238" s="167" t="s">
        <v>232</v>
      </c>
    </row>
    <row r="239" spans="2:65" s="14" customFormat="1" ht="33.75">
      <c r="B239" s="166"/>
      <c r="D239" s="152" t="s">
        <v>241</v>
      </c>
      <c r="E239" s="167" t="s">
        <v>1</v>
      </c>
      <c r="F239" s="168" t="s">
        <v>3126</v>
      </c>
      <c r="H239" s="167" t="s">
        <v>1</v>
      </c>
      <c r="I239" s="169"/>
      <c r="L239" s="166"/>
      <c r="M239" s="170"/>
      <c r="T239" s="171"/>
      <c r="AT239" s="167" t="s">
        <v>241</v>
      </c>
      <c r="AU239" s="167" t="s">
        <v>95</v>
      </c>
      <c r="AV239" s="14" t="s">
        <v>93</v>
      </c>
      <c r="AW239" s="14" t="s">
        <v>42</v>
      </c>
      <c r="AX239" s="14" t="s">
        <v>86</v>
      </c>
      <c r="AY239" s="167" t="s">
        <v>232</v>
      </c>
    </row>
    <row r="240" spans="2:65" s="14" customFormat="1">
      <c r="B240" s="166"/>
      <c r="D240" s="152" t="s">
        <v>241</v>
      </c>
      <c r="E240" s="167" t="s">
        <v>1</v>
      </c>
      <c r="F240" s="168" t="s">
        <v>3127</v>
      </c>
      <c r="H240" s="167" t="s">
        <v>1</v>
      </c>
      <c r="I240" s="169"/>
      <c r="L240" s="166"/>
      <c r="M240" s="170"/>
      <c r="T240" s="171"/>
      <c r="AT240" s="167" t="s">
        <v>241</v>
      </c>
      <c r="AU240" s="167" t="s">
        <v>95</v>
      </c>
      <c r="AV240" s="14" t="s">
        <v>93</v>
      </c>
      <c r="AW240" s="14" t="s">
        <v>42</v>
      </c>
      <c r="AX240" s="14" t="s">
        <v>86</v>
      </c>
      <c r="AY240" s="167" t="s">
        <v>232</v>
      </c>
    </row>
    <row r="241" spans="2:65" s="12" customFormat="1">
      <c r="B241" s="151"/>
      <c r="D241" s="152" t="s">
        <v>241</v>
      </c>
      <c r="E241" s="153" t="s">
        <v>1</v>
      </c>
      <c r="F241" s="154" t="s">
        <v>3128</v>
      </c>
      <c r="H241" s="155">
        <v>4</v>
      </c>
      <c r="I241" s="156"/>
      <c r="L241" s="151"/>
      <c r="M241" s="157"/>
      <c r="T241" s="158"/>
      <c r="AT241" s="153" t="s">
        <v>241</v>
      </c>
      <c r="AU241" s="153" t="s">
        <v>95</v>
      </c>
      <c r="AV241" s="12" t="s">
        <v>95</v>
      </c>
      <c r="AW241" s="12" t="s">
        <v>42</v>
      </c>
      <c r="AX241" s="12" t="s">
        <v>86</v>
      </c>
      <c r="AY241" s="153" t="s">
        <v>232</v>
      </c>
    </row>
    <row r="242" spans="2:65" s="13" customFormat="1">
      <c r="B242" s="159"/>
      <c r="D242" s="152" t="s">
        <v>241</v>
      </c>
      <c r="E242" s="160" t="s">
        <v>1</v>
      </c>
      <c r="F242" s="161" t="s">
        <v>243</v>
      </c>
      <c r="H242" s="162">
        <v>4</v>
      </c>
      <c r="I242" s="163"/>
      <c r="L242" s="159"/>
      <c r="M242" s="164"/>
      <c r="T242" s="165"/>
      <c r="AT242" s="160" t="s">
        <v>241</v>
      </c>
      <c r="AU242" s="160" t="s">
        <v>95</v>
      </c>
      <c r="AV242" s="13" t="s">
        <v>239</v>
      </c>
      <c r="AW242" s="13" t="s">
        <v>42</v>
      </c>
      <c r="AX242" s="13" t="s">
        <v>93</v>
      </c>
      <c r="AY242" s="160" t="s">
        <v>232</v>
      </c>
    </row>
    <row r="243" spans="2:65" s="1" customFormat="1" ht="37.9" customHeight="1">
      <c r="B243" s="33"/>
      <c r="C243" s="138" t="s">
        <v>420</v>
      </c>
      <c r="D243" s="138" t="s">
        <v>234</v>
      </c>
      <c r="E243" s="139" t="s">
        <v>3129</v>
      </c>
      <c r="F243" s="140" t="s">
        <v>3130</v>
      </c>
      <c r="G243" s="141" t="s">
        <v>370</v>
      </c>
      <c r="H243" s="142">
        <v>4</v>
      </c>
      <c r="I243" s="143"/>
      <c r="J243" s="144">
        <f>ROUND(I243*H243,2)</f>
        <v>0</v>
      </c>
      <c r="K243" s="140" t="s">
        <v>3093</v>
      </c>
      <c r="L243" s="33"/>
      <c r="M243" s="145" t="s">
        <v>1</v>
      </c>
      <c r="N243" s="146" t="s">
        <v>51</v>
      </c>
      <c r="P243" s="147">
        <f>O243*H243</f>
        <v>0</v>
      </c>
      <c r="Q243" s="147">
        <v>0</v>
      </c>
      <c r="R243" s="147">
        <f>Q243*H243</f>
        <v>0</v>
      </c>
      <c r="S243" s="147">
        <v>3.5000000000000003E-2</v>
      </c>
      <c r="T243" s="148">
        <f>S243*H243</f>
        <v>0.14000000000000001</v>
      </c>
      <c r="AR243" s="149" t="s">
        <v>696</v>
      </c>
      <c r="AT243" s="149" t="s">
        <v>234</v>
      </c>
      <c r="AU243" s="149" t="s">
        <v>95</v>
      </c>
      <c r="AY243" s="17" t="s">
        <v>232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93</v>
      </c>
      <c r="BK243" s="150">
        <f>ROUND(I243*H243,2)</f>
        <v>0</v>
      </c>
      <c r="BL243" s="17" t="s">
        <v>696</v>
      </c>
      <c r="BM243" s="149" t="s">
        <v>3131</v>
      </c>
    </row>
    <row r="244" spans="2:65" s="14" customFormat="1">
      <c r="B244" s="166"/>
      <c r="D244" s="152" t="s">
        <v>241</v>
      </c>
      <c r="E244" s="167" t="s">
        <v>1</v>
      </c>
      <c r="F244" s="168" t="s">
        <v>3040</v>
      </c>
      <c r="H244" s="167" t="s">
        <v>1</v>
      </c>
      <c r="I244" s="169"/>
      <c r="L244" s="166"/>
      <c r="M244" s="170"/>
      <c r="T244" s="171"/>
      <c r="AT244" s="167" t="s">
        <v>241</v>
      </c>
      <c r="AU244" s="167" t="s">
        <v>95</v>
      </c>
      <c r="AV244" s="14" t="s">
        <v>93</v>
      </c>
      <c r="AW244" s="14" t="s">
        <v>42</v>
      </c>
      <c r="AX244" s="14" t="s">
        <v>86</v>
      </c>
      <c r="AY244" s="167" t="s">
        <v>232</v>
      </c>
    </row>
    <row r="245" spans="2:65" s="14" customFormat="1">
      <c r="B245" s="166"/>
      <c r="D245" s="152" t="s">
        <v>241</v>
      </c>
      <c r="E245" s="167" t="s">
        <v>1</v>
      </c>
      <c r="F245" s="168" t="s">
        <v>3041</v>
      </c>
      <c r="H245" s="167" t="s">
        <v>1</v>
      </c>
      <c r="I245" s="169"/>
      <c r="L245" s="166"/>
      <c r="M245" s="170"/>
      <c r="T245" s="171"/>
      <c r="AT245" s="167" t="s">
        <v>241</v>
      </c>
      <c r="AU245" s="167" t="s">
        <v>95</v>
      </c>
      <c r="AV245" s="14" t="s">
        <v>93</v>
      </c>
      <c r="AW245" s="14" t="s">
        <v>42</v>
      </c>
      <c r="AX245" s="14" t="s">
        <v>86</v>
      </c>
      <c r="AY245" s="167" t="s">
        <v>232</v>
      </c>
    </row>
    <row r="246" spans="2:65" s="14" customFormat="1" ht="33.75">
      <c r="B246" s="166"/>
      <c r="D246" s="152" t="s">
        <v>241</v>
      </c>
      <c r="E246" s="167" t="s">
        <v>1</v>
      </c>
      <c r="F246" s="168" t="s">
        <v>3126</v>
      </c>
      <c r="H246" s="167" t="s">
        <v>1</v>
      </c>
      <c r="I246" s="169"/>
      <c r="L246" s="166"/>
      <c r="M246" s="170"/>
      <c r="T246" s="171"/>
      <c r="AT246" s="167" t="s">
        <v>241</v>
      </c>
      <c r="AU246" s="167" t="s">
        <v>95</v>
      </c>
      <c r="AV246" s="14" t="s">
        <v>93</v>
      </c>
      <c r="AW246" s="14" t="s">
        <v>42</v>
      </c>
      <c r="AX246" s="14" t="s">
        <v>86</v>
      </c>
      <c r="AY246" s="167" t="s">
        <v>232</v>
      </c>
    </row>
    <row r="247" spans="2:65" s="14" customFormat="1">
      <c r="B247" s="166"/>
      <c r="D247" s="152" t="s">
        <v>241</v>
      </c>
      <c r="E247" s="167" t="s">
        <v>1</v>
      </c>
      <c r="F247" s="168" t="s">
        <v>3127</v>
      </c>
      <c r="H247" s="167" t="s">
        <v>1</v>
      </c>
      <c r="I247" s="169"/>
      <c r="L247" s="166"/>
      <c r="M247" s="170"/>
      <c r="T247" s="171"/>
      <c r="AT247" s="167" t="s">
        <v>241</v>
      </c>
      <c r="AU247" s="167" t="s">
        <v>95</v>
      </c>
      <c r="AV247" s="14" t="s">
        <v>93</v>
      </c>
      <c r="AW247" s="14" t="s">
        <v>42</v>
      </c>
      <c r="AX247" s="14" t="s">
        <v>86</v>
      </c>
      <c r="AY247" s="167" t="s">
        <v>232</v>
      </c>
    </row>
    <row r="248" spans="2:65" s="12" customFormat="1">
      <c r="B248" s="151"/>
      <c r="D248" s="152" t="s">
        <v>241</v>
      </c>
      <c r="E248" s="153" t="s">
        <v>1</v>
      </c>
      <c r="F248" s="154" t="s">
        <v>3128</v>
      </c>
      <c r="H248" s="155">
        <v>4</v>
      </c>
      <c r="I248" s="156"/>
      <c r="L248" s="151"/>
      <c r="M248" s="157"/>
      <c r="T248" s="158"/>
      <c r="AT248" s="153" t="s">
        <v>241</v>
      </c>
      <c r="AU248" s="153" t="s">
        <v>95</v>
      </c>
      <c r="AV248" s="12" t="s">
        <v>95</v>
      </c>
      <c r="AW248" s="12" t="s">
        <v>42</v>
      </c>
      <c r="AX248" s="12" t="s">
        <v>86</v>
      </c>
      <c r="AY248" s="153" t="s">
        <v>232</v>
      </c>
    </row>
    <row r="249" spans="2:65" s="13" customFormat="1">
      <c r="B249" s="159"/>
      <c r="D249" s="152" t="s">
        <v>241</v>
      </c>
      <c r="E249" s="160" t="s">
        <v>1</v>
      </c>
      <c r="F249" s="161" t="s">
        <v>243</v>
      </c>
      <c r="H249" s="162">
        <v>4</v>
      </c>
      <c r="I249" s="163"/>
      <c r="L249" s="159"/>
      <c r="M249" s="164"/>
      <c r="T249" s="165"/>
      <c r="AT249" s="160" t="s">
        <v>241</v>
      </c>
      <c r="AU249" s="160" t="s">
        <v>95</v>
      </c>
      <c r="AV249" s="13" t="s">
        <v>239</v>
      </c>
      <c r="AW249" s="13" t="s">
        <v>42</v>
      </c>
      <c r="AX249" s="13" t="s">
        <v>93</v>
      </c>
      <c r="AY249" s="160" t="s">
        <v>232</v>
      </c>
    </row>
    <row r="250" spans="2:65" s="1" customFormat="1" ht="24.2" customHeight="1">
      <c r="B250" s="33"/>
      <c r="C250" s="138" t="s">
        <v>426</v>
      </c>
      <c r="D250" s="138" t="s">
        <v>234</v>
      </c>
      <c r="E250" s="139" t="s">
        <v>3132</v>
      </c>
      <c r="F250" s="140" t="s">
        <v>3133</v>
      </c>
      <c r="G250" s="141" t="s">
        <v>370</v>
      </c>
      <c r="H250" s="142">
        <v>4</v>
      </c>
      <c r="I250" s="143"/>
      <c r="J250" s="144">
        <f>ROUND(I250*H250,2)</f>
        <v>0</v>
      </c>
      <c r="K250" s="140" t="s">
        <v>3093</v>
      </c>
      <c r="L250" s="33"/>
      <c r="M250" s="145" t="s">
        <v>1</v>
      </c>
      <c r="N250" s="146" t="s">
        <v>51</v>
      </c>
      <c r="P250" s="147">
        <f>O250*H250</f>
        <v>0</v>
      </c>
      <c r="Q250" s="147">
        <v>0</v>
      </c>
      <c r="R250" s="147">
        <f>Q250*H250</f>
        <v>0</v>
      </c>
      <c r="S250" s="147">
        <v>2.2000000000000001E-4</v>
      </c>
      <c r="T250" s="148">
        <f>S250*H250</f>
        <v>8.8000000000000003E-4</v>
      </c>
      <c r="AR250" s="149" t="s">
        <v>696</v>
      </c>
      <c r="AT250" s="149" t="s">
        <v>234</v>
      </c>
      <c r="AU250" s="149" t="s">
        <v>95</v>
      </c>
      <c r="AY250" s="17" t="s">
        <v>232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93</v>
      </c>
      <c r="BK250" s="150">
        <f>ROUND(I250*H250,2)</f>
        <v>0</v>
      </c>
      <c r="BL250" s="17" t="s">
        <v>696</v>
      </c>
      <c r="BM250" s="149" t="s">
        <v>3134</v>
      </c>
    </row>
    <row r="251" spans="2:65" s="14" customFormat="1">
      <c r="B251" s="166"/>
      <c r="D251" s="152" t="s">
        <v>241</v>
      </c>
      <c r="E251" s="167" t="s">
        <v>1</v>
      </c>
      <c r="F251" s="168" t="s">
        <v>3040</v>
      </c>
      <c r="H251" s="167" t="s">
        <v>1</v>
      </c>
      <c r="I251" s="169"/>
      <c r="L251" s="166"/>
      <c r="M251" s="170"/>
      <c r="T251" s="171"/>
      <c r="AT251" s="167" t="s">
        <v>241</v>
      </c>
      <c r="AU251" s="167" t="s">
        <v>95</v>
      </c>
      <c r="AV251" s="14" t="s">
        <v>93</v>
      </c>
      <c r="AW251" s="14" t="s">
        <v>42</v>
      </c>
      <c r="AX251" s="14" t="s">
        <v>86</v>
      </c>
      <c r="AY251" s="167" t="s">
        <v>232</v>
      </c>
    </row>
    <row r="252" spans="2:65" s="14" customFormat="1">
      <c r="B252" s="166"/>
      <c r="D252" s="152" t="s">
        <v>241</v>
      </c>
      <c r="E252" s="167" t="s">
        <v>1</v>
      </c>
      <c r="F252" s="168" t="s">
        <v>3041</v>
      </c>
      <c r="H252" s="167" t="s">
        <v>1</v>
      </c>
      <c r="I252" s="169"/>
      <c r="L252" s="166"/>
      <c r="M252" s="170"/>
      <c r="T252" s="171"/>
      <c r="AT252" s="167" t="s">
        <v>241</v>
      </c>
      <c r="AU252" s="167" t="s">
        <v>95</v>
      </c>
      <c r="AV252" s="14" t="s">
        <v>93</v>
      </c>
      <c r="AW252" s="14" t="s">
        <v>42</v>
      </c>
      <c r="AX252" s="14" t="s">
        <v>86</v>
      </c>
      <c r="AY252" s="167" t="s">
        <v>232</v>
      </c>
    </row>
    <row r="253" spans="2:65" s="14" customFormat="1" ht="33.75">
      <c r="B253" s="166"/>
      <c r="D253" s="152" t="s">
        <v>241</v>
      </c>
      <c r="E253" s="167" t="s">
        <v>1</v>
      </c>
      <c r="F253" s="168" t="s">
        <v>3126</v>
      </c>
      <c r="H253" s="167" t="s">
        <v>1</v>
      </c>
      <c r="I253" s="169"/>
      <c r="L253" s="166"/>
      <c r="M253" s="170"/>
      <c r="T253" s="171"/>
      <c r="AT253" s="167" t="s">
        <v>241</v>
      </c>
      <c r="AU253" s="167" t="s">
        <v>95</v>
      </c>
      <c r="AV253" s="14" t="s">
        <v>93</v>
      </c>
      <c r="AW253" s="14" t="s">
        <v>42</v>
      </c>
      <c r="AX253" s="14" t="s">
        <v>86</v>
      </c>
      <c r="AY253" s="167" t="s">
        <v>232</v>
      </c>
    </row>
    <row r="254" spans="2:65" s="14" customFormat="1">
      <c r="B254" s="166"/>
      <c r="D254" s="152" t="s">
        <v>241</v>
      </c>
      <c r="E254" s="167" t="s">
        <v>1</v>
      </c>
      <c r="F254" s="168" t="s">
        <v>3127</v>
      </c>
      <c r="H254" s="167" t="s">
        <v>1</v>
      </c>
      <c r="I254" s="169"/>
      <c r="L254" s="166"/>
      <c r="M254" s="170"/>
      <c r="T254" s="171"/>
      <c r="AT254" s="167" t="s">
        <v>241</v>
      </c>
      <c r="AU254" s="167" t="s">
        <v>95</v>
      </c>
      <c r="AV254" s="14" t="s">
        <v>93</v>
      </c>
      <c r="AW254" s="14" t="s">
        <v>42</v>
      </c>
      <c r="AX254" s="14" t="s">
        <v>86</v>
      </c>
      <c r="AY254" s="167" t="s">
        <v>232</v>
      </c>
    </row>
    <row r="255" spans="2:65" s="12" customFormat="1">
      <c r="B255" s="151"/>
      <c r="D255" s="152" t="s">
        <v>241</v>
      </c>
      <c r="E255" s="153" t="s">
        <v>1</v>
      </c>
      <c r="F255" s="154" t="s">
        <v>3128</v>
      </c>
      <c r="H255" s="155">
        <v>4</v>
      </c>
      <c r="I255" s="156"/>
      <c r="L255" s="151"/>
      <c r="M255" s="157"/>
      <c r="T255" s="158"/>
      <c r="AT255" s="153" t="s">
        <v>241</v>
      </c>
      <c r="AU255" s="153" t="s">
        <v>95</v>
      </c>
      <c r="AV255" s="12" t="s">
        <v>95</v>
      </c>
      <c r="AW255" s="12" t="s">
        <v>42</v>
      </c>
      <c r="AX255" s="12" t="s">
        <v>86</v>
      </c>
      <c r="AY255" s="153" t="s">
        <v>232</v>
      </c>
    </row>
    <row r="256" spans="2:65" s="13" customFormat="1">
      <c r="B256" s="159"/>
      <c r="D256" s="152" t="s">
        <v>241</v>
      </c>
      <c r="E256" s="160" t="s">
        <v>1</v>
      </c>
      <c r="F256" s="161" t="s">
        <v>243</v>
      </c>
      <c r="H256" s="162">
        <v>4</v>
      </c>
      <c r="I256" s="163"/>
      <c r="L256" s="159"/>
      <c r="M256" s="164"/>
      <c r="T256" s="165"/>
      <c r="AT256" s="160" t="s">
        <v>241</v>
      </c>
      <c r="AU256" s="160" t="s">
        <v>95</v>
      </c>
      <c r="AV256" s="13" t="s">
        <v>239</v>
      </c>
      <c r="AW256" s="13" t="s">
        <v>42</v>
      </c>
      <c r="AX256" s="13" t="s">
        <v>93</v>
      </c>
      <c r="AY256" s="160" t="s">
        <v>232</v>
      </c>
    </row>
    <row r="257" spans="2:65" s="1" customFormat="1" ht="37.9" customHeight="1">
      <c r="B257" s="33"/>
      <c r="C257" s="138" t="s">
        <v>466</v>
      </c>
      <c r="D257" s="138" t="s">
        <v>234</v>
      </c>
      <c r="E257" s="139" t="s">
        <v>3135</v>
      </c>
      <c r="F257" s="140" t="s">
        <v>3136</v>
      </c>
      <c r="G257" s="141" t="s">
        <v>237</v>
      </c>
      <c r="H257" s="142">
        <v>155</v>
      </c>
      <c r="I257" s="143"/>
      <c r="J257" s="144">
        <f>ROUND(I257*H257,2)</f>
        <v>0</v>
      </c>
      <c r="K257" s="140" t="s">
        <v>1794</v>
      </c>
      <c r="L257" s="33"/>
      <c r="M257" s="145" t="s">
        <v>1</v>
      </c>
      <c r="N257" s="146" t="s">
        <v>51</v>
      </c>
      <c r="P257" s="147">
        <f>O257*H257</f>
        <v>0</v>
      </c>
      <c r="Q257" s="147">
        <v>0</v>
      </c>
      <c r="R257" s="147">
        <f>Q257*H257</f>
        <v>0</v>
      </c>
      <c r="S257" s="147">
        <v>0</v>
      </c>
      <c r="T257" s="148">
        <f>S257*H257</f>
        <v>0</v>
      </c>
      <c r="AR257" s="149" t="s">
        <v>696</v>
      </c>
      <c r="AT257" s="149" t="s">
        <v>234</v>
      </c>
      <c r="AU257" s="149" t="s">
        <v>95</v>
      </c>
      <c r="AY257" s="17" t="s">
        <v>232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93</v>
      </c>
      <c r="BK257" s="150">
        <f>ROUND(I257*H257,2)</f>
        <v>0</v>
      </c>
      <c r="BL257" s="17" t="s">
        <v>696</v>
      </c>
      <c r="BM257" s="149" t="s">
        <v>3137</v>
      </c>
    </row>
    <row r="258" spans="2:65" s="14" customFormat="1">
      <c r="B258" s="166"/>
      <c r="D258" s="152" t="s">
        <v>241</v>
      </c>
      <c r="E258" s="167" t="s">
        <v>1</v>
      </c>
      <c r="F258" s="168" t="s">
        <v>3138</v>
      </c>
      <c r="H258" s="167" t="s">
        <v>1</v>
      </c>
      <c r="I258" s="169"/>
      <c r="L258" s="166"/>
      <c r="M258" s="170"/>
      <c r="T258" s="171"/>
      <c r="AT258" s="167" t="s">
        <v>241</v>
      </c>
      <c r="AU258" s="167" t="s">
        <v>95</v>
      </c>
      <c r="AV258" s="14" t="s">
        <v>93</v>
      </c>
      <c r="AW258" s="14" t="s">
        <v>42</v>
      </c>
      <c r="AX258" s="14" t="s">
        <v>86</v>
      </c>
      <c r="AY258" s="167" t="s">
        <v>232</v>
      </c>
    </row>
    <row r="259" spans="2:65" s="12" customFormat="1">
      <c r="B259" s="151"/>
      <c r="D259" s="152" t="s">
        <v>241</v>
      </c>
      <c r="E259" s="153" t="s">
        <v>1</v>
      </c>
      <c r="F259" s="154" t="s">
        <v>1272</v>
      </c>
      <c r="H259" s="155">
        <v>155</v>
      </c>
      <c r="I259" s="156"/>
      <c r="L259" s="151"/>
      <c r="M259" s="157"/>
      <c r="T259" s="158"/>
      <c r="AT259" s="153" t="s">
        <v>241</v>
      </c>
      <c r="AU259" s="153" t="s">
        <v>95</v>
      </c>
      <c r="AV259" s="12" t="s">
        <v>95</v>
      </c>
      <c r="AW259" s="12" t="s">
        <v>42</v>
      </c>
      <c r="AX259" s="12" t="s">
        <v>86</v>
      </c>
      <c r="AY259" s="153" t="s">
        <v>232</v>
      </c>
    </row>
    <row r="260" spans="2:65" s="13" customFormat="1">
      <c r="B260" s="159"/>
      <c r="D260" s="152" t="s">
        <v>241</v>
      </c>
      <c r="E260" s="160" t="s">
        <v>1</v>
      </c>
      <c r="F260" s="161" t="s">
        <v>243</v>
      </c>
      <c r="H260" s="162">
        <v>155</v>
      </c>
      <c r="I260" s="163"/>
      <c r="L260" s="159"/>
      <c r="M260" s="164"/>
      <c r="T260" s="165"/>
      <c r="AT260" s="160" t="s">
        <v>241</v>
      </c>
      <c r="AU260" s="160" t="s">
        <v>95</v>
      </c>
      <c r="AV260" s="13" t="s">
        <v>239</v>
      </c>
      <c r="AW260" s="13" t="s">
        <v>42</v>
      </c>
      <c r="AX260" s="13" t="s">
        <v>93</v>
      </c>
      <c r="AY260" s="160" t="s">
        <v>232</v>
      </c>
    </row>
    <row r="261" spans="2:65" s="1" customFormat="1" ht="37.9" customHeight="1">
      <c r="B261" s="33"/>
      <c r="C261" s="138" t="s">
        <v>509</v>
      </c>
      <c r="D261" s="138" t="s">
        <v>234</v>
      </c>
      <c r="E261" s="139" t="s">
        <v>3139</v>
      </c>
      <c r="F261" s="140" t="s">
        <v>3140</v>
      </c>
      <c r="G261" s="141" t="s">
        <v>370</v>
      </c>
      <c r="H261" s="142">
        <v>4</v>
      </c>
      <c r="I261" s="143"/>
      <c r="J261" s="144">
        <f>ROUND(I261*H261,2)</f>
        <v>0</v>
      </c>
      <c r="K261" s="140" t="s">
        <v>238</v>
      </c>
      <c r="L261" s="33"/>
      <c r="M261" s="145" t="s">
        <v>1</v>
      </c>
      <c r="N261" s="146" t="s">
        <v>51</v>
      </c>
      <c r="P261" s="147">
        <f>O261*H261</f>
        <v>0</v>
      </c>
      <c r="Q261" s="147">
        <v>0</v>
      </c>
      <c r="R261" s="147">
        <f>Q261*H261</f>
        <v>0</v>
      </c>
      <c r="S261" s="147">
        <v>7.4999999999999997E-3</v>
      </c>
      <c r="T261" s="148">
        <f>S261*H261</f>
        <v>0.03</v>
      </c>
      <c r="AR261" s="149" t="s">
        <v>696</v>
      </c>
      <c r="AT261" s="149" t="s">
        <v>234</v>
      </c>
      <c r="AU261" s="149" t="s">
        <v>95</v>
      </c>
      <c r="AY261" s="17" t="s">
        <v>232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93</v>
      </c>
      <c r="BK261" s="150">
        <f>ROUND(I261*H261,2)</f>
        <v>0</v>
      </c>
      <c r="BL261" s="17" t="s">
        <v>696</v>
      </c>
      <c r="BM261" s="149" t="s">
        <v>3141</v>
      </c>
    </row>
    <row r="262" spans="2:65" s="1" customFormat="1" ht="29.25">
      <c r="B262" s="33"/>
      <c r="D262" s="152" t="s">
        <v>2490</v>
      </c>
      <c r="F262" s="197" t="s">
        <v>3125</v>
      </c>
      <c r="I262" s="198"/>
      <c r="L262" s="33"/>
      <c r="M262" s="199"/>
      <c r="T262" s="55"/>
      <c r="AT262" s="17" t="s">
        <v>2490</v>
      </c>
      <c r="AU262" s="17" t="s">
        <v>95</v>
      </c>
    </row>
    <row r="263" spans="2:65" s="14" customFormat="1">
      <c r="B263" s="166"/>
      <c r="D263" s="152" t="s">
        <v>241</v>
      </c>
      <c r="E263" s="167" t="s">
        <v>1</v>
      </c>
      <c r="F263" s="168" t="s">
        <v>3040</v>
      </c>
      <c r="H263" s="167" t="s">
        <v>1</v>
      </c>
      <c r="I263" s="169"/>
      <c r="L263" s="166"/>
      <c r="M263" s="170"/>
      <c r="T263" s="171"/>
      <c r="AT263" s="167" t="s">
        <v>241</v>
      </c>
      <c r="AU263" s="167" t="s">
        <v>95</v>
      </c>
      <c r="AV263" s="14" t="s">
        <v>93</v>
      </c>
      <c r="AW263" s="14" t="s">
        <v>42</v>
      </c>
      <c r="AX263" s="14" t="s">
        <v>86</v>
      </c>
      <c r="AY263" s="167" t="s">
        <v>232</v>
      </c>
    </row>
    <row r="264" spans="2:65" s="14" customFormat="1">
      <c r="B264" s="166"/>
      <c r="D264" s="152" t="s">
        <v>241</v>
      </c>
      <c r="E264" s="167" t="s">
        <v>1</v>
      </c>
      <c r="F264" s="168" t="s">
        <v>3041</v>
      </c>
      <c r="H264" s="167" t="s">
        <v>1</v>
      </c>
      <c r="I264" s="169"/>
      <c r="L264" s="166"/>
      <c r="M264" s="170"/>
      <c r="T264" s="171"/>
      <c r="AT264" s="167" t="s">
        <v>241</v>
      </c>
      <c r="AU264" s="167" t="s">
        <v>95</v>
      </c>
      <c r="AV264" s="14" t="s">
        <v>93</v>
      </c>
      <c r="AW264" s="14" t="s">
        <v>42</v>
      </c>
      <c r="AX264" s="14" t="s">
        <v>86</v>
      </c>
      <c r="AY264" s="167" t="s">
        <v>232</v>
      </c>
    </row>
    <row r="265" spans="2:65" s="14" customFormat="1" ht="33.75">
      <c r="B265" s="166"/>
      <c r="D265" s="152" t="s">
        <v>241</v>
      </c>
      <c r="E265" s="167" t="s">
        <v>1</v>
      </c>
      <c r="F265" s="168" t="s">
        <v>3126</v>
      </c>
      <c r="H265" s="167" t="s">
        <v>1</v>
      </c>
      <c r="I265" s="169"/>
      <c r="L265" s="166"/>
      <c r="M265" s="170"/>
      <c r="T265" s="171"/>
      <c r="AT265" s="167" t="s">
        <v>241</v>
      </c>
      <c r="AU265" s="167" t="s">
        <v>95</v>
      </c>
      <c r="AV265" s="14" t="s">
        <v>93</v>
      </c>
      <c r="AW265" s="14" t="s">
        <v>42</v>
      </c>
      <c r="AX265" s="14" t="s">
        <v>86</v>
      </c>
      <c r="AY265" s="167" t="s">
        <v>232</v>
      </c>
    </row>
    <row r="266" spans="2:65" s="14" customFormat="1">
      <c r="B266" s="166"/>
      <c r="D266" s="152" t="s">
        <v>241</v>
      </c>
      <c r="E266" s="167" t="s">
        <v>1</v>
      </c>
      <c r="F266" s="168" t="s">
        <v>3127</v>
      </c>
      <c r="H266" s="167" t="s">
        <v>1</v>
      </c>
      <c r="I266" s="169"/>
      <c r="L266" s="166"/>
      <c r="M266" s="170"/>
      <c r="T266" s="171"/>
      <c r="AT266" s="167" t="s">
        <v>241</v>
      </c>
      <c r="AU266" s="167" t="s">
        <v>95</v>
      </c>
      <c r="AV266" s="14" t="s">
        <v>93</v>
      </c>
      <c r="AW266" s="14" t="s">
        <v>42</v>
      </c>
      <c r="AX266" s="14" t="s">
        <v>86</v>
      </c>
      <c r="AY266" s="167" t="s">
        <v>232</v>
      </c>
    </row>
    <row r="267" spans="2:65" s="12" customFormat="1">
      <c r="B267" s="151"/>
      <c r="D267" s="152" t="s">
        <v>241</v>
      </c>
      <c r="E267" s="153" t="s">
        <v>1</v>
      </c>
      <c r="F267" s="154" t="s">
        <v>3128</v>
      </c>
      <c r="H267" s="155">
        <v>4</v>
      </c>
      <c r="I267" s="156"/>
      <c r="L267" s="151"/>
      <c r="M267" s="157"/>
      <c r="T267" s="158"/>
      <c r="AT267" s="153" t="s">
        <v>241</v>
      </c>
      <c r="AU267" s="153" t="s">
        <v>95</v>
      </c>
      <c r="AV267" s="12" t="s">
        <v>95</v>
      </c>
      <c r="AW267" s="12" t="s">
        <v>42</v>
      </c>
      <c r="AX267" s="12" t="s">
        <v>86</v>
      </c>
      <c r="AY267" s="153" t="s">
        <v>232</v>
      </c>
    </row>
    <row r="268" spans="2:65" s="13" customFormat="1">
      <c r="B268" s="159"/>
      <c r="D268" s="152" t="s">
        <v>241</v>
      </c>
      <c r="E268" s="160" t="s">
        <v>1</v>
      </c>
      <c r="F268" s="161" t="s">
        <v>243</v>
      </c>
      <c r="H268" s="162">
        <v>4</v>
      </c>
      <c r="I268" s="163"/>
      <c r="L268" s="159"/>
      <c r="M268" s="164"/>
      <c r="T268" s="165"/>
      <c r="AT268" s="160" t="s">
        <v>241</v>
      </c>
      <c r="AU268" s="160" t="s">
        <v>95</v>
      </c>
      <c r="AV268" s="13" t="s">
        <v>239</v>
      </c>
      <c r="AW268" s="13" t="s">
        <v>42</v>
      </c>
      <c r="AX268" s="13" t="s">
        <v>93</v>
      </c>
      <c r="AY268" s="160" t="s">
        <v>232</v>
      </c>
    </row>
    <row r="269" spans="2:65" s="11" customFormat="1" ht="22.9" customHeight="1">
      <c r="B269" s="126"/>
      <c r="D269" s="127" t="s">
        <v>85</v>
      </c>
      <c r="E269" s="136" t="s">
        <v>3142</v>
      </c>
      <c r="F269" s="136" t="s">
        <v>3143</v>
      </c>
      <c r="I269" s="129"/>
      <c r="J269" s="137">
        <f>BK269</f>
        <v>0</v>
      </c>
      <c r="L269" s="126"/>
      <c r="M269" s="131"/>
      <c r="P269" s="132">
        <f>SUM(P270:P400)</f>
        <v>0</v>
      </c>
      <c r="R269" s="132">
        <f>SUM(R270:R400)</f>
        <v>0.22561720000000002</v>
      </c>
      <c r="T269" s="133">
        <f>SUM(T270:T400)</f>
        <v>2.5344000000000002</v>
      </c>
      <c r="AR269" s="127" t="s">
        <v>256</v>
      </c>
      <c r="AT269" s="134" t="s">
        <v>85</v>
      </c>
      <c r="AU269" s="134" t="s">
        <v>93</v>
      </c>
      <c r="AY269" s="127" t="s">
        <v>232</v>
      </c>
      <c r="BK269" s="135">
        <f>SUM(BK270:BK400)</f>
        <v>0</v>
      </c>
    </row>
    <row r="270" spans="2:65" s="1" customFormat="1" ht="44.25" customHeight="1">
      <c r="B270" s="33"/>
      <c r="C270" s="138" t="s">
        <v>513</v>
      </c>
      <c r="D270" s="138" t="s">
        <v>234</v>
      </c>
      <c r="E270" s="139" t="s">
        <v>3144</v>
      </c>
      <c r="F270" s="140" t="s">
        <v>3145</v>
      </c>
      <c r="G270" s="141" t="s">
        <v>153</v>
      </c>
      <c r="H270" s="142">
        <v>51.34</v>
      </c>
      <c r="I270" s="143"/>
      <c r="J270" s="144">
        <f>ROUND(I270*H270,2)</f>
        <v>0</v>
      </c>
      <c r="K270" s="140" t="s">
        <v>238</v>
      </c>
      <c r="L270" s="33"/>
      <c r="M270" s="145" t="s">
        <v>1</v>
      </c>
      <c r="N270" s="146" t="s">
        <v>51</v>
      </c>
      <c r="P270" s="147">
        <f>O270*H270</f>
        <v>0</v>
      </c>
      <c r="Q270" s="147">
        <v>0</v>
      </c>
      <c r="R270" s="147">
        <f>Q270*H270</f>
        <v>0</v>
      </c>
      <c r="S270" s="147">
        <v>0</v>
      </c>
      <c r="T270" s="148">
        <f>S270*H270</f>
        <v>0</v>
      </c>
      <c r="AR270" s="149" t="s">
        <v>696</v>
      </c>
      <c r="AT270" s="149" t="s">
        <v>234</v>
      </c>
      <c r="AU270" s="149" t="s">
        <v>95</v>
      </c>
      <c r="AY270" s="17" t="s">
        <v>232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93</v>
      </c>
      <c r="BK270" s="150">
        <f>ROUND(I270*H270,2)</f>
        <v>0</v>
      </c>
      <c r="BL270" s="17" t="s">
        <v>696</v>
      </c>
      <c r="BM270" s="149" t="s">
        <v>3146</v>
      </c>
    </row>
    <row r="271" spans="2:65" s="14" customFormat="1">
      <c r="B271" s="166"/>
      <c r="D271" s="152" t="s">
        <v>241</v>
      </c>
      <c r="E271" s="167" t="s">
        <v>1</v>
      </c>
      <c r="F271" s="168" t="s">
        <v>3040</v>
      </c>
      <c r="H271" s="167" t="s">
        <v>1</v>
      </c>
      <c r="I271" s="169"/>
      <c r="L271" s="166"/>
      <c r="M271" s="170"/>
      <c r="T271" s="171"/>
      <c r="AT271" s="167" t="s">
        <v>241</v>
      </c>
      <c r="AU271" s="167" t="s">
        <v>95</v>
      </c>
      <c r="AV271" s="14" t="s">
        <v>93</v>
      </c>
      <c r="AW271" s="14" t="s">
        <v>42</v>
      </c>
      <c r="AX271" s="14" t="s">
        <v>86</v>
      </c>
      <c r="AY271" s="167" t="s">
        <v>232</v>
      </c>
    </row>
    <row r="272" spans="2:65" s="14" customFormat="1">
      <c r="B272" s="166"/>
      <c r="D272" s="152" t="s">
        <v>241</v>
      </c>
      <c r="E272" s="167" t="s">
        <v>1</v>
      </c>
      <c r="F272" s="168" t="s">
        <v>3041</v>
      </c>
      <c r="H272" s="167" t="s">
        <v>1</v>
      </c>
      <c r="I272" s="169"/>
      <c r="L272" s="166"/>
      <c r="M272" s="170"/>
      <c r="T272" s="171"/>
      <c r="AT272" s="167" t="s">
        <v>241</v>
      </c>
      <c r="AU272" s="167" t="s">
        <v>95</v>
      </c>
      <c r="AV272" s="14" t="s">
        <v>93</v>
      </c>
      <c r="AW272" s="14" t="s">
        <v>42</v>
      </c>
      <c r="AX272" s="14" t="s">
        <v>86</v>
      </c>
      <c r="AY272" s="167" t="s">
        <v>232</v>
      </c>
    </row>
    <row r="273" spans="2:65" s="14" customFormat="1">
      <c r="B273" s="166"/>
      <c r="D273" s="152" t="s">
        <v>241</v>
      </c>
      <c r="E273" s="167" t="s">
        <v>1</v>
      </c>
      <c r="F273" s="168" t="s">
        <v>3147</v>
      </c>
      <c r="H273" s="167" t="s">
        <v>1</v>
      </c>
      <c r="I273" s="169"/>
      <c r="L273" s="166"/>
      <c r="M273" s="170"/>
      <c r="T273" s="171"/>
      <c r="AT273" s="167" t="s">
        <v>241</v>
      </c>
      <c r="AU273" s="167" t="s">
        <v>95</v>
      </c>
      <c r="AV273" s="14" t="s">
        <v>93</v>
      </c>
      <c r="AW273" s="14" t="s">
        <v>42</v>
      </c>
      <c r="AX273" s="14" t="s">
        <v>86</v>
      </c>
      <c r="AY273" s="167" t="s">
        <v>232</v>
      </c>
    </row>
    <row r="274" spans="2:65" s="12" customFormat="1">
      <c r="B274" s="151"/>
      <c r="D274" s="152" t="s">
        <v>241</v>
      </c>
      <c r="E274" s="153" t="s">
        <v>1</v>
      </c>
      <c r="F274" s="154" t="s">
        <v>3148</v>
      </c>
      <c r="H274" s="155">
        <v>43.4</v>
      </c>
      <c r="I274" s="156"/>
      <c r="L274" s="151"/>
      <c r="M274" s="157"/>
      <c r="T274" s="158"/>
      <c r="AT274" s="153" t="s">
        <v>241</v>
      </c>
      <c r="AU274" s="153" t="s">
        <v>95</v>
      </c>
      <c r="AV274" s="12" t="s">
        <v>95</v>
      </c>
      <c r="AW274" s="12" t="s">
        <v>42</v>
      </c>
      <c r="AX274" s="12" t="s">
        <v>86</v>
      </c>
      <c r="AY274" s="153" t="s">
        <v>232</v>
      </c>
    </row>
    <row r="275" spans="2:65" s="14" customFormat="1">
      <c r="B275" s="166"/>
      <c r="D275" s="152" t="s">
        <v>241</v>
      </c>
      <c r="E275" s="167" t="s">
        <v>1</v>
      </c>
      <c r="F275" s="168" t="s">
        <v>3149</v>
      </c>
      <c r="H275" s="167" t="s">
        <v>1</v>
      </c>
      <c r="I275" s="169"/>
      <c r="L275" s="166"/>
      <c r="M275" s="170"/>
      <c r="T275" s="171"/>
      <c r="AT275" s="167" t="s">
        <v>241</v>
      </c>
      <c r="AU275" s="167" t="s">
        <v>95</v>
      </c>
      <c r="AV275" s="14" t="s">
        <v>93</v>
      </c>
      <c r="AW275" s="14" t="s">
        <v>42</v>
      </c>
      <c r="AX275" s="14" t="s">
        <v>86</v>
      </c>
      <c r="AY275" s="167" t="s">
        <v>232</v>
      </c>
    </row>
    <row r="276" spans="2:65" s="12" customFormat="1">
      <c r="B276" s="151"/>
      <c r="D276" s="152" t="s">
        <v>241</v>
      </c>
      <c r="E276" s="153" t="s">
        <v>1</v>
      </c>
      <c r="F276" s="154" t="s">
        <v>3150</v>
      </c>
      <c r="H276" s="155">
        <v>6.5</v>
      </c>
      <c r="I276" s="156"/>
      <c r="L276" s="151"/>
      <c r="M276" s="157"/>
      <c r="T276" s="158"/>
      <c r="AT276" s="153" t="s">
        <v>241</v>
      </c>
      <c r="AU276" s="153" t="s">
        <v>95</v>
      </c>
      <c r="AV276" s="12" t="s">
        <v>95</v>
      </c>
      <c r="AW276" s="12" t="s">
        <v>42</v>
      </c>
      <c r="AX276" s="12" t="s">
        <v>86</v>
      </c>
      <c r="AY276" s="153" t="s">
        <v>232</v>
      </c>
    </row>
    <row r="277" spans="2:65" s="14" customFormat="1">
      <c r="B277" s="166"/>
      <c r="D277" s="152" t="s">
        <v>241</v>
      </c>
      <c r="E277" s="167" t="s">
        <v>1</v>
      </c>
      <c r="F277" s="168" t="s">
        <v>3151</v>
      </c>
      <c r="H277" s="167" t="s">
        <v>1</v>
      </c>
      <c r="I277" s="169"/>
      <c r="L277" s="166"/>
      <c r="M277" s="170"/>
      <c r="T277" s="171"/>
      <c r="AT277" s="167" t="s">
        <v>241</v>
      </c>
      <c r="AU277" s="167" t="s">
        <v>95</v>
      </c>
      <c r="AV277" s="14" t="s">
        <v>93</v>
      </c>
      <c r="AW277" s="14" t="s">
        <v>42</v>
      </c>
      <c r="AX277" s="14" t="s">
        <v>86</v>
      </c>
      <c r="AY277" s="167" t="s">
        <v>232</v>
      </c>
    </row>
    <row r="278" spans="2:65" s="12" customFormat="1">
      <c r="B278" s="151"/>
      <c r="D278" s="152" t="s">
        <v>241</v>
      </c>
      <c r="E278" s="153" t="s">
        <v>1</v>
      </c>
      <c r="F278" s="154" t="s">
        <v>3152</v>
      </c>
      <c r="H278" s="155">
        <v>1.44</v>
      </c>
      <c r="I278" s="156"/>
      <c r="L278" s="151"/>
      <c r="M278" s="157"/>
      <c r="T278" s="158"/>
      <c r="AT278" s="153" t="s">
        <v>241</v>
      </c>
      <c r="AU278" s="153" t="s">
        <v>95</v>
      </c>
      <c r="AV278" s="12" t="s">
        <v>95</v>
      </c>
      <c r="AW278" s="12" t="s">
        <v>42</v>
      </c>
      <c r="AX278" s="12" t="s">
        <v>86</v>
      </c>
      <c r="AY278" s="153" t="s">
        <v>232</v>
      </c>
    </row>
    <row r="279" spans="2:65" s="13" customFormat="1">
      <c r="B279" s="159"/>
      <c r="D279" s="152" t="s">
        <v>241</v>
      </c>
      <c r="E279" s="160" t="s">
        <v>1</v>
      </c>
      <c r="F279" s="161" t="s">
        <v>243</v>
      </c>
      <c r="H279" s="162">
        <v>51.34</v>
      </c>
      <c r="I279" s="163"/>
      <c r="L279" s="159"/>
      <c r="M279" s="164"/>
      <c r="T279" s="165"/>
      <c r="AT279" s="160" t="s">
        <v>241</v>
      </c>
      <c r="AU279" s="160" t="s">
        <v>95</v>
      </c>
      <c r="AV279" s="13" t="s">
        <v>239</v>
      </c>
      <c r="AW279" s="13" t="s">
        <v>42</v>
      </c>
      <c r="AX279" s="13" t="s">
        <v>93</v>
      </c>
      <c r="AY279" s="160" t="s">
        <v>232</v>
      </c>
    </row>
    <row r="280" spans="2:65" s="1" customFormat="1" ht="55.5" customHeight="1">
      <c r="B280" s="33"/>
      <c r="C280" s="138" t="s">
        <v>518</v>
      </c>
      <c r="D280" s="138" t="s">
        <v>234</v>
      </c>
      <c r="E280" s="139" t="s">
        <v>3153</v>
      </c>
      <c r="F280" s="140" t="s">
        <v>3154</v>
      </c>
      <c r="G280" s="141" t="s">
        <v>167</v>
      </c>
      <c r="H280" s="142">
        <v>1.1519999999999999</v>
      </c>
      <c r="I280" s="143"/>
      <c r="J280" s="144">
        <f>ROUND(I280*H280,2)</f>
        <v>0</v>
      </c>
      <c r="K280" s="140" t="s">
        <v>238</v>
      </c>
      <c r="L280" s="33"/>
      <c r="M280" s="145" t="s">
        <v>1</v>
      </c>
      <c r="N280" s="146" t="s">
        <v>51</v>
      </c>
      <c r="P280" s="147">
        <f>O280*H280</f>
        <v>0</v>
      </c>
      <c r="Q280" s="147">
        <v>0</v>
      </c>
      <c r="R280" s="147">
        <f>Q280*H280</f>
        <v>0</v>
      </c>
      <c r="S280" s="147">
        <v>0</v>
      </c>
      <c r="T280" s="148">
        <f>S280*H280</f>
        <v>0</v>
      </c>
      <c r="AR280" s="149" t="s">
        <v>696</v>
      </c>
      <c r="AT280" s="149" t="s">
        <v>234</v>
      </c>
      <c r="AU280" s="149" t="s">
        <v>95</v>
      </c>
      <c r="AY280" s="17" t="s">
        <v>232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93</v>
      </c>
      <c r="BK280" s="150">
        <f>ROUND(I280*H280,2)</f>
        <v>0</v>
      </c>
      <c r="BL280" s="17" t="s">
        <v>696</v>
      </c>
      <c r="BM280" s="149" t="s">
        <v>3155</v>
      </c>
    </row>
    <row r="281" spans="2:65" s="14" customFormat="1">
      <c r="B281" s="166"/>
      <c r="D281" s="152" t="s">
        <v>241</v>
      </c>
      <c r="E281" s="167" t="s">
        <v>1</v>
      </c>
      <c r="F281" s="168" t="s">
        <v>3040</v>
      </c>
      <c r="H281" s="167" t="s">
        <v>1</v>
      </c>
      <c r="I281" s="169"/>
      <c r="L281" s="166"/>
      <c r="M281" s="170"/>
      <c r="T281" s="171"/>
      <c r="AT281" s="167" t="s">
        <v>241</v>
      </c>
      <c r="AU281" s="167" t="s">
        <v>95</v>
      </c>
      <c r="AV281" s="14" t="s">
        <v>93</v>
      </c>
      <c r="AW281" s="14" t="s">
        <v>42</v>
      </c>
      <c r="AX281" s="14" t="s">
        <v>86</v>
      </c>
      <c r="AY281" s="167" t="s">
        <v>232</v>
      </c>
    </row>
    <row r="282" spans="2:65" s="14" customFormat="1">
      <c r="B282" s="166"/>
      <c r="D282" s="152" t="s">
        <v>241</v>
      </c>
      <c r="E282" s="167" t="s">
        <v>1</v>
      </c>
      <c r="F282" s="168" t="s">
        <v>3041</v>
      </c>
      <c r="H282" s="167" t="s">
        <v>1</v>
      </c>
      <c r="I282" s="169"/>
      <c r="L282" s="166"/>
      <c r="M282" s="170"/>
      <c r="T282" s="171"/>
      <c r="AT282" s="167" t="s">
        <v>241</v>
      </c>
      <c r="AU282" s="167" t="s">
        <v>95</v>
      </c>
      <c r="AV282" s="14" t="s">
        <v>93</v>
      </c>
      <c r="AW282" s="14" t="s">
        <v>42</v>
      </c>
      <c r="AX282" s="14" t="s">
        <v>86</v>
      </c>
      <c r="AY282" s="167" t="s">
        <v>232</v>
      </c>
    </row>
    <row r="283" spans="2:65" s="14" customFormat="1">
      <c r="B283" s="166"/>
      <c r="D283" s="152" t="s">
        <v>241</v>
      </c>
      <c r="E283" s="167" t="s">
        <v>1</v>
      </c>
      <c r="F283" s="168" t="s">
        <v>3151</v>
      </c>
      <c r="H283" s="167" t="s">
        <v>1</v>
      </c>
      <c r="I283" s="169"/>
      <c r="L283" s="166"/>
      <c r="M283" s="170"/>
      <c r="T283" s="171"/>
      <c r="AT283" s="167" t="s">
        <v>241</v>
      </c>
      <c r="AU283" s="167" t="s">
        <v>95</v>
      </c>
      <c r="AV283" s="14" t="s">
        <v>93</v>
      </c>
      <c r="AW283" s="14" t="s">
        <v>42</v>
      </c>
      <c r="AX283" s="14" t="s">
        <v>86</v>
      </c>
      <c r="AY283" s="167" t="s">
        <v>232</v>
      </c>
    </row>
    <row r="284" spans="2:65" s="12" customFormat="1">
      <c r="B284" s="151"/>
      <c r="D284" s="152" t="s">
        <v>241</v>
      </c>
      <c r="E284" s="153" t="s">
        <v>1</v>
      </c>
      <c r="F284" s="154" t="s">
        <v>3156</v>
      </c>
      <c r="H284" s="155">
        <v>1.1519999999999999</v>
      </c>
      <c r="I284" s="156"/>
      <c r="L284" s="151"/>
      <c r="M284" s="157"/>
      <c r="T284" s="158"/>
      <c r="AT284" s="153" t="s">
        <v>241</v>
      </c>
      <c r="AU284" s="153" t="s">
        <v>95</v>
      </c>
      <c r="AV284" s="12" t="s">
        <v>95</v>
      </c>
      <c r="AW284" s="12" t="s">
        <v>42</v>
      </c>
      <c r="AX284" s="12" t="s">
        <v>86</v>
      </c>
      <c r="AY284" s="153" t="s">
        <v>232</v>
      </c>
    </row>
    <row r="285" spans="2:65" s="13" customFormat="1">
      <c r="B285" s="159"/>
      <c r="D285" s="152" t="s">
        <v>241</v>
      </c>
      <c r="E285" s="160" t="s">
        <v>1</v>
      </c>
      <c r="F285" s="161" t="s">
        <v>243</v>
      </c>
      <c r="H285" s="162">
        <v>1.1519999999999999</v>
      </c>
      <c r="I285" s="163"/>
      <c r="L285" s="159"/>
      <c r="M285" s="164"/>
      <c r="T285" s="165"/>
      <c r="AT285" s="160" t="s">
        <v>241</v>
      </c>
      <c r="AU285" s="160" t="s">
        <v>95</v>
      </c>
      <c r="AV285" s="13" t="s">
        <v>239</v>
      </c>
      <c r="AW285" s="13" t="s">
        <v>42</v>
      </c>
      <c r="AX285" s="13" t="s">
        <v>93</v>
      </c>
      <c r="AY285" s="160" t="s">
        <v>232</v>
      </c>
    </row>
    <row r="286" spans="2:65" s="1" customFormat="1" ht="62.65" customHeight="1">
      <c r="B286" s="33"/>
      <c r="C286" s="138" t="s">
        <v>522</v>
      </c>
      <c r="D286" s="138" t="s">
        <v>234</v>
      </c>
      <c r="E286" s="139" t="s">
        <v>3157</v>
      </c>
      <c r="F286" s="140" t="s">
        <v>3158</v>
      </c>
      <c r="G286" s="141" t="s">
        <v>237</v>
      </c>
      <c r="H286" s="142">
        <v>124</v>
      </c>
      <c r="I286" s="143"/>
      <c r="J286" s="144">
        <f>ROUND(I286*H286,2)</f>
        <v>0</v>
      </c>
      <c r="K286" s="140" t="s">
        <v>238</v>
      </c>
      <c r="L286" s="33"/>
      <c r="M286" s="145" t="s">
        <v>1</v>
      </c>
      <c r="N286" s="146" t="s">
        <v>51</v>
      </c>
      <c r="P286" s="147">
        <f>O286*H286</f>
        <v>0</v>
      </c>
      <c r="Q286" s="147">
        <v>0</v>
      </c>
      <c r="R286" s="147">
        <f>Q286*H286</f>
        <v>0</v>
      </c>
      <c r="S286" s="147">
        <v>0</v>
      </c>
      <c r="T286" s="148">
        <f>S286*H286</f>
        <v>0</v>
      </c>
      <c r="AR286" s="149" t="s">
        <v>696</v>
      </c>
      <c r="AT286" s="149" t="s">
        <v>234</v>
      </c>
      <c r="AU286" s="149" t="s">
        <v>95</v>
      </c>
      <c r="AY286" s="17" t="s">
        <v>232</v>
      </c>
      <c r="BE286" s="150">
        <f>IF(N286="základní",J286,0)</f>
        <v>0</v>
      </c>
      <c r="BF286" s="150">
        <f>IF(N286="snížená",J286,0)</f>
        <v>0</v>
      </c>
      <c r="BG286" s="150">
        <f>IF(N286="zákl. přenesená",J286,0)</f>
        <v>0</v>
      </c>
      <c r="BH286" s="150">
        <f>IF(N286="sníž. přenesená",J286,0)</f>
        <v>0</v>
      </c>
      <c r="BI286" s="150">
        <f>IF(N286="nulová",J286,0)</f>
        <v>0</v>
      </c>
      <c r="BJ286" s="17" t="s">
        <v>93</v>
      </c>
      <c r="BK286" s="150">
        <f>ROUND(I286*H286,2)</f>
        <v>0</v>
      </c>
      <c r="BL286" s="17" t="s">
        <v>696</v>
      </c>
      <c r="BM286" s="149" t="s">
        <v>3159</v>
      </c>
    </row>
    <row r="287" spans="2:65" s="14" customFormat="1">
      <c r="B287" s="166"/>
      <c r="D287" s="152" t="s">
        <v>241</v>
      </c>
      <c r="E287" s="167" t="s">
        <v>1</v>
      </c>
      <c r="F287" s="168" t="s">
        <v>3040</v>
      </c>
      <c r="H287" s="167" t="s">
        <v>1</v>
      </c>
      <c r="I287" s="169"/>
      <c r="L287" s="166"/>
      <c r="M287" s="170"/>
      <c r="T287" s="171"/>
      <c r="AT287" s="167" t="s">
        <v>241</v>
      </c>
      <c r="AU287" s="167" t="s">
        <v>95</v>
      </c>
      <c r="AV287" s="14" t="s">
        <v>93</v>
      </c>
      <c r="AW287" s="14" t="s">
        <v>42</v>
      </c>
      <c r="AX287" s="14" t="s">
        <v>86</v>
      </c>
      <c r="AY287" s="167" t="s">
        <v>232</v>
      </c>
    </row>
    <row r="288" spans="2:65" s="14" customFormat="1">
      <c r="B288" s="166"/>
      <c r="D288" s="152" t="s">
        <v>241</v>
      </c>
      <c r="E288" s="167" t="s">
        <v>1</v>
      </c>
      <c r="F288" s="168" t="s">
        <v>3041</v>
      </c>
      <c r="H288" s="167" t="s">
        <v>1</v>
      </c>
      <c r="I288" s="169"/>
      <c r="L288" s="166"/>
      <c r="M288" s="170"/>
      <c r="T288" s="171"/>
      <c r="AT288" s="167" t="s">
        <v>241</v>
      </c>
      <c r="AU288" s="167" t="s">
        <v>95</v>
      </c>
      <c r="AV288" s="14" t="s">
        <v>93</v>
      </c>
      <c r="AW288" s="14" t="s">
        <v>42</v>
      </c>
      <c r="AX288" s="14" t="s">
        <v>86</v>
      </c>
      <c r="AY288" s="167" t="s">
        <v>232</v>
      </c>
    </row>
    <row r="289" spans="2:65" s="14" customFormat="1">
      <c r="B289" s="166"/>
      <c r="D289" s="152" t="s">
        <v>241</v>
      </c>
      <c r="E289" s="167" t="s">
        <v>1</v>
      </c>
      <c r="F289" s="168" t="s">
        <v>3147</v>
      </c>
      <c r="H289" s="167" t="s">
        <v>1</v>
      </c>
      <c r="I289" s="169"/>
      <c r="L289" s="166"/>
      <c r="M289" s="170"/>
      <c r="T289" s="171"/>
      <c r="AT289" s="167" t="s">
        <v>241</v>
      </c>
      <c r="AU289" s="167" t="s">
        <v>95</v>
      </c>
      <c r="AV289" s="14" t="s">
        <v>93</v>
      </c>
      <c r="AW289" s="14" t="s">
        <v>42</v>
      </c>
      <c r="AX289" s="14" t="s">
        <v>86</v>
      </c>
      <c r="AY289" s="167" t="s">
        <v>232</v>
      </c>
    </row>
    <row r="290" spans="2:65" s="12" customFormat="1">
      <c r="B290" s="151"/>
      <c r="D290" s="152" t="s">
        <v>241</v>
      </c>
      <c r="E290" s="153" t="s">
        <v>1</v>
      </c>
      <c r="F290" s="154" t="s">
        <v>1070</v>
      </c>
      <c r="H290" s="155">
        <v>124</v>
      </c>
      <c r="I290" s="156"/>
      <c r="L290" s="151"/>
      <c r="M290" s="157"/>
      <c r="T290" s="158"/>
      <c r="AT290" s="153" t="s">
        <v>241</v>
      </c>
      <c r="AU290" s="153" t="s">
        <v>95</v>
      </c>
      <c r="AV290" s="12" t="s">
        <v>95</v>
      </c>
      <c r="AW290" s="12" t="s">
        <v>42</v>
      </c>
      <c r="AX290" s="12" t="s">
        <v>86</v>
      </c>
      <c r="AY290" s="153" t="s">
        <v>232</v>
      </c>
    </row>
    <row r="291" spans="2:65" s="13" customFormat="1">
      <c r="B291" s="159"/>
      <c r="D291" s="152" t="s">
        <v>241</v>
      </c>
      <c r="E291" s="160" t="s">
        <v>1</v>
      </c>
      <c r="F291" s="161" t="s">
        <v>243</v>
      </c>
      <c r="H291" s="162">
        <v>124</v>
      </c>
      <c r="I291" s="163"/>
      <c r="L291" s="159"/>
      <c r="M291" s="164"/>
      <c r="T291" s="165"/>
      <c r="AT291" s="160" t="s">
        <v>241</v>
      </c>
      <c r="AU291" s="160" t="s">
        <v>95</v>
      </c>
      <c r="AV291" s="13" t="s">
        <v>239</v>
      </c>
      <c r="AW291" s="13" t="s">
        <v>42</v>
      </c>
      <c r="AX291" s="13" t="s">
        <v>93</v>
      </c>
      <c r="AY291" s="160" t="s">
        <v>232</v>
      </c>
    </row>
    <row r="292" spans="2:65" s="1" customFormat="1" ht="62.65" customHeight="1">
      <c r="B292" s="33"/>
      <c r="C292" s="138" t="s">
        <v>528</v>
      </c>
      <c r="D292" s="138" t="s">
        <v>234</v>
      </c>
      <c r="E292" s="139" t="s">
        <v>3160</v>
      </c>
      <c r="F292" s="140" t="s">
        <v>3161</v>
      </c>
      <c r="G292" s="141" t="s">
        <v>237</v>
      </c>
      <c r="H292" s="142">
        <v>13</v>
      </c>
      <c r="I292" s="143"/>
      <c r="J292" s="144">
        <f>ROUND(I292*H292,2)</f>
        <v>0</v>
      </c>
      <c r="K292" s="140" t="s">
        <v>238</v>
      </c>
      <c r="L292" s="33"/>
      <c r="M292" s="145" t="s">
        <v>1</v>
      </c>
      <c r="N292" s="146" t="s">
        <v>51</v>
      </c>
      <c r="P292" s="147">
        <f>O292*H292</f>
        <v>0</v>
      </c>
      <c r="Q292" s="147">
        <v>0</v>
      </c>
      <c r="R292" s="147">
        <f>Q292*H292</f>
        <v>0</v>
      </c>
      <c r="S292" s="147">
        <v>0</v>
      </c>
      <c r="T292" s="148">
        <f>S292*H292</f>
        <v>0</v>
      </c>
      <c r="AR292" s="149" t="s">
        <v>696</v>
      </c>
      <c r="AT292" s="149" t="s">
        <v>234</v>
      </c>
      <c r="AU292" s="149" t="s">
        <v>95</v>
      </c>
      <c r="AY292" s="17" t="s">
        <v>232</v>
      </c>
      <c r="BE292" s="150">
        <f>IF(N292="základní",J292,0)</f>
        <v>0</v>
      </c>
      <c r="BF292" s="150">
        <f>IF(N292="snížená",J292,0)</f>
        <v>0</v>
      </c>
      <c r="BG292" s="150">
        <f>IF(N292="zákl. přenesená",J292,0)</f>
        <v>0</v>
      </c>
      <c r="BH292" s="150">
        <f>IF(N292="sníž. přenesená",J292,0)</f>
        <v>0</v>
      </c>
      <c r="BI292" s="150">
        <f>IF(N292="nulová",J292,0)</f>
        <v>0</v>
      </c>
      <c r="BJ292" s="17" t="s">
        <v>93</v>
      </c>
      <c r="BK292" s="150">
        <f>ROUND(I292*H292,2)</f>
        <v>0</v>
      </c>
      <c r="BL292" s="17" t="s">
        <v>696</v>
      </c>
      <c r="BM292" s="149" t="s">
        <v>3162</v>
      </c>
    </row>
    <row r="293" spans="2:65" s="14" customFormat="1">
      <c r="B293" s="166"/>
      <c r="D293" s="152" t="s">
        <v>241</v>
      </c>
      <c r="E293" s="167" t="s">
        <v>1</v>
      </c>
      <c r="F293" s="168" t="s">
        <v>3040</v>
      </c>
      <c r="H293" s="167" t="s">
        <v>1</v>
      </c>
      <c r="I293" s="169"/>
      <c r="L293" s="166"/>
      <c r="M293" s="170"/>
      <c r="T293" s="171"/>
      <c r="AT293" s="167" t="s">
        <v>241</v>
      </c>
      <c r="AU293" s="167" t="s">
        <v>95</v>
      </c>
      <c r="AV293" s="14" t="s">
        <v>93</v>
      </c>
      <c r="AW293" s="14" t="s">
        <v>42</v>
      </c>
      <c r="AX293" s="14" t="s">
        <v>86</v>
      </c>
      <c r="AY293" s="167" t="s">
        <v>232</v>
      </c>
    </row>
    <row r="294" spans="2:65" s="14" customFormat="1">
      <c r="B294" s="166"/>
      <c r="D294" s="152" t="s">
        <v>241</v>
      </c>
      <c r="E294" s="167" t="s">
        <v>1</v>
      </c>
      <c r="F294" s="168" t="s">
        <v>3041</v>
      </c>
      <c r="H294" s="167" t="s">
        <v>1</v>
      </c>
      <c r="I294" s="169"/>
      <c r="L294" s="166"/>
      <c r="M294" s="170"/>
      <c r="T294" s="171"/>
      <c r="AT294" s="167" t="s">
        <v>241</v>
      </c>
      <c r="AU294" s="167" t="s">
        <v>95</v>
      </c>
      <c r="AV294" s="14" t="s">
        <v>93</v>
      </c>
      <c r="AW294" s="14" t="s">
        <v>42</v>
      </c>
      <c r="AX294" s="14" t="s">
        <v>86</v>
      </c>
      <c r="AY294" s="167" t="s">
        <v>232</v>
      </c>
    </row>
    <row r="295" spans="2:65" s="14" customFormat="1">
      <c r="B295" s="166"/>
      <c r="D295" s="152" t="s">
        <v>241</v>
      </c>
      <c r="E295" s="167" t="s">
        <v>1</v>
      </c>
      <c r="F295" s="168" t="s">
        <v>3149</v>
      </c>
      <c r="H295" s="167" t="s">
        <v>1</v>
      </c>
      <c r="I295" s="169"/>
      <c r="L295" s="166"/>
      <c r="M295" s="170"/>
      <c r="T295" s="171"/>
      <c r="AT295" s="167" t="s">
        <v>241</v>
      </c>
      <c r="AU295" s="167" t="s">
        <v>95</v>
      </c>
      <c r="AV295" s="14" t="s">
        <v>93</v>
      </c>
      <c r="AW295" s="14" t="s">
        <v>42</v>
      </c>
      <c r="AX295" s="14" t="s">
        <v>86</v>
      </c>
      <c r="AY295" s="167" t="s">
        <v>232</v>
      </c>
    </row>
    <row r="296" spans="2:65" s="12" customFormat="1">
      <c r="B296" s="151"/>
      <c r="D296" s="152" t="s">
        <v>241</v>
      </c>
      <c r="E296" s="153" t="s">
        <v>1</v>
      </c>
      <c r="F296" s="154" t="s">
        <v>337</v>
      </c>
      <c r="H296" s="155">
        <v>13</v>
      </c>
      <c r="I296" s="156"/>
      <c r="L296" s="151"/>
      <c r="M296" s="157"/>
      <c r="T296" s="158"/>
      <c r="AT296" s="153" t="s">
        <v>241</v>
      </c>
      <c r="AU296" s="153" t="s">
        <v>95</v>
      </c>
      <c r="AV296" s="12" t="s">
        <v>95</v>
      </c>
      <c r="AW296" s="12" t="s">
        <v>42</v>
      </c>
      <c r="AX296" s="12" t="s">
        <v>86</v>
      </c>
      <c r="AY296" s="153" t="s">
        <v>232</v>
      </c>
    </row>
    <row r="297" spans="2:65" s="13" customFormat="1">
      <c r="B297" s="159"/>
      <c r="D297" s="152" t="s">
        <v>241</v>
      </c>
      <c r="E297" s="160" t="s">
        <v>1</v>
      </c>
      <c r="F297" s="161" t="s">
        <v>243</v>
      </c>
      <c r="H297" s="162">
        <v>13</v>
      </c>
      <c r="I297" s="163"/>
      <c r="L297" s="159"/>
      <c r="M297" s="164"/>
      <c r="T297" s="165"/>
      <c r="AT297" s="160" t="s">
        <v>241</v>
      </c>
      <c r="AU297" s="160" t="s">
        <v>95</v>
      </c>
      <c r="AV297" s="13" t="s">
        <v>239</v>
      </c>
      <c r="AW297" s="13" t="s">
        <v>42</v>
      </c>
      <c r="AX297" s="13" t="s">
        <v>93</v>
      </c>
      <c r="AY297" s="160" t="s">
        <v>232</v>
      </c>
    </row>
    <row r="298" spans="2:65" s="1" customFormat="1" ht="24.2" customHeight="1">
      <c r="B298" s="33"/>
      <c r="C298" s="138" t="s">
        <v>537</v>
      </c>
      <c r="D298" s="138" t="s">
        <v>234</v>
      </c>
      <c r="E298" s="139" t="s">
        <v>3163</v>
      </c>
      <c r="F298" s="140" t="s">
        <v>3164</v>
      </c>
      <c r="G298" s="141" t="s">
        <v>153</v>
      </c>
      <c r="H298" s="142">
        <v>248</v>
      </c>
      <c r="I298" s="143"/>
      <c r="J298" s="144">
        <f>ROUND(I298*H298,2)</f>
        <v>0</v>
      </c>
      <c r="K298" s="140" t="s">
        <v>238</v>
      </c>
      <c r="L298" s="33"/>
      <c r="M298" s="145" t="s">
        <v>1</v>
      </c>
      <c r="N298" s="146" t="s">
        <v>51</v>
      </c>
      <c r="P298" s="147">
        <f>O298*H298</f>
        <v>0</v>
      </c>
      <c r="Q298" s="147">
        <v>8.4000000000000003E-4</v>
      </c>
      <c r="R298" s="147">
        <f>Q298*H298</f>
        <v>0.20832000000000001</v>
      </c>
      <c r="S298" s="147">
        <v>0</v>
      </c>
      <c r="T298" s="148">
        <f>S298*H298</f>
        <v>0</v>
      </c>
      <c r="AR298" s="149" t="s">
        <v>696</v>
      </c>
      <c r="AT298" s="149" t="s">
        <v>234</v>
      </c>
      <c r="AU298" s="149" t="s">
        <v>95</v>
      </c>
      <c r="AY298" s="17" t="s">
        <v>232</v>
      </c>
      <c r="BE298" s="150">
        <f>IF(N298="základní",J298,0)</f>
        <v>0</v>
      </c>
      <c r="BF298" s="150">
        <f>IF(N298="snížená",J298,0)</f>
        <v>0</v>
      </c>
      <c r="BG298" s="150">
        <f>IF(N298="zákl. přenesená",J298,0)</f>
        <v>0</v>
      </c>
      <c r="BH298" s="150">
        <f>IF(N298="sníž. přenesená",J298,0)</f>
        <v>0</v>
      </c>
      <c r="BI298" s="150">
        <f>IF(N298="nulová",J298,0)</f>
        <v>0</v>
      </c>
      <c r="BJ298" s="17" t="s">
        <v>93</v>
      </c>
      <c r="BK298" s="150">
        <f>ROUND(I298*H298,2)</f>
        <v>0</v>
      </c>
      <c r="BL298" s="17" t="s">
        <v>696</v>
      </c>
      <c r="BM298" s="149" t="s">
        <v>3165</v>
      </c>
    </row>
    <row r="299" spans="2:65" s="14" customFormat="1">
      <c r="B299" s="166"/>
      <c r="D299" s="152" t="s">
        <v>241</v>
      </c>
      <c r="E299" s="167" t="s">
        <v>1</v>
      </c>
      <c r="F299" s="168" t="s">
        <v>3040</v>
      </c>
      <c r="H299" s="167" t="s">
        <v>1</v>
      </c>
      <c r="I299" s="169"/>
      <c r="L299" s="166"/>
      <c r="M299" s="170"/>
      <c r="T299" s="171"/>
      <c r="AT299" s="167" t="s">
        <v>241</v>
      </c>
      <c r="AU299" s="167" t="s">
        <v>95</v>
      </c>
      <c r="AV299" s="14" t="s">
        <v>93</v>
      </c>
      <c r="AW299" s="14" t="s">
        <v>42</v>
      </c>
      <c r="AX299" s="14" t="s">
        <v>86</v>
      </c>
      <c r="AY299" s="167" t="s">
        <v>232</v>
      </c>
    </row>
    <row r="300" spans="2:65" s="14" customFormat="1">
      <c r="B300" s="166"/>
      <c r="D300" s="152" t="s">
        <v>241</v>
      </c>
      <c r="E300" s="167" t="s">
        <v>1</v>
      </c>
      <c r="F300" s="168" t="s">
        <v>3041</v>
      </c>
      <c r="H300" s="167" t="s">
        <v>1</v>
      </c>
      <c r="I300" s="169"/>
      <c r="L300" s="166"/>
      <c r="M300" s="170"/>
      <c r="T300" s="171"/>
      <c r="AT300" s="167" t="s">
        <v>241</v>
      </c>
      <c r="AU300" s="167" t="s">
        <v>95</v>
      </c>
      <c r="AV300" s="14" t="s">
        <v>93</v>
      </c>
      <c r="AW300" s="14" t="s">
        <v>42</v>
      </c>
      <c r="AX300" s="14" t="s">
        <v>86</v>
      </c>
      <c r="AY300" s="167" t="s">
        <v>232</v>
      </c>
    </row>
    <row r="301" spans="2:65" s="14" customFormat="1">
      <c r="B301" s="166"/>
      <c r="D301" s="152" t="s">
        <v>241</v>
      </c>
      <c r="E301" s="167" t="s">
        <v>1</v>
      </c>
      <c r="F301" s="168" t="s">
        <v>3147</v>
      </c>
      <c r="H301" s="167" t="s">
        <v>1</v>
      </c>
      <c r="I301" s="169"/>
      <c r="L301" s="166"/>
      <c r="M301" s="170"/>
      <c r="T301" s="171"/>
      <c r="AT301" s="167" t="s">
        <v>241</v>
      </c>
      <c r="AU301" s="167" t="s">
        <v>95</v>
      </c>
      <c r="AV301" s="14" t="s">
        <v>93</v>
      </c>
      <c r="AW301" s="14" t="s">
        <v>42</v>
      </c>
      <c r="AX301" s="14" t="s">
        <v>86</v>
      </c>
      <c r="AY301" s="167" t="s">
        <v>232</v>
      </c>
    </row>
    <row r="302" spans="2:65" s="12" customFormat="1">
      <c r="B302" s="151"/>
      <c r="D302" s="152" t="s">
        <v>241</v>
      </c>
      <c r="E302" s="153" t="s">
        <v>1</v>
      </c>
      <c r="F302" s="154" t="s">
        <v>3166</v>
      </c>
      <c r="H302" s="155">
        <v>248</v>
      </c>
      <c r="I302" s="156"/>
      <c r="L302" s="151"/>
      <c r="M302" s="157"/>
      <c r="T302" s="158"/>
      <c r="AT302" s="153" t="s">
        <v>241</v>
      </c>
      <c r="AU302" s="153" t="s">
        <v>95</v>
      </c>
      <c r="AV302" s="12" t="s">
        <v>95</v>
      </c>
      <c r="AW302" s="12" t="s">
        <v>42</v>
      </c>
      <c r="AX302" s="12" t="s">
        <v>86</v>
      </c>
      <c r="AY302" s="153" t="s">
        <v>232</v>
      </c>
    </row>
    <row r="303" spans="2:65" s="13" customFormat="1">
      <c r="B303" s="159"/>
      <c r="D303" s="152" t="s">
        <v>241</v>
      </c>
      <c r="E303" s="160" t="s">
        <v>1</v>
      </c>
      <c r="F303" s="161" t="s">
        <v>243</v>
      </c>
      <c r="H303" s="162">
        <v>248</v>
      </c>
      <c r="I303" s="163"/>
      <c r="L303" s="159"/>
      <c r="M303" s="164"/>
      <c r="T303" s="165"/>
      <c r="AT303" s="160" t="s">
        <v>241</v>
      </c>
      <c r="AU303" s="160" t="s">
        <v>95</v>
      </c>
      <c r="AV303" s="13" t="s">
        <v>239</v>
      </c>
      <c r="AW303" s="13" t="s">
        <v>42</v>
      </c>
      <c r="AX303" s="13" t="s">
        <v>93</v>
      </c>
      <c r="AY303" s="160" t="s">
        <v>232</v>
      </c>
    </row>
    <row r="304" spans="2:65" s="1" customFormat="1" ht="24.2" customHeight="1">
      <c r="B304" s="33"/>
      <c r="C304" s="138" t="s">
        <v>544</v>
      </c>
      <c r="D304" s="138" t="s">
        <v>234</v>
      </c>
      <c r="E304" s="139" t="s">
        <v>3167</v>
      </c>
      <c r="F304" s="140" t="s">
        <v>3168</v>
      </c>
      <c r="G304" s="141" t="s">
        <v>153</v>
      </c>
      <c r="H304" s="142">
        <v>248</v>
      </c>
      <c r="I304" s="143"/>
      <c r="J304" s="144">
        <f>ROUND(I304*H304,2)</f>
        <v>0</v>
      </c>
      <c r="K304" s="140" t="s">
        <v>238</v>
      </c>
      <c r="L304" s="33"/>
      <c r="M304" s="145" t="s">
        <v>1</v>
      </c>
      <c r="N304" s="146" t="s">
        <v>51</v>
      </c>
      <c r="P304" s="147">
        <f>O304*H304</f>
        <v>0</v>
      </c>
      <c r="Q304" s="147">
        <v>0</v>
      </c>
      <c r="R304" s="147">
        <f>Q304*H304</f>
        <v>0</v>
      </c>
      <c r="S304" s="147">
        <v>0</v>
      </c>
      <c r="T304" s="148">
        <f>S304*H304</f>
        <v>0</v>
      </c>
      <c r="AR304" s="149" t="s">
        <v>696</v>
      </c>
      <c r="AT304" s="149" t="s">
        <v>234</v>
      </c>
      <c r="AU304" s="149" t="s">
        <v>95</v>
      </c>
      <c r="AY304" s="17" t="s">
        <v>232</v>
      </c>
      <c r="BE304" s="150">
        <f>IF(N304="základní",J304,0)</f>
        <v>0</v>
      </c>
      <c r="BF304" s="150">
        <f>IF(N304="snížená",J304,0)</f>
        <v>0</v>
      </c>
      <c r="BG304" s="150">
        <f>IF(N304="zákl. přenesená",J304,0)</f>
        <v>0</v>
      </c>
      <c r="BH304" s="150">
        <f>IF(N304="sníž. přenesená",J304,0)</f>
        <v>0</v>
      </c>
      <c r="BI304" s="150">
        <f>IF(N304="nulová",J304,0)</f>
        <v>0</v>
      </c>
      <c r="BJ304" s="17" t="s">
        <v>93</v>
      </c>
      <c r="BK304" s="150">
        <f>ROUND(I304*H304,2)</f>
        <v>0</v>
      </c>
      <c r="BL304" s="17" t="s">
        <v>696</v>
      </c>
      <c r="BM304" s="149" t="s">
        <v>3169</v>
      </c>
    </row>
    <row r="305" spans="2:65" s="14" customFormat="1">
      <c r="B305" s="166"/>
      <c r="D305" s="152" t="s">
        <v>241</v>
      </c>
      <c r="E305" s="167" t="s">
        <v>1</v>
      </c>
      <c r="F305" s="168" t="s">
        <v>3040</v>
      </c>
      <c r="H305" s="167" t="s">
        <v>1</v>
      </c>
      <c r="I305" s="169"/>
      <c r="L305" s="166"/>
      <c r="M305" s="170"/>
      <c r="T305" s="171"/>
      <c r="AT305" s="167" t="s">
        <v>241</v>
      </c>
      <c r="AU305" s="167" t="s">
        <v>95</v>
      </c>
      <c r="AV305" s="14" t="s">
        <v>93</v>
      </c>
      <c r="AW305" s="14" t="s">
        <v>42</v>
      </c>
      <c r="AX305" s="14" t="s">
        <v>86</v>
      </c>
      <c r="AY305" s="167" t="s">
        <v>232</v>
      </c>
    </row>
    <row r="306" spans="2:65" s="14" customFormat="1">
      <c r="B306" s="166"/>
      <c r="D306" s="152" t="s">
        <v>241</v>
      </c>
      <c r="E306" s="167" t="s">
        <v>1</v>
      </c>
      <c r="F306" s="168" t="s">
        <v>3041</v>
      </c>
      <c r="H306" s="167" t="s">
        <v>1</v>
      </c>
      <c r="I306" s="169"/>
      <c r="L306" s="166"/>
      <c r="M306" s="170"/>
      <c r="T306" s="171"/>
      <c r="AT306" s="167" t="s">
        <v>241</v>
      </c>
      <c r="AU306" s="167" t="s">
        <v>95</v>
      </c>
      <c r="AV306" s="14" t="s">
        <v>93</v>
      </c>
      <c r="AW306" s="14" t="s">
        <v>42</v>
      </c>
      <c r="AX306" s="14" t="s">
        <v>86</v>
      </c>
      <c r="AY306" s="167" t="s">
        <v>232</v>
      </c>
    </row>
    <row r="307" spans="2:65" s="14" customFormat="1">
      <c r="B307" s="166"/>
      <c r="D307" s="152" t="s">
        <v>241</v>
      </c>
      <c r="E307" s="167" t="s">
        <v>1</v>
      </c>
      <c r="F307" s="168" t="s">
        <v>3147</v>
      </c>
      <c r="H307" s="167" t="s">
        <v>1</v>
      </c>
      <c r="I307" s="169"/>
      <c r="L307" s="166"/>
      <c r="M307" s="170"/>
      <c r="T307" s="171"/>
      <c r="AT307" s="167" t="s">
        <v>241</v>
      </c>
      <c r="AU307" s="167" t="s">
        <v>95</v>
      </c>
      <c r="AV307" s="14" t="s">
        <v>93</v>
      </c>
      <c r="AW307" s="14" t="s">
        <v>42</v>
      </c>
      <c r="AX307" s="14" t="s">
        <v>86</v>
      </c>
      <c r="AY307" s="167" t="s">
        <v>232</v>
      </c>
    </row>
    <row r="308" spans="2:65" s="12" customFormat="1">
      <c r="B308" s="151"/>
      <c r="D308" s="152" t="s">
        <v>241</v>
      </c>
      <c r="E308" s="153" t="s">
        <v>1</v>
      </c>
      <c r="F308" s="154" t="s">
        <v>3166</v>
      </c>
      <c r="H308" s="155">
        <v>248</v>
      </c>
      <c r="I308" s="156"/>
      <c r="L308" s="151"/>
      <c r="M308" s="157"/>
      <c r="T308" s="158"/>
      <c r="AT308" s="153" t="s">
        <v>241</v>
      </c>
      <c r="AU308" s="153" t="s">
        <v>95</v>
      </c>
      <c r="AV308" s="12" t="s">
        <v>95</v>
      </c>
      <c r="AW308" s="12" t="s">
        <v>42</v>
      </c>
      <c r="AX308" s="12" t="s">
        <v>86</v>
      </c>
      <c r="AY308" s="153" t="s">
        <v>232</v>
      </c>
    </row>
    <row r="309" spans="2:65" s="13" customFormat="1">
      <c r="B309" s="159"/>
      <c r="D309" s="152" t="s">
        <v>241</v>
      </c>
      <c r="E309" s="160" t="s">
        <v>1</v>
      </c>
      <c r="F309" s="161" t="s">
        <v>243</v>
      </c>
      <c r="H309" s="162">
        <v>248</v>
      </c>
      <c r="I309" s="163"/>
      <c r="L309" s="159"/>
      <c r="M309" s="164"/>
      <c r="T309" s="165"/>
      <c r="AT309" s="160" t="s">
        <v>241</v>
      </c>
      <c r="AU309" s="160" t="s">
        <v>95</v>
      </c>
      <c r="AV309" s="13" t="s">
        <v>239</v>
      </c>
      <c r="AW309" s="13" t="s">
        <v>42</v>
      </c>
      <c r="AX309" s="13" t="s">
        <v>93</v>
      </c>
      <c r="AY309" s="160" t="s">
        <v>232</v>
      </c>
    </row>
    <row r="310" spans="2:65" s="1" customFormat="1" ht="44.25" customHeight="1">
      <c r="B310" s="33"/>
      <c r="C310" s="138" t="s">
        <v>548</v>
      </c>
      <c r="D310" s="138" t="s">
        <v>234</v>
      </c>
      <c r="E310" s="139" t="s">
        <v>3170</v>
      </c>
      <c r="F310" s="140" t="s">
        <v>3171</v>
      </c>
      <c r="G310" s="141" t="s">
        <v>167</v>
      </c>
      <c r="H310" s="142">
        <v>15.302</v>
      </c>
      <c r="I310" s="143"/>
      <c r="J310" s="144">
        <f>ROUND(I310*H310,2)</f>
        <v>0</v>
      </c>
      <c r="K310" s="140" t="s">
        <v>238</v>
      </c>
      <c r="L310" s="33"/>
      <c r="M310" s="145" t="s">
        <v>1</v>
      </c>
      <c r="N310" s="146" t="s">
        <v>51</v>
      </c>
      <c r="P310" s="147">
        <f>O310*H310</f>
        <v>0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AR310" s="149" t="s">
        <v>696</v>
      </c>
      <c r="AT310" s="149" t="s">
        <v>234</v>
      </c>
      <c r="AU310" s="149" t="s">
        <v>95</v>
      </c>
      <c r="AY310" s="17" t="s">
        <v>232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93</v>
      </c>
      <c r="BK310" s="150">
        <f>ROUND(I310*H310,2)</f>
        <v>0</v>
      </c>
      <c r="BL310" s="17" t="s">
        <v>696</v>
      </c>
      <c r="BM310" s="149" t="s">
        <v>3172</v>
      </c>
    </row>
    <row r="311" spans="2:65" s="14" customFormat="1">
      <c r="B311" s="166"/>
      <c r="D311" s="152" t="s">
        <v>241</v>
      </c>
      <c r="E311" s="167" t="s">
        <v>1</v>
      </c>
      <c r="F311" s="168" t="s">
        <v>3040</v>
      </c>
      <c r="H311" s="167" t="s">
        <v>1</v>
      </c>
      <c r="I311" s="169"/>
      <c r="L311" s="166"/>
      <c r="M311" s="170"/>
      <c r="T311" s="171"/>
      <c r="AT311" s="167" t="s">
        <v>241</v>
      </c>
      <c r="AU311" s="167" t="s">
        <v>95</v>
      </c>
      <c r="AV311" s="14" t="s">
        <v>93</v>
      </c>
      <c r="AW311" s="14" t="s">
        <v>42</v>
      </c>
      <c r="AX311" s="14" t="s">
        <v>86</v>
      </c>
      <c r="AY311" s="167" t="s">
        <v>232</v>
      </c>
    </row>
    <row r="312" spans="2:65" s="14" customFormat="1">
      <c r="B312" s="166"/>
      <c r="D312" s="152" t="s">
        <v>241</v>
      </c>
      <c r="E312" s="167" t="s">
        <v>1</v>
      </c>
      <c r="F312" s="168" t="s">
        <v>3041</v>
      </c>
      <c r="H312" s="167" t="s">
        <v>1</v>
      </c>
      <c r="I312" s="169"/>
      <c r="L312" s="166"/>
      <c r="M312" s="170"/>
      <c r="T312" s="171"/>
      <c r="AT312" s="167" t="s">
        <v>241</v>
      </c>
      <c r="AU312" s="167" t="s">
        <v>95</v>
      </c>
      <c r="AV312" s="14" t="s">
        <v>93</v>
      </c>
      <c r="AW312" s="14" t="s">
        <v>42</v>
      </c>
      <c r="AX312" s="14" t="s">
        <v>86</v>
      </c>
      <c r="AY312" s="167" t="s">
        <v>232</v>
      </c>
    </row>
    <row r="313" spans="2:65" s="14" customFormat="1">
      <c r="B313" s="166"/>
      <c r="D313" s="152" t="s">
        <v>241</v>
      </c>
      <c r="E313" s="167" t="s">
        <v>1</v>
      </c>
      <c r="F313" s="168" t="s">
        <v>3151</v>
      </c>
      <c r="H313" s="167" t="s">
        <v>1</v>
      </c>
      <c r="I313" s="169"/>
      <c r="L313" s="166"/>
      <c r="M313" s="170"/>
      <c r="T313" s="171"/>
      <c r="AT313" s="167" t="s">
        <v>241</v>
      </c>
      <c r="AU313" s="167" t="s">
        <v>95</v>
      </c>
      <c r="AV313" s="14" t="s">
        <v>93</v>
      </c>
      <c r="AW313" s="14" t="s">
        <v>42</v>
      </c>
      <c r="AX313" s="14" t="s">
        <v>86</v>
      </c>
      <c r="AY313" s="167" t="s">
        <v>232</v>
      </c>
    </row>
    <row r="314" spans="2:65" s="12" customFormat="1">
      <c r="B314" s="151"/>
      <c r="D314" s="152" t="s">
        <v>241</v>
      </c>
      <c r="E314" s="153" t="s">
        <v>1</v>
      </c>
      <c r="F314" s="154" t="s">
        <v>3156</v>
      </c>
      <c r="H314" s="155">
        <v>1.1519999999999999</v>
      </c>
      <c r="I314" s="156"/>
      <c r="L314" s="151"/>
      <c r="M314" s="157"/>
      <c r="T314" s="158"/>
      <c r="AT314" s="153" t="s">
        <v>241</v>
      </c>
      <c r="AU314" s="153" t="s">
        <v>95</v>
      </c>
      <c r="AV314" s="12" t="s">
        <v>95</v>
      </c>
      <c r="AW314" s="12" t="s">
        <v>42</v>
      </c>
      <c r="AX314" s="12" t="s">
        <v>86</v>
      </c>
      <c r="AY314" s="153" t="s">
        <v>232</v>
      </c>
    </row>
    <row r="315" spans="2:65" s="14" customFormat="1">
      <c r="B315" s="166"/>
      <c r="D315" s="152" t="s">
        <v>241</v>
      </c>
      <c r="E315" s="167" t="s">
        <v>1</v>
      </c>
      <c r="F315" s="168" t="s">
        <v>3173</v>
      </c>
      <c r="H315" s="167" t="s">
        <v>1</v>
      </c>
      <c r="I315" s="169"/>
      <c r="L315" s="166"/>
      <c r="M315" s="170"/>
      <c r="T315" s="171"/>
      <c r="AT315" s="167" t="s">
        <v>241</v>
      </c>
      <c r="AU315" s="167" t="s">
        <v>95</v>
      </c>
      <c r="AV315" s="14" t="s">
        <v>93</v>
      </c>
      <c r="AW315" s="14" t="s">
        <v>42</v>
      </c>
      <c r="AX315" s="14" t="s">
        <v>86</v>
      </c>
      <c r="AY315" s="167" t="s">
        <v>232</v>
      </c>
    </row>
    <row r="316" spans="2:65" s="12" customFormat="1">
      <c r="B316" s="151"/>
      <c r="D316" s="152" t="s">
        <v>241</v>
      </c>
      <c r="E316" s="153" t="s">
        <v>1</v>
      </c>
      <c r="F316" s="154" t="s">
        <v>3174</v>
      </c>
      <c r="H316" s="155">
        <v>13.5</v>
      </c>
      <c r="I316" s="156"/>
      <c r="L316" s="151"/>
      <c r="M316" s="157"/>
      <c r="T316" s="158"/>
      <c r="AT316" s="153" t="s">
        <v>241</v>
      </c>
      <c r="AU316" s="153" t="s">
        <v>95</v>
      </c>
      <c r="AV316" s="12" t="s">
        <v>95</v>
      </c>
      <c r="AW316" s="12" t="s">
        <v>42</v>
      </c>
      <c r="AX316" s="12" t="s">
        <v>86</v>
      </c>
      <c r="AY316" s="153" t="s">
        <v>232</v>
      </c>
    </row>
    <row r="317" spans="2:65" s="14" customFormat="1">
      <c r="B317" s="166"/>
      <c r="D317" s="152" t="s">
        <v>241</v>
      </c>
      <c r="E317" s="167" t="s">
        <v>1</v>
      </c>
      <c r="F317" s="168" t="s">
        <v>3175</v>
      </c>
      <c r="H317" s="167" t="s">
        <v>1</v>
      </c>
      <c r="I317" s="169"/>
      <c r="L317" s="166"/>
      <c r="M317" s="170"/>
      <c r="T317" s="171"/>
      <c r="AT317" s="167" t="s">
        <v>241</v>
      </c>
      <c r="AU317" s="167" t="s">
        <v>95</v>
      </c>
      <c r="AV317" s="14" t="s">
        <v>93</v>
      </c>
      <c r="AW317" s="14" t="s">
        <v>42</v>
      </c>
      <c r="AX317" s="14" t="s">
        <v>86</v>
      </c>
      <c r="AY317" s="167" t="s">
        <v>232</v>
      </c>
    </row>
    <row r="318" spans="2:65" s="12" customFormat="1">
      <c r="B318" s="151"/>
      <c r="D318" s="152" t="s">
        <v>241</v>
      </c>
      <c r="E318" s="153" t="s">
        <v>1</v>
      </c>
      <c r="F318" s="154" t="s">
        <v>3176</v>
      </c>
      <c r="H318" s="155">
        <v>0.65</v>
      </c>
      <c r="I318" s="156"/>
      <c r="L318" s="151"/>
      <c r="M318" s="157"/>
      <c r="T318" s="158"/>
      <c r="AT318" s="153" t="s">
        <v>241</v>
      </c>
      <c r="AU318" s="153" t="s">
        <v>95</v>
      </c>
      <c r="AV318" s="12" t="s">
        <v>95</v>
      </c>
      <c r="AW318" s="12" t="s">
        <v>42</v>
      </c>
      <c r="AX318" s="12" t="s">
        <v>86</v>
      </c>
      <c r="AY318" s="153" t="s">
        <v>232</v>
      </c>
    </row>
    <row r="319" spans="2:65" s="13" customFormat="1">
      <c r="B319" s="159"/>
      <c r="D319" s="152" t="s">
        <v>241</v>
      </c>
      <c r="E319" s="160" t="s">
        <v>1</v>
      </c>
      <c r="F319" s="161" t="s">
        <v>243</v>
      </c>
      <c r="H319" s="162">
        <v>15.302</v>
      </c>
      <c r="I319" s="163"/>
      <c r="L319" s="159"/>
      <c r="M319" s="164"/>
      <c r="T319" s="165"/>
      <c r="AT319" s="160" t="s">
        <v>241</v>
      </c>
      <c r="AU319" s="160" t="s">
        <v>95</v>
      </c>
      <c r="AV319" s="13" t="s">
        <v>239</v>
      </c>
      <c r="AW319" s="13" t="s">
        <v>42</v>
      </c>
      <c r="AX319" s="13" t="s">
        <v>93</v>
      </c>
      <c r="AY319" s="160" t="s">
        <v>232</v>
      </c>
    </row>
    <row r="320" spans="2:65" s="1" customFormat="1" ht="55.5" customHeight="1">
      <c r="B320" s="33"/>
      <c r="C320" s="138" t="s">
        <v>551</v>
      </c>
      <c r="D320" s="138" t="s">
        <v>234</v>
      </c>
      <c r="E320" s="139" t="s">
        <v>3177</v>
      </c>
      <c r="F320" s="140" t="s">
        <v>3178</v>
      </c>
      <c r="G320" s="141" t="s">
        <v>167</v>
      </c>
      <c r="H320" s="142">
        <v>137.71799999999999</v>
      </c>
      <c r="I320" s="143"/>
      <c r="J320" s="144">
        <f>ROUND(I320*H320,2)</f>
        <v>0</v>
      </c>
      <c r="K320" s="140" t="s">
        <v>238</v>
      </c>
      <c r="L320" s="33"/>
      <c r="M320" s="145" t="s">
        <v>1</v>
      </c>
      <c r="N320" s="146" t="s">
        <v>51</v>
      </c>
      <c r="P320" s="147">
        <f>O320*H320</f>
        <v>0</v>
      </c>
      <c r="Q320" s="147">
        <v>0</v>
      </c>
      <c r="R320" s="147">
        <f>Q320*H320</f>
        <v>0</v>
      </c>
      <c r="S320" s="147">
        <v>0</v>
      </c>
      <c r="T320" s="148">
        <f>S320*H320</f>
        <v>0</v>
      </c>
      <c r="AR320" s="149" t="s">
        <v>696</v>
      </c>
      <c r="AT320" s="149" t="s">
        <v>234</v>
      </c>
      <c r="AU320" s="149" t="s">
        <v>95</v>
      </c>
      <c r="AY320" s="17" t="s">
        <v>232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7" t="s">
        <v>93</v>
      </c>
      <c r="BK320" s="150">
        <f>ROUND(I320*H320,2)</f>
        <v>0</v>
      </c>
      <c r="BL320" s="17" t="s">
        <v>696</v>
      </c>
      <c r="BM320" s="149" t="s">
        <v>3179</v>
      </c>
    </row>
    <row r="321" spans="2:65" s="14" customFormat="1">
      <c r="B321" s="166"/>
      <c r="D321" s="152" t="s">
        <v>241</v>
      </c>
      <c r="E321" s="167" t="s">
        <v>1</v>
      </c>
      <c r="F321" s="168" t="s">
        <v>3040</v>
      </c>
      <c r="H321" s="167" t="s">
        <v>1</v>
      </c>
      <c r="I321" s="169"/>
      <c r="L321" s="166"/>
      <c r="M321" s="170"/>
      <c r="T321" s="171"/>
      <c r="AT321" s="167" t="s">
        <v>241</v>
      </c>
      <c r="AU321" s="167" t="s">
        <v>95</v>
      </c>
      <c r="AV321" s="14" t="s">
        <v>93</v>
      </c>
      <c r="AW321" s="14" t="s">
        <v>42</v>
      </c>
      <c r="AX321" s="14" t="s">
        <v>86</v>
      </c>
      <c r="AY321" s="167" t="s">
        <v>232</v>
      </c>
    </row>
    <row r="322" spans="2:65" s="14" customFormat="1">
      <c r="B322" s="166"/>
      <c r="D322" s="152" t="s">
        <v>241</v>
      </c>
      <c r="E322" s="167" t="s">
        <v>1</v>
      </c>
      <c r="F322" s="168" t="s">
        <v>3041</v>
      </c>
      <c r="H322" s="167" t="s">
        <v>1</v>
      </c>
      <c r="I322" s="169"/>
      <c r="L322" s="166"/>
      <c r="M322" s="170"/>
      <c r="T322" s="171"/>
      <c r="AT322" s="167" t="s">
        <v>241</v>
      </c>
      <c r="AU322" s="167" t="s">
        <v>95</v>
      </c>
      <c r="AV322" s="14" t="s">
        <v>93</v>
      </c>
      <c r="AW322" s="14" t="s">
        <v>42</v>
      </c>
      <c r="AX322" s="14" t="s">
        <v>86</v>
      </c>
      <c r="AY322" s="167" t="s">
        <v>232</v>
      </c>
    </row>
    <row r="323" spans="2:65" s="14" customFormat="1">
      <c r="B323" s="166"/>
      <c r="D323" s="152" t="s">
        <v>241</v>
      </c>
      <c r="E323" s="167" t="s">
        <v>1</v>
      </c>
      <c r="F323" s="168" t="s">
        <v>3151</v>
      </c>
      <c r="H323" s="167" t="s">
        <v>1</v>
      </c>
      <c r="I323" s="169"/>
      <c r="L323" s="166"/>
      <c r="M323" s="170"/>
      <c r="T323" s="171"/>
      <c r="AT323" s="167" t="s">
        <v>241</v>
      </c>
      <c r="AU323" s="167" t="s">
        <v>95</v>
      </c>
      <c r="AV323" s="14" t="s">
        <v>93</v>
      </c>
      <c r="AW323" s="14" t="s">
        <v>42</v>
      </c>
      <c r="AX323" s="14" t="s">
        <v>86</v>
      </c>
      <c r="AY323" s="167" t="s">
        <v>232</v>
      </c>
    </row>
    <row r="324" spans="2:65" s="12" customFormat="1">
      <c r="B324" s="151"/>
      <c r="D324" s="152" t="s">
        <v>241</v>
      </c>
      <c r="E324" s="153" t="s">
        <v>1</v>
      </c>
      <c r="F324" s="154" t="s">
        <v>3156</v>
      </c>
      <c r="H324" s="155">
        <v>1.1519999999999999</v>
      </c>
      <c r="I324" s="156"/>
      <c r="L324" s="151"/>
      <c r="M324" s="157"/>
      <c r="T324" s="158"/>
      <c r="AT324" s="153" t="s">
        <v>241</v>
      </c>
      <c r="AU324" s="153" t="s">
        <v>95</v>
      </c>
      <c r="AV324" s="12" t="s">
        <v>95</v>
      </c>
      <c r="AW324" s="12" t="s">
        <v>42</v>
      </c>
      <c r="AX324" s="12" t="s">
        <v>86</v>
      </c>
      <c r="AY324" s="153" t="s">
        <v>232</v>
      </c>
    </row>
    <row r="325" spans="2:65" s="14" customFormat="1">
      <c r="B325" s="166"/>
      <c r="D325" s="152" t="s">
        <v>241</v>
      </c>
      <c r="E325" s="167" t="s">
        <v>1</v>
      </c>
      <c r="F325" s="168" t="s">
        <v>3173</v>
      </c>
      <c r="H325" s="167" t="s">
        <v>1</v>
      </c>
      <c r="I325" s="169"/>
      <c r="L325" s="166"/>
      <c r="M325" s="170"/>
      <c r="T325" s="171"/>
      <c r="AT325" s="167" t="s">
        <v>241</v>
      </c>
      <c r="AU325" s="167" t="s">
        <v>95</v>
      </c>
      <c r="AV325" s="14" t="s">
        <v>93</v>
      </c>
      <c r="AW325" s="14" t="s">
        <v>42</v>
      </c>
      <c r="AX325" s="14" t="s">
        <v>86</v>
      </c>
      <c r="AY325" s="167" t="s">
        <v>232</v>
      </c>
    </row>
    <row r="326" spans="2:65" s="12" customFormat="1">
      <c r="B326" s="151"/>
      <c r="D326" s="152" t="s">
        <v>241</v>
      </c>
      <c r="E326" s="153" t="s">
        <v>1</v>
      </c>
      <c r="F326" s="154" t="s">
        <v>3174</v>
      </c>
      <c r="H326" s="155">
        <v>13.5</v>
      </c>
      <c r="I326" s="156"/>
      <c r="L326" s="151"/>
      <c r="M326" s="157"/>
      <c r="T326" s="158"/>
      <c r="AT326" s="153" t="s">
        <v>241</v>
      </c>
      <c r="AU326" s="153" t="s">
        <v>95</v>
      </c>
      <c r="AV326" s="12" t="s">
        <v>95</v>
      </c>
      <c r="AW326" s="12" t="s">
        <v>42</v>
      </c>
      <c r="AX326" s="12" t="s">
        <v>86</v>
      </c>
      <c r="AY326" s="153" t="s">
        <v>232</v>
      </c>
    </row>
    <row r="327" spans="2:65" s="14" customFormat="1">
      <c r="B327" s="166"/>
      <c r="D327" s="152" t="s">
        <v>241</v>
      </c>
      <c r="E327" s="167" t="s">
        <v>1</v>
      </c>
      <c r="F327" s="168" t="s">
        <v>3175</v>
      </c>
      <c r="H327" s="167" t="s">
        <v>1</v>
      </c>
      <c r="I327" s="169"/>
      <c r="L327" s="166"/>
      <c r="M327" s="170"/>
      <c r="T327" s="171"/>
      <c r="AT327" s="167" t="s">
        <v>241</v>
      </c>
      <c r="AU327" s="167" t="s">
        <v>95</v>
      </c>
      <c r="AV327" s="14" t="s">
        <v>93</v>
      </c>
      <c r="AW327" s="14" t="s">
        <v>42</v>
      </c>
      <c r="AX327" s="14" t="s">
        <v>86</v>
      </c>
      <c r="AY327" s="167" t="s">
        <v>232</v>
      </c>
    </row>
    <row r="328" spans="2:65" s="12" customFormat="1">
      <c r="B328" s="151"/>
      <c r="D328" s="152" t="s">
        <v>241</v>
      </c>
      <c r="E328" s="153" t="s">
        <v>1</v>
      </c>
      <c r="F328" s="154" t="s">
        <v>3176</v>
      </c>
      <c r="H328" s="155">
        <v>0.65</v>
      </c>
      <c r="I328" s="156"/>
      <c r="L328" s="151"/>
      <c r="M328" s="157"/>
      <c r="T328" s="158"/>
      <c r="AT328" s="153" t="s">
        <v>241</v>
      </c>
      <c r="AU328" s="153" t="s">
        <v>95</v>
      </c>
      <c r="AV328" s="12" t="s">
        <v>95</v>
      </c>
      <c r="AW328" s="12" t="s">
        <v>42</v>
      </c>
      <c r="AX328" s="12" t="s">
        <v>86</v>
      </c>
      <c r="AY328" s="153" t="s">
        <v>232</v>
      </c>
    </row>
    <row r="329" spans="2:65" s="13" customFormat="1">
      <c r="B329" s="159"/>
      <c r="D329" s="152" t="s">
        <v>241</v>
      </c>
      <c r="E329" s="160" t="s">
        <v>1</v>
      </c>
      <c r="F329" s="161" t="s">
        <v>243</v>
      </c>
      <c r="H329" s="162">
        <v>15.302</v>
      </c>
      <c r="I329" s="163"/>
      <c r="L329" s="159"/>
      <c r="M329" s="164"/>
      <c r="T329" s="165"/>
      <c r="AT329" s="160" t="s">
        <v>241</v>
      </c>
      <c r="AU329" s="160" t="s">
        <v>95</v>
      </c>
      <c r="AV329" s="13" t="s">
        <v>239</v>
      </c>
      <c r="AW329" s="13" t="s">
        <v>42</v>
      </c>
      <c r="AX329" s="13" t="s">
        <v>93</v>
      </c>
      <c r="AY329" s="160" t="s">
        <v>232</v>
      </c>
    </row>
    <row r="330" spans="2:65" s="12" customFormat="1">
      <c r="B330" s="151"/>
      <c r="D330" s="152" t="s">
        <v>241</v>
      </c>
      <c r="F330" s="154" t="s">
        <v>3180</v>
      </c>
      <c r="H330" s="155">
        <v>137.71799999999999</v>
      </c>
      <c r="I330" s="156"/>
      <c r="L330" s="151"/>
      <c r="M330" s="157"/>
      <c r="T330" s="158"/>
      <c r="AT330" s="153" t="s">
        <v>241</v>
      </c>
      <c r="AU330" s="153" t="s">
        <v>95</v>
      </c>
      <c r="AV330" s="12" t="s">
        <v>95</v>
      </c>
      <c r="AW330" s="12" t="s">
        <v>4</v>
      </c>
      <c r="AX330" s="12" t="s">
        <v>93</v>
      </c>
      <c r="AY330" s="153" t="s">
        <v>232</v>
      </c>
    </row>
    <row r="331" spans="2:65" s="1" customFormat="1" ht="55.5" customHeight="1">
      <c r="B331" s="33"/>
      <c r="C331" s="138" t="s">
        <v>558</v>
      </c>
      <c r="D331" s="138" t="s">
        <v>234</v>
      </c>
      <c r="E331" s="139" t="s">
        <v>3181</v>
      </c>
      <c r="F331" s="140" t="s">
        <v>3182</v>
      </c>
      <c r="G331" s="141" t="s">
        <v>237</v>
      </c>
      <c r="H331" s="142">
        <v>124</v>
      </c>
      <c r="I331" s="143"/>
      <c r="J331" s="144">
        <f>ROUND(I331*H331,2)</f>
        <v>0</v>
      </c>
      <c r="K331" s="140" t="s">
        <v>238</v>
      </c>
      <c r="L331" s="33"/>
      <c r="M331" s="145" t="s">
        <v>1</v>
      </c>
      <c r="N331" s="146" t="s">
        <v>51</v>
      </c>
      <c r="P331" s="147">
        <f>O331*H331</f>
        <v>0</v>
      </c>
      <c r="Q331" s="147">
        <v>0</v>
      </c>
      <c r="R331" s="147">
        <f>Q331*H331</f>
        <v>0</v>
      </c>
      <c r="S331" s="147">
        <v>0</v>
      </c>
      <c r="T331" s="148">
        <f>S331*H331</f>
        <v>0</v>
      </c>
      <c r="AR331" s="149" t="s">
        <v>696</v>
      </c>
      <c r="AT331" s="149" t="s">
        <v>234</v>
      </c>
      <c r="AU331" s="149" t="s">
        <v>95</v>
      </c>
      <c r="AY331" s="17" t="s">
        <v>232</v>
      </c>
      <c r="BE331" s="150">
        <f>IF(N331="základní",J331,0)</f>
        <v>0</v>
      </c>
      <c r="BF331" s="150">
        <f>IF(N331="snížená",J331,0)</f>
        <v>0</v>
      </c>
      <c r="BG331" s="150">
        <f>IF(N331="zákl. přenesená",J331,0)</f>
        <v>0</v>
      </c>
      <c r="BH331" s="150">
        <f>IF(N331="sníž. přenesená",J331,0)</f>
        <v>0</v>
      </c>
      <c r="BI331" s="150">
        <f>IF(N331="nulová",J331,0)</f>
        <v>0</v>
      </c>
      <c r="BJ331" s="17" t="s">
        <v>93</v>
      </c>
      <c r="BK331" s="150">
        <f>ROUND(I331*H331,2)</f>
        <v>0</v>
      </c>
      <c r="BL331" s="17" t="s">
        <v>696</v>
      </c>
      <c r="BM331" s="149" t="s">
        <v>3183</v>
      </c>
    </row>
    <row r="332" spans="2:65" s="14" customFormat="1">
      <c r="B332" s="166"/>
      <c r="D332" s="152" t="s">
        <v>241</v>
      </c>
      <c r="E332" s="167" t="s">
        <v>1</v>
      </c>
      <c r="F332" s="168" t="s">
        <v>3040</v>
      </c>
      <c r="H332" s="167" t="s">
        <v>1</v>
      </c>
      <c r="I332" s="169"/>
      <c r="L332" s="166"/>
      <c r="M332" s="170"/>
      <c r="T332" s="171"/>
      <c r="AT332" s="167" t="s">
        <v>241</v>
      </c>
      <c r="AU332" s="167" t="s">
        <v>95</v>
      </c>
      <c r="AV332" s="14" t="s">
        <v>93</v>
      </c>
      <c r="AW332" s="14" t="s">
        <v>42</v>
      </c>
      <c r="AX332" s="14" t="s">
        <v>86</v>
      </c>
      <c r="AY332" s="167" t="s">
        <v>232</v>
      </c>
    </row>
    <row r="333" spans="2:65" s="14" customFormat="1">
      <c r="B333" s="166"/>
      <c r="D333" s="152" t="s">
        <v>241</v>
      </c>
      <c r="E333" s="167" t="s">
        <v>1</v>
      </c>
      <c r="F333" s="168" t="s">
        <v>3041</v>
      </c>
      <c r="H333" s="167" t="s">
        <v>1</v>
      </c>
      <c r="I333" s="169"/>
      <c r="L333" s="166"/>
      <c r="M333" s="170"/>
      <c r="T333" s="171"/>
      <c r="AT333" s="167" t="s">
        <v>241</v>
      </c>
      <c r="AU333" s="167" t="s">
        <v>95</v>
      </c>
      <c r="AV333" s="14" t="s">
        <v>93</v>
      </c>
      <c r="AW333" s="14" t="s">
        <v>42</v>
      </c>
      <c r="AX333" s="14" t="s">
        <v>86</v>
      </c>
      <c r="AY333" s="167" t="s">
        <v>232</v>
      </c>
    </row>
    <row r="334" spans="2:65" s="14" customFormat="1">
      <c r="B334" s="166"/>
      <c r="D334" s="152" t="s">
        <v>241</v>
      </c>
      <c r="E334" s="167" t="s">
        <v>1</v>
      </c>
      <c r="F334" s="168" t="s">
        <v>3147</v>
      </c>
      <c r="H334" s="167" t="s">
        <v>1</v>
      </c>
      <c r="I334" s="169"/>
      <c r="L334" s="166"/>
      <c r="M334" s="170"/>
      <c r="T334" s="171"/>
      <c r="AT334" s="167" t="s">
        <v>241</v>
      </c>
      <c r="AU334" s="167" t="s">
        <v>95</v>
      </c>
      <c r="AV334" s="14" t="s">
        <v>93</v>
      </c>
      <c r="AW334" s="14" t="s">
        <v>42</v>
      </c>
      <c r="AX334" s="14" t="s">
        <v>86</v>
      </c>
      <c r="AY334" s="167" t="s">
        <v>232</v>
      </c>
    </row>
    <row r="335" spans="2:65" s="12" customFormat="1">
      <c r="B335" s="151"/>
      <c r="D335" s="152" t="s">
        <v>241</v>
      </c>
      <c r="E335" s="153" t="s">
        <v>1</v>
      </c>
      <c r="F335" s="154" t="s">
        <v>1070</v>
      </c>
      <c r="H335" s="155">
        <v>124</v>
      </c>
      <c r="I335" s="156"/>
      <c r="L335" s="151"/>
      <c r="M335" s="157"/>
      <c r="T335" s="158"/>
      <c r="AT335" s="153" t="s">
        <v>241</v>
      </c>
      <c r="AU335" s="153" t="s">
        <v>95</v>
      </c>
      <c r="AV335" s="12" t="s">
        <v>95</v>
      </c>
      <c r="AW335" s="12" t="s">
        <v>42</v>
      </c>
      <c r="AX335" s="12" t="s">
        <v>86</v>
      </c>
      <c r="AY335" s="153" t="s">
        <v>232</v>
      </c>
    </row>
    <row r="336" spans="2:65" s="13" customFormat="1">
      <c r="B336" s="159"/>
      <c r="D336" s="152" t="s">
        <v>241</v>
      </c>
      <c r="E336" s="160" t="s">
        <v>1</v>
      </c>
      <c r="F336" s="161" t="s">
        <v>243</v>
      </c>
      <c r="H336" s="162">
        <v>124</v>
      </c>
      <c r="I336" s="163"/>
      <c r="L336" s="159"/>
      <c r="M336" s="164"/>
      <c r="T336" s="165"/>
      <c r="AT336" s="160" t="s">
        <v>241</v>
      </c>
      <c r="AU336" s="160" t="s">
        <v>95</v>
      </c>
      <c r="AV336" s="13" t="s">
        <v>239</v>
      </c>
      <c r="AW336" s="13" t="s">
        <v>42</v>
      </c>
      <c r="AX336" s="13" t="s">
        <v>93</v>
      </c>
      <c r="AY336" s="160" t="s">
        <v>232</v>
      </c>
    </row>
    <row r="337" spans="2:65" s="1" customFormat="1" ht="55.5" customHeight="1">
      <c r="B337" s="33"/>
      <c r="C337" s="138" t="s">
        <v>566</v>
      </c>
      <c r="D337" s="138" t="s">
        <v>234</v>
      </c>
      <c r="E337" s="139" t="s">
        <v>3184</v>
      </c>
      <c r="F337" s="140" t="s">
        <v>3185</v>
      </c>
      <c r="G337" s="141" t="s">
        <v>237</v>
      </c>
      <c r="H337" s="142">
        <v>13</v>
      </c>
      <c r="I337" s="143"/>
      <c r="J337" s="144">
        <f>ROUND(I337*H337,2)</f>
        <v>0</v>
      </c>
      <c r="K337" s="140" t="s">
        <v>238</v>
      </c>
      <c r="L337" s="33"/>
      <c r="M337" s="145" t="s">
        <v>1</v>
      </c>
      <c r="N337" s="146" t="s">
        <v>51</v>
      </c>
      <c r="P337" s="147">
        <f>O337*H337</f>
        <v>0</v>
      </c>
      <c r="Q337" s="147">
        <v>0</v>
      </c>
      <c r="R337" s="147">
        <f>Q337*H337</f>
        <v>0</v>
      </c>
      <c r="S337" s="147">
        <v>0</v>
      </c>
      <c r="T337" s="148">
        <f>S337*H337</f>
        <v>0</v>
      </c>
      <c r="AR337" s="149" t="s">
        <v>696</v>
      </c>
      <c r="AT337" s="149" t="s">
        <v>234</v>
      </c>
      <c r="AU337" s="149" t="s">
        <v>95</v>
      </c>
      <c r="AY337" s="17" t="s">
        <v>232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7" t="s">
        <v>93</v>
      </c>
      <c r="BK337" s="150">
        <f>ROUND(I337*H337,2)</f>
        <v>0</v>
      </c>
      <c r="BL337" s="17" t="s">
        <v>696</v>
      </c>
      <c r="BM337" s="149" t="s">
        <v>3186</v>
      </c>
    </row>
    <row r="338" spans="2:65" s="14" customFormat="1">
      <c r="B338" s="166"/>
      <c r="D338" s="152" t="s">
        <v>241</v>
      </c>
      <c r="E338" s="167" t="s">
        <v>1</v>
      </c>
      <c r="F338" s="168" t="s">
        <v>3040</v>
      </c>
      <c r="H338" s="167" t="s">
        <v>1</v>
      </c>
      <c r="I338" s="169"/>
      <c r="L338" s="166"/>
      <c r="M338" s="170"/>
      <c r="T338" s="171"/>
      <c r="AT338" s="167" t="s">
        <v>241</v>
      </c>
      <c r="AU338" s="167" t="s">
        <v>95</v>
      </c>
      <c r="AV338" s="14" t="s">
        <v>93</v>
      </c>
      <c r="AW338" s="14" t="s">
        <v>42</v>
      </c>
      <c r="AX338" s="14" t="s">
        <v>86</v>
      </c>
      <c r="AY338" s="167" t="s">
        <v>232</v>
      </c>
    </row>
    <row r="339" spans="2:65" s="14" customFormat="1">
      <c r="B339" s="166"/>
      <c r="D339" s="152" t="s">
        <v>241</v>
      </c>
      <c r="E339" s="167" t="s">
        <v>1</v>
      </c>
      <c r="F339" s="168" t="s">
        <v>3041</v>
      </c>
      <c r="H339" s="167" t="s">
        <v>1</v>
      </c>
      <c r="I339" s="169"/>
      <c r="L339" s="166"/>
      <c r="M339" s="170"/>
      <c r="T339" s="171"/>
      <c r="AT339" s="167" t="s">
        <v>241</v>
      </c>
      <c r="AU339" s="167" t="s">
        <v>95</v>
      </c>
      <c r="AV339" s="14" t="s">
        <v>93</v>
      </c>
      <c r="AW339" s="14" t="s">
        <v>42</v>
      </c>
      <c r="AX339" s="14" t="s">
        <v>86</v>
      </c>
      <c r="AY339" s="167" t="s">
        <v>232</v>
      </c>
    </row>
    <row r="340" spans="2:65" s="14" customFormat="1">
      <c r="B340" s="166"/>
      <c r="D340" s="152" t="s">
        <v>241</v>
      </c>
      <c r="E340" s="167" t="s">
        <v>1</v>
      </c>
      <c r="F340" s="168" t="s">
        <v>3149</v>
      </c>
      <c r="H340" s="167" t="s">
        <v>1</v>
      </c>
      <c r="I340" s="169"/>
      <c r="L340" s="166"/>
      <c r="M340" s="170"/>
      <c r="T340" s="171"/>
      <c r="AT340" s="167" t="s">
        <v>241</v>
      </c>
      <c r="AU340" s="167" t="s">
        <v>95</v>
      </c>
      <c r="AV340" s="14" t="s">
        <v>93</v>
      </c>
      <c r="AW340" s="14" t="s">
        <v>42</v>
      </c>
      <c r="AX340" s="14" t="s">
        <v>86</v>
      </c>
      <c r="AY340" s="167" t="s">
        <v>232</v>
      </c>
    </row>
    <row r="341" spans="2:65" s="12" customFormat="1">
      <c r="B341" s="151"/>
      <c r="D341" s="152" t="s">
        <v>241</v>
      </c>
      <c r="E341" s="153" t="s">
        <v>1</v>
      </c>
      <c r="F341" s="154" t="s">
        <v>337</v>
      </c>
      <c r="H341" s="155">
        <v>13</v>
      </c>
      <c r="I341" s="156"/>
      <c r="L341" s="151"/>
      <c r="M341" s="157"/>
      <c r="T341" s="158"/>
      <c r="AT341" s="153" t="s">
        <v>241</v>
      </c>
      <c r="AU341" s="153" t="s">
        <v>95</v>
      </c>
      <c r="AV341" s="12" t="s">
        <v>95</v>
      </c>
      <c r="AW341" s="12" t="s">
        <v>42</v>
      </c>
      <c r="AX341" s="12" t="s">
        <v>86</v>
      </c>
      <c r="AY341" s="153" t="s">
        <v>232</v>
      </c>
    </row>
    <row r="342" spans="2:65" s="13" customFormat="1">
      <c r="B342" s="159"/>
      <c r="D342" s="152" t="s">
        <v>241</v>
      </c>
      <c r="E342" s="160" t="s">
        <v>1</v>
      </c>
      <c r="F342" s="161" t="s">
        <v>243</v>
      </c>
      <c r="H342" s="162">
        <v>13</v>
      </c>
      <c r="I342" s="163"/>
      <c r="L342" s="159"/>
      <c r="M342" s="164"/>
      <c r="T342" s="165"/>
      <c r="AT342" s="160" t="s">
        <v>241</v>
      </c>
      <c r="AU342" s="160" t="s">
        <v>95</v>
      </c>
      <c r="AV342" s="13" t="s">
        <v>239</v>
      </c>
      <c r="AW342" s="13" t="s">
        <v>42</v>
      </c>
      <c r="AX342" s="13" t="s">
        <v>93</v>
      </c>
      <c r="AY342" s="160" t="s">
        <v>232</v>
      </c>
    </row>
    <row r="343" spans="2:65" s="1" customFormat="1" ht="24.2" customHeight="1">
      <c r="B343" s="33"/>
      <c r="C343" s="138" t="s">
        <v>573</v>
      </c>
      <c r="D343" s="138" t="s">
        <v>234</v>
      </c>
      <c r="E343" s="139" t="s">
        <v>3187</v>
      </c>
      <c r="F343" s="140" t="s">
        <v>3188</v>
      </c>
      <c r="G343" s="141" t="s">
        <v>153</v>
      </c>
      <c r="H343" s="142">
        <v>137</v>
      </c>
      <c r="I343" s="143"/>
      <c r="J343" s="144">
        <f>ROUND(I343*H343,2)</f>
        <v>0</v>
      </c>
      <c r="K343" s="140" t="s">
        <v>238</v>
      </c>
      <c r="L343" s="33"/>
      <c r="M343" s="145" t="s">
        <v>1</v>
      </c>
      <c r="N343" s="146" t="s">
        <v>51</v>
      </c>
      <c r="P343" s="147">
        <f>O343*H343</f>
        <v>0</v>
      </c>
      <c r="Q343" s="147">
        <v>0</v>
      </c>
      <c r="R343" s="147">
        <f>Q343*H343</f>
        <v>0</v>
      </c>
      <c r="S343" s="147">
        <v>0</v>
      </c>
      <c r="T343" s="148">
        <f>S343*H343</f>
        <v>0</v>
      </c>
      <c r="AR343" s="149" t="s">
        <v>696</v>
      </c>
      <c r="AT343" s="149" t="s">
        <v>234</v>
      </c>
      <c r="AU343" s="149" t="s">
        <v>95</v>
      </c>
      <c r="AY343" s="17" t="s">
        <v>232</v>
      </c>
      <c r="BE343" s="150">
        <f>IF(N343="základní",J343,0)</f>
        <v>0</v>
      </c>
      <c r="BF343" s="150">
        <f>IF(N343="snížená",J343,0)</f>
        <v>0</v>
      </c>
      <c r="BG343" s="150">
        <f>IF(N343="zákl. přenesená",J343,0)</f>
        <v>0</v>
      </c>
      <c r="BH343" s="150">
        <f>IF(N343="sníž. přenesená",J343,0)</f>
        <v>0</v>
      </c>
      <c r="BI343" s="150">
        <f>IF(N343="nulová",J343,0)</f>
        <v>0</v>
      </c>
      <c r="BJ343" s="17" t="s">
        <v>93</v>
      </c>
      <c r="BK343" s="150">
        <f>ROUND(I343*H343,2)</f>
        <v>0</v>
      </c>
      <c r="BL343" s="17" t="s">
        <v>696</v>
      </c>
      <c r="BM343" s="149" t="s">
        <v>3189</v>
      </c>
    </row>
    <row r="344" spans="2:65" s="14" customFormat="1">
      <c r="B344" s="166"/>
      <c r="D344" s="152" t="s">
        <v>241</v>
      </c>
      <c r="E344" s="167" t="s">
        <v>1</v>
      </c>
      <c r="F344" s="168" t="s">
        <v>3040</v>
      </c>
      <c r="H344" s="167" t="s">
        <v>1</v>
      </c>
      <c r="I344" s="169"/>
      <c r="L344" s="166"/>
      <c r="M344" s="170"/>
      <c r="T344" s="171"/>
      <c r="AT344" s="167" t="s">
        <v>241</v>
      </c>
      <c r="AU344" s="167" t="s">
        <v>95</v>
      </c>
      <c r="AV344" s="14" t="s">
        <v>93</v>
      </c>
      <c r="AW344" s="14" t="s">
        <v>42</v>
      </c>
      <c r="AX344" s="14" t="s">
        <v>86</v>
      </c>
      <c r="AY344" s="167" t="s">
        <v>232</v>
      </c>
    </row>
    <row r="345" spans="2:65" s="14" customFormat="1">
      <c r="B345" s="166"/>
      <c r="D345" s="152" t="s">
        <v>241</v>
      </c>
      <c r="E345" s="167" t="s">
        <v>1</v>
      </c>
      <c r="F345" s="168" t="s">
        <v>3041</v>
      </c>
      <c r="H345" s="167" t="s">
        <v>1</v>
      </c>
      <c r="I345" s="169"/>
      <c r="L345" s="166"/>
      <c r="M345" s="170"/>
      <c r="T345" s="171"/>
      <c r="AT345" s="167" t="s">
        <v>241</v>
      </c>
      <c r="AU345" s="167" t="s">
        <v>95</v>
      </c>
      <c r="AV345" s="14" t="s">
        <v>93</v>
      </c>
      <c r="AW345" s="14" t="s">
        <v>42</v>
      </c>
      <c r="AX345" s="14" t="s">
        <v>86</v>
      </c>
      <c r="AY345" s="167" t="s">
        <v>232</v>
      </c>
    </row>
    <row r="346" spans="2:65" s="14" customFormat="1">
      <c r="B346" s="166"/>
      <c r="D346" s="152" t="s">
        <v>241</v>
      </c>
      <c r="E346" s="167" t="s">
        <v>1</v>
      </c>
      <c r="F346" s="168" t="s">
        <v>3147</v>
      </c>
      <c r="H346" s="167" t="s">
        <v>1</v>
      </c>
      <c r="I346" s="169"/>
      <c r="L346" s="166"/>
      <c r="M346" s="170"/>
      <c r="T346" s="171"/>
      <c r="AT346" s="167" t="s">
        <v>241</v>
      </c>
      <c r="AU346" s="167" t="s">
        <v>95</v>
      </c>
      <c r="AV346" s="14" t="s">
        <v>93</v>
      </c>
      <c r="AW346" s="14" t="s">
        <v>42</v>
      </c>
      <c r="AX346" s="14" t="s">
        <v>86</v>
      </c>
      <c r="AY346" s="167" t="s">
        <v>232</v>
      </c>
    </row>
    <row r="347" spans="2:65" s="12" customFormat="1">
      <c r="B347" s="151"/>
      <c r="D347" s="152" t="s">
        <v>241</v>
      </c>
      <c r="E347" s="153" t="s">
        <v>1</v>
      </c>
      <c r="F347" s="154" t="s">
        <v>1070</v>
      </c>
      <c r="H347" s="155">
        <v>124</v>
      </c>
      <c r="I347" s="156"/>
      <c r="L347" s="151"/>
      <c r="M347" s="157"/>
      <c r="T347" s="158"/>
      <c r="AT347" s="153" t="s">
        <v>241</v>
      </c>
      <c r="AU347" s="153" t="s">
        <v>95</v>
      </c>
      <c r="AV347" s="12" t="s">
        <v>95</v>
      </c>
      <c r="AW347" s="12" t="s">
        <v>42</v>
      </c>
      <c r="AX347" s="12" t="s">
        <v>86</v>
      </c>
      <c r="AY347" s="153" t="s">
        <v>232</v>
      </c>
    </row>
    <row r="348" spans="2:65" s="14" customFormat="1">
      <c r="B348" s="166"/>
      <c r="D348" s="152" t="s">
        <v>241</v>
      </c>
      <c r="E348" s="167" t="s">
        <v>1</v>
      </c>
      <c r="F348" s="168" t="s">
        <v>3149</v>
      </c>
      <c r="H348" s="167" t="s">
        <v>1</v>
      </c>
      <c r="I348" s="169"/>
      <c r="L348" s="166"/>
      <c r="M348" s="170"/>
      <c r="T348" s="171"/>
      <c r="AT348" s="167" t="s">
        <v>241</v>
      </c>
      <c r="AU348" s="167" t="s">
        <v>95</v>
      </c>
      <c r="AV348" s="14" t="s">
        <v>93</v>
      </c>
      <c r="AW348" s="14" t="s">
        <v>42</v>
      </c>
      <c r="AX348" s="14" t="s">
        <v>86</v>
      </c>
      <c r="AY348" s="167" t="s">
        <v>232</v>
      </c>
    </row>
    <row r="349" spans="2:65" s="12" customFormat="1">
      <c r="B349" s="151"/>
      <c r="D349" s="152" t="s">
        <v>241</v>
      </c>
      <c r="E349" s="153" t="s">
        <v>1</v>
      </c>
      <c r="F349" s="154" t="s">
        <v>337</v>
      </c>
      <c r="H349" s="155">
        <v>13</v>
      </c>
      <c r="I349" s="156"/>
      <c r="L349" s="151"/>
      <c r="M349" s="157"/>
      <c r="T349" s="158"/>
      <c r="AT349" s="153" t="s">
        <v>241</v>
      </c>
      <c r="AU349" s="153" t="s">
        <v>95</v>
      </c>
      <c r="AV349" s="12" t="s">
        <v>95</v>
      </c>
      <c r="AW349" s="12" t="s">
        <v>42</v>
      </c>
      <c r="AX349" s="12" t="s">
        <v>86</v>
      </c>
      <c r="AY349" s="153" t="s">
        <v>232</v>
      </c>
    </row>
    <row r="350" spans="2:65" s="13" customFormat="1">
      <c r="B350" s="159"/>
      <c r="D350" s="152" t="s">
        <v>241</v>
      </c>
      <c r="E350" s="160" t="s">
        <v>1</v>
      </c>
      <c r="F350" s="161" t="s">
        <v>243</v>
      </c>
      <c r="H350" s="162">
        <v>137</v>
      </c>
      <c r="I350" s="163"/>
      <c r="L350" s="159"/>
      <c r="M350" s="164"/>
      <c r="T350" s="165"/>
      <c r="AT350" s="160" t="s">
        <v>241</v>
      </c>
      <c r="AU350" s="160" t="s">
        <v>95</v>
      </c>
      <c r="AV350" s="13" t="s">
        <v>239</v>
      </c>
      <c r="AW350" s="13" t="s">
        <v>42</v>
      </c>
      <c r="AX350" s="13" t="s">
        <v>93</v>
      </c>
      <c r="AY350" s="160" t="s">
        <v>232</v>
      </c>
    </row>
    <row r="351" spans="2:65" s="1" customFormat="1" ht="24.2" customHeight="1">
      <c r="B351" s="33"/>
      <c r="C351" s="138" t="s">
        <v>581</v>
      </c>
      <c r="D351" s="138" t="s">
        <v>234</v>
      </c>
      <c r="E351" s="139" t="s">
        <v>3190</v>
      </c>
      <c r="F351" s="140" t="s">
        <v>3191</v>
      </c>
      <c r="G351" s="141" t="s">
        <v>153</v>
      </c>
      <c r="H351" s="142">
        <v>137</v>
      </c>
      <c r="I351" s="143"/>
      <c r="J351" s="144">
        <f>ROUND(I351*H351,2)</f>
        <v>0</v>
      </c>
      <c r="K351" s="140" t="s">
        <v>238</v>
      </c>
      <c r="L351" s="33"/>
      <c r="M351" s="145" t="s">
        <v>1</v>
      </c>
      <c r="N351" s="146" t="s">
        <v>51</v>
      </c>
      <c r="P351" s="147">
        <f>O351*H351</f>
        <v>0</v>
      </c>
      <c r="Q351" s="147">
        <v>3.0000000000000001E-5</v>
      </c>
      <c r="R351" s="147">
        <f>Q351*H351</f>
        <v>4.1099999999999999E-3</v>
      </c>
      <c r="S351" s="147">
        <v>0</v>
      </c>
      <c r="T351" s="148">
        <f>S351*H351</f>
        <v>0</v>
      </c>
      <c r="AR351" s="149" t="s">
        <v>696</v>
      </c>
      <c r="AT351" s="149" t="s">
        <v>234</v>
      </c>
      <c r="AU351" s="149" t="s">
        <v>95</v>
      </c>
      <c r="AY351" s="17" t="s">
        <v>232</v>
      </c>
      <c r="BE351" s="150">
        <f>IF(N351="základní",J351,0)</f>
        <v>0</v>
      </c>
      <c r="BF351" s="150">
        <f>IF(N351="snížená",J351,0)</f>
        <v>0</v>
      </c>
      <c r="BG351" s="150">
        <f>IF(N351="zákl. přenesená",J351,0)</f>
        <v>0</v>
      </c>
      <c r="BH351" s="150">
        <f>IF(N351="sníž. přenesená",J351,0)</f>
        <v>0</v>
      </c>
      <c r="BI351" s="150">
        <f>IF(N351="nulová",J351,0)</f>
        <v>0</v>
      </c>
      <c r="BJ351" s="17" t="s">
        <v>93</v>
      </c>
      <c r="BK351" s="150">
        <f>ROUND(I351*H351,2)</f>
        <v>0</v>
      </c>
      <c r="BL351" s="17" t="s">
        <v>696</v>
      </c>
      <c r="BM351" s="149" t="s">
        <v>3192</v>
      </c>
    </row>
    <row r="352" spans="2:65" s="14" customFormat="1">
      <c r="B352" s="166"/>
      <c r="D352" s="152" t="s">
        <v>241</v>
      </c>
      <c r="E352" s="167" t="s">
        <v>1</v>
      </c>
      <c r="F352" s="168" t="s">
        <v>3040</v>
      </c>
      <c r="H352" s="167" t="s">
        <v>1</v>
      </c>
      <c r="I352" s="169"/>
      <c r="L352" s="166"/>
      <c r="M352" s="170"/>
      <c r="T352" s="171"/>
      <c r="AT352" s="167" t="s">
        <v>241</v>
      </c>
      <c r="AU352" s="167" t="s">
        <v>95</v>
      </c>
      <c r="AV352" s="14" t="s">
        <v>93</v>
      </c>
      <c r="AW352" s="14" t="s">
        <v>42</v>
      </c>
      <c r="AX352" s="14" t="s">
        <v>86</v>
      </c>
      <c r="AY352" s="167" t="s">
        <v>232</v>
      </c>
    </row>
    <row r="353" spans="2:65" s="14" customFormat="1">
      <c r="B353" s="166"/>
      <c r="D353" s="152" t="s">
        <v>241</v>
      </c>
      <c r="E353" s="167" t="s">
        <v>1</v>
      </c>
      <c r="F353" s="168" t="s">
        <v>3041</v>
      </c>
      <c r="H353" s="167" t="s">
        <v>1</v>
      </c>
      <c r="I353" s="169"/>
      <c r="L353" s="166"/>
      <c r="M353" s="170"/>
      <c r="T353" s="171"/>
      <c r="AT353" s="167" t="s">
        <v>241</v>
      </c>
      <c r="AU353" s="167" t="s">
        <v>95</v>
      </c>
      <c r="AV353" s="14" t="s">
        <v>93</v>
      </c>
      <c r="AW353" s="14" t="s">
        <v>42</v>
      </c>
      <c r="AX353" s="14" t="s">
        <v>86</v>
      </c>
      <c r="AY353" s="167" t="s">
        <v>232</v>
      </c>
    </row>
    <row r="354" spans="2:65" s="14" customFormat="1">
      <c r="B354" s="166"/>
      <c r="D354" s="152" t="s">
        <v>241</v>
      </c>
      <c r="E354" s="167" t="s">
        <v>1</v>
      </c>
      <c r="F354" s="168" t="s">
        <v>3147</v>
      </c>
      <c r="H354" s="167" t="s">
        <v>1</v>
      </c>
      <c r="I354" s="169"/>
      <c r="L354" s="166"/>
      <c r="M354" s="170"/>
      <c r="T354" s="171"/>
      <c r="AT354" s="167" t="s">
        <v>241</v>
      </c>
      <c r="AU354" s="167" t="s">
        <v>95</v>
      </c>
      <c r="AV354" s="14" t="s">
        <v>93</v>
      </c>
      <c r="AW354" s="14" t="s">
        <v>42</v>
      </c>
      <c r="AX354" s="14" t="s">
        <v>86</v>
      </c>
      <c r="AY354" s="167" t="s">
        <v>232</v>
      </c>
    </row>
    <row r="355" spans="2:65" s="12" customFormat="1">
      <c r="B355" s="151"/>
      <c r="D355" s="152" t="s">
        <v>241</v>
      </c>
      <c r="E355" s="153" t="s">
        <v>1</v>
      </c>
      <c r="F355" s="154" t="s">
        <v>1070</v>
      </c>
      <c r="H355" s="155">
        <v>124</v>
      </c>
      <c r="I355" s="156"/>
      <c r="L355" s="151"/>
      <c r="M355" s="157"/>
      <c r="T355" s="158"/>
      <c r="AT355" s="153" t="s">
        <v>241</v>
      </c>
      <c r="AU355" s="153" t="s">
        <v>95</v>
      </c>
      <c r="AV355" s="12" t="s">
        <v>95</v>
      </c>
      <c r="AW355" s="12" t="s">
        <v>42</v>
      </c>
      <c r="AX355" s="12" t="s">
        <v>86</v>
      </c>
      <c r="AY355" s="153" t="s">
        <v>232</v>
      </c>
    </row>
    <row r="356" spans="2:65" s="14" customFormat="1">
      <c r="B356" s="166"/>
      <c r="D356" s="152" t="s">
        <v>241</v>
      </c>
      <c r="E356" s="167" t="s">
        <v>1</v>
      </c>
      <c r="F356" s="168" t="s">
        <v>3149</v>
      </c>
      <c r="H356" s="167" t="s">
        <v>1</v>
      </c>
      <c r="I356" s="169"/>
      <c r="L356" s="166"/>
      <c r="M356" s="170"/>
      <c r="T356" s="171"/>
      <c r="AT356" s="167" t="s">
        <v>241</v>
      </c>
      <c r="AU356" s="167" t="s">
        <v>95</v>
      </c>
      <c r="AV356" s="14" t="s">
        <v>93</v>
      </c>
      <c r="AW356" s="14" t="s">
        <v>42</v>
      </c>
      <c r="AX356" s="14" t="s">
        <v>86</v>
      </c>
      <c r="AY356" s="167" t="s">
        <v>232</v>
      </c>
    </row>
    <row r="357" spans="2:65" s="12" customFormat="1">
      <c r="B357" s="151"/>
      <c r="D357" s="152" t="s">
        <v>241</v>
      </c>
      <c r="E357" s="153" t="s">
        <v>1</v>
      </c>
      <c r="F357" s="154" t="s">
        <v>337</v>
      </c>
      <c r="H357" s="155">
        <v>13</v>
      </c>
      <c r="I357" s="156"/>
      <c r="L357" s="151"/>
      <c r="M357" s="157"/>
      <c r="T357" s="158"/>
      <c r="AT357" s="153" t="s">
        <v>241</v>
      </c>
      <c r="AU357" s="153" t="s">
        <v>95</v>
      </c>
      <c r="AV357" s="12" t="s">
        <v>95</v>
      </c>
      <c r="AW357" s="12" t="s">
        <v>42</v>
      </c>
      <c r="AX357" s="12" t="s">
        <v>86</v>
      </c>
      <c r="AY357" s="153" t="s">
        <v>232</v>
      </c>
    </row>
    <row r="358" spans="2:65" s="13" customFormat="1">
      <c r="B358" s="159"/>
      <c r="D358" s="152" t="s">
        <v>241</v>
      </c>
      <c r="E358" s="160" t="s">
        <v>1</v>
      </c>
      <c r="F358" s="161" t="s">
        <v>243</v>
      </c>
      <c r="H358" s="162">
        <v>137</v>
      </c>
      <c r="I358" s="163"/>
      <c r="L358" s="159"/>
      <c r="M358" s="164"/>
      <c r="T358" s="165"/>
      <c r="AT358" s="160" t="s">
        <v>241</v>
      </c>
      <c r="AU358" s="160" t="s">
        <v>95</v>
      </c>
      <c r="AV358" s="13" t="s">
        <v>239</v>
      </c>
      <c r="AW358" s="13" t="s">
        <v>42</v>
      </c>
      <c r="AX358" s="13" t="s">
        <v>93</v>
      </c>
      <c r="AY358" s="160" t="s">
        <v>232</v>
      </c>
    </row>
    <row r="359" spans="2:65" s="1" customFormat="1" ht="33" customHeight="1">
      <c r="B359" s="33"/>
      <c r="C359" s="138" t="s">
        <v>585</v>
      </c>
      <c r="D359" s="138" t="s">
        <v>234</v>
      </c>
      <c r="E359" s="139" t="s">
        <v>3193</v>
      </c>
      <c r="F359" s="140" t="s">
        <v>3194</v>
      </c>
      <c r="G359" s="141" t="s">
        <v>167</v>
      </c>
      <c r="H359" s="142">
        <v>3.1520000000000001</v>
      </c>
      <c r="I359" s="143"/>
      <c r="J359" s="144">
        <f>ROUND(I359*H359,2)</f>
        <v>0</v>
      </c>
      <c r="K359" s="140" t="s">
        <v>238</v>
      </c>
      <c r="L359" s="33"/>
      <c r="M359" s="145" t="s">
        <v>1</v>
      </c>
      <c r="N359" s="146" t="s">
        <v>51</v>
      </c>
      <c r="P359" s="147">
        <f>O359*H359</f>
        <v>0</v>
      </c>
      <c r="Q359" s="147">
        <v>0</v>
      </c>
      <c r="R359" s="147">
        <f>Q359*H359</f>
        <v>0</v>
      </c>
      <c r="S359" s="147">
        <v>0</v>
      </c>
      <c r="T359" s="148">
        <f>S359*H359</f>
        <v>0</v>
      </c>
      <c r="AR359" s="149" t="s">
        <v>696</v>
      </c>
      <c r="AT359" s="149" t="s">
        <v>234</v>
      </c>
      <c r="AU359" s="149" t="s">
        <v>95</v>
      </c>
      <c r="AY359" s="17" t="s">
        <v>232</v>
      </c>
      <c r="BE359" s="150">
        <f>IF(N359="základní",J359,0)</f>
        <v>0</v>
      </c>
      <c r="BF359" s="150">
        <f>IF(N359="snížená",J359,0)</f>
        <v>0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17" t="s">
        <v>93</v>
      </c>
      <c r="BK359" s="150">
        <f>ROUND(I359*H359,2)</f>
        <v>0</v>
      </c>
      <c r="BL359" s="17" t="s">
        <v>696</v>
      </c>
      <c r="BM359" s="149" t="s">
        <v>3195</v>
      </c>
    </row>
    <row r="360" spans="2:65" s="14" customFormat="1">
      <c r="B360" s="166"/>
      <c r="D360" s="152" t="s">
        <v>241</v>
      </c>
      <c r="E360" s="167" t="s">
        <v>1</v>
      </c>
      <c r="F360" s="168" t="s">
        <v>3040</v>
      </c>
      <c r="H360" s="167" t="s">
        <v>1</v>
      </c>
      <c r="I360" s="169"/>
      <c r="L360" s="166"/>
      <c r="M360" s="170"/>
      <c r="T360" s="171"/>
      <c r="AT360" s="167" t="s">
        <v>241</v>
      </c>
      <c r="AU360" s="167" t="s">
        <v>95</v>
      </c>
      <c r="AV360" s="14" t="s">
        <v>93</v>
      </c>
      <c r="AW360" s="14" t="s">
        <v>42</v>
      </c>
      <c r="AX360" s="14" t="s">
        <v>86</v>
      </c>
      <c r="AY360" s="167" t="s">
        <v>232</v>
      </c>
    </row>
    <row r="361" spans="2:65" s="14" customFormat="1">
      <c r="B361" s="166"/>
      <c r="D361" s="152" t="s">
        <v>241</v>
      </c>
      <c r="E361" s="167" t="s">
        <v>1</v>
      </c>
      <c r="F361" s="168" t="s">
        <v>3041</v>
      </c>
      <c r="H361" s="167" t="s">
        <v>1</v>
      </c>
      <c r="I361" s="169"/>
      <c r="L361" s="166"/>
      <c r="M361" s="170"/>
      <c r="T361" s="171"/>
      <c r="AT361" s="167" t="s">
        <v>241</v>
      </c>
      <c r="AU361" s="167" t="s">
        <v>95</v>
      </c>
      <c r="AV361" s="14" t="s">
        <v>93</v>
      </c>
      <c r="AW361" s="14" t="s">
        <v>42</v>
      </c>
      <c r="AX361" s="14" t="s">
        <v>86</v>
      </c>
      <c r="AY361" s="167" t="s">
        <v>232</v>
      </c>
    </row>
    <row r="362" spans="2:65" s="14" customFormat="1" ht="22.5">
      <c r="B362" s="166"/>
      <c r="D362" s="152" t="s">
        <v>241</v>
      </c>
      <c r="E362" s="167" t="s">
        <v>1</v>
      </c>
      <c r="F362" s="168" t="s">
        <v>3196</v>
      </c>
      <c r="H362" s="167" t="s">
        <v>1</v>
      </c>
      <c r="I362" s="169"/>
      <c r="L362" s="166"/>
      <c r="M362" s="170"/>
      <c r="T362" s="171"/>
      <c r="AT362" s="167" t="s">
        <v>241</v>
      </c>
      <c r="AU362" s="167" t="s">
        <v>95</v>
      </c>
      <c r="AV362" s="14" t="s">
        <v>93</v>
      </c>
      <c r="AW362" s="14" t="s">
        <v>42</v>
      </c>
      <c r="AX362" s="14" t="s">
        <v>86</v>
      </c>
      <c r="AY362" s="167" t="s">
        <v>232</v>
      </c>
    </row>
    <row r="363" spans="2:65" s="12" customFormat="1">
      <c r="B363" s="151"/>
      <c r="D363" s="152" t="s">
        <v>241</v>
      </c>
      <c r="E363" s="153" t="s">
        <v>1</v>
      </c>
      <c r="F363" s="154" t="s">
        <v>3156</v>
      </c>
      <c r="H363" s="155">
        <v>1.1519999999999999</v>
      </c>
      <c r="I363" s="156"/>
      <c r="L363" s="151"/>
      <c r="M363" s="157"/>
      <c r="T363" s="158"/>
      <c r="AT363" s="153" t="s">
        <v>241</v>
      </c>
      <c r="AU363" s="153" t="s">
        <v>95</v>
      </c>
      <c r="AV363" s="12" t="s">
        <v>95</v>
      </c>
      <c r="AW363" s="12" t="s">
        <v>42</v>
      </c>
      <c r="AX363" s="12" t="s">
        <v>86</v>
      </c>
      <c r="AY363" s="153" t="s">
        <v>232</v>
      </c>
    </row>
    <row r="364" spans="2:65" s="14" customFormat="1">
      <c r="B364" s="166"/>
      <c r="D364" s="152" t="s">
        <v>241</v>
      </c>
      <c r="E364" s="167" t="s">
        <v>1</v>
      </c>
      <c r="F364" s="168" t="s">
        <v>3197</v>
      </c>
      <c r="H364" s="167" t="s">
        <v>1</v>
      </c>
      <c r="I364" s="169"/>
      <c r="L364" s="166"/>
      <c r="M364" s="170"/>
      <c r="T364" s="171"/>
      <c r="AT364" s="167" t="s">
        <v>241</v>
      </c>
      <c r="AU364" s="167" t="s">
        <v>95</v>
      </c>
      <c r="AV364" s="14" t="s">
        <v>93</v>
      </c>
      <c r="AW364" s="14" t="s">
        <v>42</v>
      </c>
      <c r="AX364" s="14" t="s">
        <v>86</v>
      </c>
      <c r="AY364" s="167" t="s">
        <v>232</v>
      </c>
    </row>
    <row r="365" spans="2:65" s="12" customFormat="1">
      <c r="B365" s="151"/>
      <c r="D365" s="152" t="s">
        <v>241</v>
      </c>
      <c r="E365" s="153" t="s">
        <v>1</v>
      </c>
      <c r="F365" s="154" t="s">
        <v>95</v>
      </c>
      <c r="H365" s="155">
        <v>2</v>
      </c>
      <c r="I365" s="156"/>
      <c r="L365" s="151"/>
      <c r="M365" s="157"/>
      <c r="T365" s="158"/>
      <c r="AT365" s="153" t="s">
        <v>241</v>
      </c>
      <c r="AU365" s="153" t="s">
        <v>95</v>
      </c>
      <c r="AV365" s="12" t="s">
        <v>95</v>
      </c>
      <c r="AW365" s="12" t="s">
        <v>42</v>
      </c>
      <c r="AX365" s="12" t="s">
        <v>86</v>
      </c>
      <c r="AY365" s="153" t="s">
        <v>232</v>
      </c>
    </row>
    <row r="366" spans="2:65" s="13" customFormat="1">
      <c r="B366" s="159"/>
      <c r="D366" s="152" t="s">
        <v>241</v>
      </c>
      <c r="E366" s="160" t="s">
        <v>1</v>
      </c>
      <c r="F366" s="161" t="s">
        <v>243</v>
      </c>
      <c r="H366" s="162">
        <v>3.1520000000000001</v>
      </c>
      <c r="I366" s="163"/>
      <c r="L366" s="159"/>
      <c r="M366" s="164"/>
      <c r="T366" s="165"/>
      <c r="AT366" s="160" t="s">
        <v>241</v>
      </c>
      <c r="AU366" s="160" t="s">
        <v>95</v>
      </c>
      <c r="AV366" s="13" t="s">
        <v>239</v>
      </c>
      <c r="AW366" s="13" t="s">
        <v>42</v>
      </c>
      <c r="AX366" s="13" t="s">
        <v>93</v>
      </c>
      <c r="AY366" s="160" t="s">
        <v>232</v>
      </c>
    </row>
    <row r="367" spans="2:65" s="1" customFormat="1" ht="24.2" customHeight="1">
      <c r="B367" s="33"/>
      <c r="C367" s="138" t="s">
        <v>591</v>
      </c>
      <c r="D367" s="138" t="s">
        <v>234</v>
      </c>
      <c r="E367" s="139" t="s">
        <v>3198</v>
      </c>
      <c r="F367" s="140" t="s">
        <v>3199</v>
      </c>
      <c r="G367" s="141" t="s">
        <v>153</v>
      </c>
      <c r="H367" s="142">
        <v>1.92</v>
      </c>
      <c r="I367" s="143"/>
      <c r="J367" s="144">
        <f>ROUND(I367*H367,2)</f>
        <v>0</v>
      </c>
      <c r="K367" s="140" t="s">
        <v>238</v>
      </c>
      <c r="L367" s="33"/>
      <c r="M367" s="145" t="s">
        <v>1</v>
      </c>
      <c r="N367" s="146" t="s">
        <v>51</v>
      </c>
      <c r="P367" s="147">
        <f>O367*H367</f>
        <v>0</v>
      </c>
      <c r="Q367" s="147">
        <v>1.16E-3</v>
      </c>
      <c r="R367" s="147">
        <f>Q367*H367</f>
        <v>2.2271999999999999E-3</v>
      </c>
      <c r="S367" s="147">
        <v>0</v>
      </c>
      <c r="T367" s="148">
        <f>S367*H367</f>
        <v>0</v>
      </c>
      <c r="AR367" s="149" t="s">
        <v>696</v>
      </c>
      <c r="AT367" s="149" t="s">
        <v>234</v>
      </c>
      <c r="AU367" s="149" t="s">
        <v>95</v>
      </c>
      <c r="AY367" s="17" t="s">
        <v>232</v>
      </c>
      <c r="BE367" s="150">
        <f>IF(N367="základní",J367,0)</f>
        <v>0</v>
      </c>
      <c r="BF367" s="150">
        <f>IF(N367="snížená",J367,0)</f>
        <v>0</v>
      </c>
      <c r="BG367" s="150">
        <f>IF(N367="zákl. přenesená",J367,0)</f>
        <v>0</v>
      </c>
      <c r="BH367" s="150">
        <f>IF(N367="sníž. přenesená",J367,0)</f>
        <v>0</v>
      </c>
      <c r="BI367" s="150">
        <f>IF(N367="nulová",J367,0)</f>
        <v>0</v>
      </c>
      <c r="BJ367" s="17" t="s">
        <v>93</v>
      </c>
      <c r="BK367" s="150">
        <f>ROUND(I367*H367,2)</f>
        <v>0</v>
      </c>
      <c r="BL367" s="17" t="s">
        <v>696</v>
      </c>
      <c r="BM367" s="149" t="s">
        <v>3200</v>
      </c>
    </row>
    <row r="368" spans="2:65" s="14" customFormat="1">
      <c r="B368" s="166"/>
      <c r="D368" s="152" t="s">
        <v>241</v>
      </c>
      <c r="E368" s="167" t="s">
        <v>1</v>
      </c>
      <c r="F368" s="168" t="s">
        <v>3040</v>
      </c>
      <c r="H368" s="167" t="s">
        <v>1</v>
      </c>
      <c r="I368" s="169"/>
      <c r="L368" s="166"/>
      <c r="M368" s="170"/>
      <c r="T368" s="171"/>
      <c r="AT368" s="167" t="s">
        <v>241</v>
      </c>
      <c r="AU368" s="167" t="s">
        <v>95</v>
      </c>
      <c r="AV368" s="14" t="s">
        <v>93</v>
      </c>
      <c r="AW368" s="14" t="s">
        <v>42</v>
      </c>
      <c r="AX368" s="14" t="s">
        <v>86</v>
      </c>
      <c r="AY368" s="167" t="s">
        <v>232</v>
      </c>
    </row>
    <row r="369" spans="2:65" s="14" customFormat="1">
      <c r="B369" s="166"/>
      <c r="D369" s="152" t="s">
        <v>241</v>
      </c>
      <c r="E369" s="167" t="s">
        <v>1</v>
      </c>
      <c r="F369" s="168" t="s">
        <v>3041</v>
      </c>
      <c r="H369" s="167" t="s">
        <v>1</v>
      </c>
      <c r="I369" s="169"/>
      <c r="L369" s="166"/>
      <c r="M369" s="170"/>
      <c r="T369" s="171"/>
      <c r="AT369" s="167" t="s">
        <v>241</v>
      </c>
      <c r="AU369" s="167" t="s">
        <v>95</v>
      </c>
      <c r="AV369" s="14" t="s">
        <v>93</v>
      </c>
      <c r="AW369" s="14" t="s">
        <v>42</v>
      </c>
      <c r="AX369" s="14" t="s">
        <v>86</v>
      </c>
      <c r="AY369" s="167" t="s">
        <v>232</v>
      </c>
    </row>
    <row r="370" spans="2:65" s="14" customFormat="1" ht="22.5">
      <c r="B370" s="166"/>
      <c r="D370" s="152" t="s">
        <v>241</v>
      </c>
      <c r="E370" s="167" t="s">
        <v>1</v>
      </c>
      <c r="F370" s="168" t="s">
        <v>3196</v>
      </c>
      <c r="H370" s="167" t="s">
        <v>1</v>
      </c>
      <c r="I370" s="169"/>
      <c r="L370" s="166"/>
      <c r="M370" s="170"/>
      <c r="T370" s="171"/>
      <c r="AT370" s="167" t="s">
        <v>241</v>
      </c>
      <c r="AU370" s="167" t="s">
        <v>95</v>
      </c>
      <c r="AV370" s="14" t="s">
        <v>93</v>
      </c>
      <c r="AW370" s="14" t="s">
        <v>42</v>
      </c>
      <c r="AX370" s="14" t="s">
        <v>86</v>
      </c>
      <c r="AY370" s="167" t="s">
        <v>232</v>
      </c>
    </row>
    <row r="371" spans="2:65" s="12" customFormat="1">
      <c r="B371" s="151"/>
      <c r="D371" s="152" t="s">
        <v>241</v>
      </c>
      <c r="E371" s="153" t="s">
        <v>1</v>
      </c>
      <c r="F371" s="154" t="s">
        <v>3201</v>
      </c>
      <c r="H371" s="155">
        <v>1.92</v>
      </c>
      <c r="I371" s="156"/>
      <c r="L371" s="151"/>
      <c r="M371" s="157"/>
      <c r="T371" s="158"/>
      <c r="AT371" s="153" t="s">
        <v>241</v>
      </c>
      <c r="AU371" s="153" t="s">
        <v>95</v>
      </c>
      <c r="AV371" s="12" t="s">
        <v>95</v>
      </c>
      <c r="AW371" s="12" t="s">
        <v>42</v>
      </c>
      <c r="AX371" s="12" t="s">
        <v>86</v>
      </c>
      <c r="AY371" s="153" t="s">
        <v>232</v>
      </c>
    </row>
    <row r="372" spans="2:65" s="13" customFormat="1">
      <c r="B372" s="159"/>
      <c r="D372" s="152" t="s">
        <v>241</v>
      </c>
      <c r="E372" s="160" t="s">
        <v>1</v>
      </c>
      <c r="F372" s="161" t="s">
        <v>243</v>
      </c>
      <c r="H372" s="162">
        <v>1.92</v>
      </c>
      <c r="I372" s="163"/>
      <c r="L372" s="159"/>
      <c r="M372" s="164"/>
      <c r="T372" s="165"/>
      <c r="AT372" s="160" t="s">
        <v>241</v>
      </c>
      <c r="AU372" s="160" t="s">
        <v>95</v>
      </c>
      <c r="AV372" s="13" t="s">
        <v>239</v>
      </c>
      <c r="AW372" s="13" t="s">
        <v>42</v>
      </c>
      <c r="AX372" s="13" t="s">
        <v>93</v>
      </c>
      <c r="AY372" s="160" t="s">
        <v>232</v>
      </c>
    </row>
    <row r="373" spans="2:65" s="1" customFormat="1" ht="24.2" customHeight="1">
      <c r="B373" s="33"/>
      <c r="C373" s="138" t="s">
        <v>595</v>
      </c>
      <c r="D373" s="138" t="s">
        <v>234</v>
      </c>
      <c r="E373" s="139" t="s">
        <v>3202</v>
      </c>
      <c r="F373" s="140" t="s">
        <v>3203</v>
      </c>
      <c r="G373" s="141" t="s">
        <v>153</v>
      </c>
      <c r="H373" s="142">
        <v>1.92</v>
      </c>
      <c r="I373" s="143"/>
      <c r="J373" s="144">
        <f>ROUND(I373*H373,2)</f>
        <v>0</v>
      </c>
      <c r="K373" s="140" t="s">
        <v>238</v>
      </c>
      <c r="L373" s="33"/>
      <c r="M373" s="145" t="s">
        <v>1</v>
      </c>
      <c r="N373" s="146" t="s">
        <v>51</v>
      </c>
      <c r="P373" s="147">
        <f>O373*H373</f>
        <v>0</v>
      </c>
      <c r="Q373" s="147">
        <v>0</v>
      </c>
      <c r="R373" s="147">
        <f>Q373*H373</f>
        <v>0</v>
      </c>
      <c r="S373" s="147">
        <v>0</v>
      </c>
      <c r="T373" s="148">
        <f>S373*H373</f>
        <v>0</v>
      </c>
      <c r="AR373" s="149" t="s">
        <v>696</v>
      </c>
      <c r="AT373" s="149" t="s">
        <v>234</v>
      </c>
      <c r="AU373" s="149" t="s">
        <v>95</v>
      </c>
      <c r="AY373" s="17" t="s">
        <v>232</v>
      </c>
      <c r="BE373" s="150">
        <f>IF(N373="základní",J373,0)</f>
        <v>0</v>
      </c>
      <c r="BF373" s="150">
        <f>IF(N373="snížená",J373,0)</f>
        <v>0</v>
      </c>
      <c r="BG373" s="150">
        <f>IF(N373="zákl. přenesená",J373,0)</f>
        <v>0</v>
      </c>
      <c r="BH373" s="150">
        <f>IF(N373="sníž. přenesená",J373,0)</f>
        <v>0</v>
      </c>
      <c r="BI373" s="150">
        <f>IF(N373="nulová",J373,0)</f>
        <v>0</v>
      </c>
      <c r="BJ373" s="17" t="s">
        <v>93</v>
      </c>
      <c r="BK373" s="150">
        <f>ROUND(I373*H373,2)</f>
        <v>0</v>
      </c>
      <c r="BL373" s="17" t="s">
        <v>696</v>
      </c>
      <c r="BM373" s="149" t="s">
        <v>3204</v>
      </c>
    </row>
    <row r="374" spans="2:65" s="14" customFormat="1">
      <c r="B374" s="166"/>
      <c r="D374" s="152" t="s">
        <v>241</v>
      </c>
      <c r="E374" s="167" t="s">
        <v>1</v>
      </c>
      <c r="F374" s="168" t="s">
        <v>3040</v>
      </c>
      <c r="H374" s="167" t="s">
        <v>1</v>
      </c>
      <c r="I374" s="169"/>
      <c r="L374" s="166"/>
      <c r="M374" s="170"/>
      <c r="T374" s="171"/>
      <c r="AT374" s="167" t="s">
        <v>241</v>
      </c>
      <c r="AU374" s="167" t="s">
        <v>95</v>
      </c>
      <c r="AV374" s="14" t="s">
        <v>93</v>
      </c>
      <c r="AW374" s="14" t="s">
        <v>42</v>
      </c>
      <c r="AX374" s="14" t="s">
        <v>86</v>
      </c>
      <c r="AY374" s="167" t="s">
        <v>232</v>
      </c>
    </row>
    <row r="375" spans="2:65" s="14" customFormat="1">
      <c r="B375" s="166"/>
      <c r="D375" s="152" t="s">
        <v>241</v>
      </c>
      <c r="E375" s="167" t="s">
        <v>1</v>
      </c>
      <c r="F375" s="168" t="s">
        <v>3041</v>
      </c>
      <c r="H375" s="167" t="s">
        <v>1</v>
      </c>
      <c r="I375" s="169"/>
      <c r="L375" s="166"/>
      <c r="M375" s="170"/>
      <c r="T375" s="171"/>
      <c r="AT375" s="167" t="s">
        <v>241</v>
      </c>
      <c r="AU375" s="167" t="s">
        <v>95</v>
      </c>
      <c r="AV375" s="14" t="s">
        <v>93</v>
      </c>
      <c r="AW375" s="14" t="s">
        <v>42</v>
      </c>
      <c r="AX375" s="14" t="s">
        <v>86</v>
      </c>
      <c r="AY375" s="167" t="s">
        <v>232</v>
      </c>
    </row>
    <row r="376" spans="2:65" s="14" customFormat="1" ht="22.5">
      <c r="B376" s="166"/>
      <c r="D376" s="152" t="s">
        <v>241</v>
      </c>
      <c r="E376" s="167" t="s">
        <v>1</v>
      </c>
      <c r="F376" s="168" t="s">
        <v>3196</v>
      </c>
      <c r="H376" s="167" t="s">
        <v>1</v>
      </c>
      <c r="I376" s="169"/>
      <c r="L376" s="166"/>
      <c r="M376" s="170"/>
      <c r="T376" s="171"/>
      <c r="AT376" s="167" t="s">
        <v>241</v>
      </c>
      <c r="AU376" s="167" t="s">
        <v>95</v>
      </c>
      <c r="AV376" s="14" t="s">
        <v>93</v>
      </c>
      <c r="AW376" s="14" t="s">
        <v>42</v>
      </c>
      <c r="AX376" s="14" t="s">
        <v>86</v>
      </c>
      <c r="AY376" s="167" t="s">
        <v>232</v>
      </c>
    </row>
    <row r="377" spans="2:65" s="12" customFormat="1">
      <c r="B377" s="151"/>
      <c r="D377" s="152" t="s">
        <v>241</v>
      </c>
      <c r="E377" s="153" t="s">
        <v>1</v>
      </c>
      <c r="F377" s="154" t="s">
        <v>3201</v>
      </c>
      <c r="H377" s="155">
        <v>1.92</v>
      </c>
      <c r="I377" s="156"/>
      <c r="L377" s="151"/>
      <c r="M377" s="157"/>
      <c r="T377" s="158"/>
      <c r="AT377" s="153" t="s">
        <v>241</v>
      </c>
      <c r="AU377" s="153" t="s">
        <v>95</v>
      </c>
      <c r="AV377" s="12" t="s">
        <v>95</v>
      </c>
      <c r="AW377" s="12" t="s">
        <v>42</v>
      </c>
      <c r="AX377" s="12" t="s">
        <v>86</v>
      </c>
      <c r="AY377" s="153" t="s">
        <v>232</v>
      </c>
    </row>
    <row r="378" spans="2:65" s="13" customFormat="1">
      <c r="B378" s="159"/>
      <c r="D378" s="152" t="s">
        <v>241</v>
      </c>
      <c r="E378" s="160" t="s">
        <v>1</v>
      </c>
      <c r="F378" s="161" t="s">
        <v>243</v>
      </c>
      <c r="H378" s="162">
        <v>1.92</v>
      </c>
      <c r="I378" s="163"/>
      <c r="L378" s="159"/>
      <c r="M378" s="164"/>
      <c r="T378" s="165"/>
      <c r="AT378" s="160" t="s">
        <v>241</v>
      </c>
      <c r="AU378" s="160" t="s">
        <v>95</v>
      </c>
      <c r="AV378" s="13" t="s">
        <v>239</v>
      </c>
      <c r="AW378" s="13" t="s">
        <v>42</v>
      </c>
      <c r="AX378" s="13" t="s">
        <v>93</v>
      </c>
      <c r="AY378" s="160" t="s">
        <v>232</v>
      </c>
    </row>
    <row r="379" spans="2:65" s="1" customFormat="1" ht="37.9" customHeight="1">
      <c r="B379" s="33"/>
      <c r="C379" s="138" t="s">
        <v>600</v>
      </c>
      <c r="D379" s="138" t="s">
        <v>234</v>
      </c>
      <c r="E379" s="139" t="s">
        <v>3205</v>
      </c>
      <c r="F379" s="140" t="s">
        <v>3206</v>
      </c>
      <c r="G379" s="141" t="s">
        <v>237</v>
      </c>
      <c r="H379" s="142">
        <v>137</v>
      </c>
      <c r="I379" s="143"/>
      <c r="J379" s="144">
        <f>ROUND(I379*H379,2)</f>
        <v>0</v>
      </c>
      <c r="K379" s="140" t="s">
        <v>238</v>
      </c>
      <c r="L379" s="33"/>
      <c r="M379" s="145" t="s">
        <v>1</v>
      </c>
      <c r="N379" s="146" t="s">
        <v>51</v>
      </c>
      <c r="P379" s="147">
        <f>O379*H379</f>
        <v>0</v>
      </c>
      <c r="Q379" s="147">
        <v>0</v>
      </c>
      <c r="R379" s="147">
        <f>Q379*H379</f>
        <v>0</v>
      </c>
      <c r="S379" s="147">
        <v>0</v>
      </c>
      <c r="T379" s="148">
        <f>S379*H379</f>
        <v>0</v>
      </c>
      <c r="AR379" s="149" t="s">
        <v>696</v>
      </c>
      <c r="AT379" s="149" t="s">
        <v>234</v>
      </c>
      <c r="AU379" s="149" t="s">
        <v>95</v>
      </c>
      <c r="AY379" s="17" t="s">
        <v>232</v>
      </c>
      <c r="BE379" s="150">
        <f>IF(N379="základní",J379,0)</f>
        <v>0</v>
      </c>
      <c r="BF379" s="150">
        <f>IF(N379="snížená",J379,0)</f>
        <v>0</v>
      </c>
      <c r="BG379" s="150">
        <f>IF(N379="zákl. přenesená",J379,0)</f>
        <v>0</v>
      </c>
      <c r="BH379" s="150">
        <f>IF(N379="sníž. přenesená",J379,0)</f>
        <v>0</v>
      </c>
      <c r="BI379" s="150">
        <f>IF(N379="nulová",J379,0)</f>
        <v>0</v>
      </c>
      <c r="BJ379" s="17" t="s">
        <v>93</v>
      </c>
      <c r="BK379" s="150">
        <f>ROUND(I379*H379,2)</f>
        <v>0</v>
      </c>
      <c r="BL379" s="17" t="s">
        <v>696</v>
      </c>
      <c r="BM379" s="149" t="s">
        <v>3207</v>
      </c>
    </row>
    <row r="380" spans="2:65" s="14" customFormat="1">
      <c r="B380" s="166"/>
      <c r="D380" s="152" t="s">
        <v>241</v>
      </c>
      <c r="E380" s="167" t="s">
        <v>1</v>
      </c>
      <c r="F380" s="168" t="s">
        <v>3040</v>
      </c>
      <c r="H380" s="167" t="s">
        <v>1</v>
      </c>
      <c r="I380" s="169"/>
      <c r="L380" s="166"/>
      <c r="M380" s="170"/>
      <c r="T380" s="171"/>
      <c r="AT380" s="167" t="s">
        <v>241</v>
      </c>
      <c r="AU380" s="167" t="s">
        <v>95</v>
      </c>
      <c r="AV380" s="14" t="s">
        <v>93</v>
      </c>
      <c r="AW380" s="14" t="s">
        <v>42</v>
      </c>
      <c r="AX380" s="14" t="s">
        <v>86</v>
      </c>
      <c r="AY380" s="167" t="s">
        <v>232</v>
      </c>
    </row>
    <row r="381" spans="2:65" s="14" customFormat="1">
      <c r="B381" s="166"/>
      <c r="D381" s="152" t="s">
        <v>241</v>
      </c>
      <c r="E381" s="167" t="s">
        <v>1</v>
      </c>
      <c r="F381" s="168" t="s">
        <v>3041</v>
      </c>
      <c r="H381" s="167" t="s">
        <v>1</v>
      </c>
      <c r="I381" s="169"/>
      <c r="L381" s="166"/>
      <c r="M381" s="170"/>
      <c r="T381" s="171"/>
      <c r="AT381" s="167" t="s">
        <v>241</v>
      </c>
      <c r="AU381" s="167" t="s">
        <v>95</v>
      </c>
      <c r="AV381" s="14" t="s">
        <v>93</v>
      </c>
      <c r="AW381" s="14" t="s">
        <v>42</v>
      </c>
      <c r="AX381" s="14" t="s">
        <v>86</v>
      </c>
      <c r="AY381" s="167" t="s">
        <v>232</v>
      </c>
    </row>
    <row r="382" spans="2:65" s="14" customFormat="1">
      <c r="B382" s="166"/>
      <c r="D382" s="152" t="s">
        <v>241</v>
      </c>
      <c r="E382" s="167" t="s">
        <v>1</v>
      </c>
      <c r="F382" s="168" t="s">
        <v>3147</v>
      </c>
      <c r="H382" s="167" t="s">
        <v>1</v>
      </c>
      <c r="I382" s="169"/>
      <c r="L382" s="166"/>
      <c r="M382" s="170"/>
      <c r="T382" s="171"/>
      <c r="AT382" s="167" t="s">
        <v>241</v>
      </c>
      <c r="AU382" s="167" t="s">
        <v>95</v>
      </c>
      <c r="AV382" s="14" t="s">
        <v>93</v>
      </c>
      <c r="AW382" s="14" t="s">
        <v>42</v>
      </c>
      <c r="AX382" s="14" t="s">
        <v>86</v>
      </c>
      <c r="AY382" s="167" t="s">
        <v>232</v>
      </c>
    </row>
    <row r="383" spans="2:65" s="12" customFormat="1">
      <c r="B383" s="151"/>
      <c r="D383" s="152" t="s">
        <v>241</v>
      </c>
      <c r="E383" s="153" t="s">
        <v>1</v>
      </c>
      <c r="F383" s="154" t="s">
        <v>1070</v>
      </c>
      <c r="H383" s="155">
        <v>124</v>
      </c>
      <c r="I383" s="156"/>
      <c r="L383" s="151"/>
      <c r="M383" s="157"/>
      <c r="T383" s="158"/>
      <c r="AT383" s="153" t="s">
        <v>241</v>
      </c>
      <c r="AU383" s="153" t="s">
        <v>95</v>
      </c>
      <c r="AV383" s="12" t="s">
        <v>95</v>
      </c>
      <c r="AW383" s="12" t="s">
        <v>42</v>
      </c>
      <c r="AX383" s="12" t="s">
        <v>86</v>
      </c>
      <c r="AY383" s="153" t="s">
        <v>232</v>
      </c>
    </row>
    <row r="384" spans="2:65" s="14" customFormat="1">
      <c r="B384" s="166"/>
      <c r="D384" s="152" t="s">
        <v>241</v>
      </c>
      <c r="E384" s="167" t="s">
        <v>1</v>
      </c>
      <c r="F384" s="168" t="s">
        <v>3149</v>
      </c>
      <c r="H384" s="167" t="s">
        <v>1</v>
      </c>
      <c r="I384" s="169"/>
      <c r="L384" s="166"/>
      <c r="M384" s="170"/>
      <c r="T384" s="171"/>
      <c r="AT384" s="167" t="s">
        <v>241</v>
      </c>
      <c r="AU384" s="167" t="s">
        <v>95</v>
      </c>
      <c r="AV384" s="14" t="s">
        <v>93</v>
      </c>
      <c r="AW384" s="14" t="s">
        <v>42</v>
      </c>
      <c r="AX384" s="14" t="s">
        <v>86</v>
      </c>
      <c r="AY384" s="167" t="s">
        <v>232</v>
      </c>
    </row>
    <row r="385" spans="2:65" s="12" customFormat="1">
      <c r="B385" s="151"/>
      <c r="D385" s="152" t="s">
        <v>241</v>
      </c>
      <c r="E385" s="153" t="s">
        <v>1</v>
      </c>
      <c r="F385" s="154" t="s">
        <v>337</v>
      </c>
      <c r="H385" s="155">
        <v>13</v>
      </c>
      <c r="I385" s="156"/>
      <c r="L385" s="151"/>
      <c r="M385" s="157"/>
      <c r="T385" s="158"/>
      <c r="AT385" s="153" t="s">
        <v>241</v>
      </c>
      <c r="AU385" s="153" t="s">
        <v>95</v>
      </c>
      <c r="AV385" s="12" t="s">
        <v>95</v>
      </c>
      <c r="AW385" s="12" t="s">
        <v>42</v>
      </c>
      <c r="AX385" s="12" t="s">
        <v>86</v>
      </c>
      <c r="AY385" s="153" t="s">
        <v>232</v>
      </c>
    </row>
    <row r="386" spans="2:65" s="13" customFormat="1">
      <c r="B386" s="159"/>
      <c r="D386" s="152" t="s">
        <v>241</v>
      </c>
      <c r="E386" s="160" t="s">
        <v>1</v>
      </c>
      <c r="F386" s="161" t="s">
        <v>243</v>
      </c>
      <c r="H386" s="162">
        <v>137</v>
      </c>
      <c r="I386" s="163"/>
      <c r="L386" s="159"/>
      <c r="M386" s="164"/>
      <c r="T386" s="165"/>
      <c r="AT386" s="160" t="s">
        <v>241</v>
      </c>
      <c r="AU386" s="160" t="s">
        <v>95</v>
      </c>
      <c r="AV386" s="13" t="s">
        <v>239</v>
      </c>
      <c r="AW386" s="13" t="s">
        <v>42</v>
      </c>
      <c r="AX386" s="13" t="s">
        <v>93</v>
      </c>
      <c r="AY386" s="160" t="s">
        <v>232</v>
      </c>
    </row>
    <row r="387" spans="2:65" s="1" customFormat="1" ht="37.9" customHeight="1">
      <c r="B387" s="33"/>
      <c r="C387" s="138" t="s">
        <v>604</v>
      </c>
      <c r="D387" s="138" t="s">
        <v>234</v>
      </c>
      <c r="E387" s="139" t="s">
        <v>3208</v>
      </c>
      <c r="F387" s="140" t="s">
        <v>3209</v>
      </c>
      <c r="G387" s="141" t="s">
        <v>237</v>
      </c>
      <c r="H387" s="142">
        <v>137</v>
      </c>
      <c r="I387" s="143"/>
      <c r="J387" s="144">
        <f>ROUND(I387*H387,2)</f>
        <v>0</v>
      </c>
      <c r="K387" s="140" t="s">
        <v>238</v>
      </c>
      <c r="L387" s="33"/>
      <c r="M387" s="145" t="s">
        <v>1</v>
      </c>
      <c r="N387" s="146" t="s">
        <v>51</v>
      </c>
      <c r="P387" s="147">
        <f>O387*H387</f>
        <v>0</v>
      </c>
      <c r="Q387" s="147">
        <v>6.9999999999999994E-5</v>
      </c>
      <c r="R387" s="147">
        <f>Q387*H387</f>
        <v>9.5899999999999996E-3</v>
      </c>
      <c r="S387" s="147">
        <v>0</v>
      </c>
      <c r="T387" s="148">
        <f>S387*H387</f>
        <v>0</v>
      </c>
      <c r="AR387" s="149" t="s">
        <v>696</v>
      </c>
      <c r="AT387" s="149" t="s">
        <v>234</v>
      </c>
      <c r="AU387" s="149" t="s">
        <v>95</v>
      </c>
      <c r="AY387" s="17" t="s">
        <v>232</v>
      </c>
      <c r="BE387" s="150">
        <f>IF(N387="základní",J387,0)</f>
        <v>0</v>
      </c>
      <c r="BF387" s="150">
        <f>IF(N387="snížená",J387,0)</f>
        <v>0</v>
      </c>
      <c r="BG387" s="150">
        <f>IF(N387="zákl. přenesená",J387,0)</f>
        <v>0</v>
      </c>
      <c r="BH387" s="150">
        <f>IF(N387="sníž. přenesená",J387,0)</f>
        <v>0</v>
      </c>
      <c r="BI387" s="150">
        <f>IF(N387="nulová",J387,0)</f>
        <v>0</v>
      </c>
      <c r="BJ387" s="17" t="s">
        <v>93</v>
      </c>
      <c r="BK387" s="150">
        <f>ROUND(I387*H387,2)</f>
        <v>0</v>
      </c>
      <c r="BL387" s="17" t="s">
        <v>696</v>
      </c>
      <c r="BM387" s="149" t="s">
        <v>3210</v>
      </c>
    </row>
    <row r="388" spans="2:65" s="14" customFormat="1">
      <c r="B388" s="166"/>
      <c r="D388" s="152" t="s">
        <v>241</v>
      </c>
      <c r="E388" s="167" t="s">
        <v>1</v>
      </c>
      <c r="F388" s="168" t="s">
        <v>3040</v>
      </c>
      <c r="H388" s="167" t="s">
        <v>1</v>
      </c>
      <c r="I388" s="169"/>
      <c r="L388" s="166"/>
      <c r="M388" s="170"/>
      <c r="T388" s="171"/>
      <c r="AT388" s="167" t="s">
        <v>241</v>
      </c>
      <c r="AU388" s="167" t="s">
        <v>95</v>
      </c>
      <c r="AV388" s="14" t="s">
        <v>93</v>
      </c>
      <c r="AW388" s="14" t="s">
        <v>42</v>
      </c>
      <c r="AX388" s="14" t="s">
        <v>86</v>
      </c>
      <c r="AY388" s="167" t="s">
        <v>232</v>
      </c>
    </row>
    <row r="389" spans="2:65" s="14" customFormat="1">
      <c r="B389" s="166"/>
      <c r="D389" s="152" t="s">
        <v>241</v>
      </c>
      <c r="E389" s="167" t="s">
        <v>1</v>
      </c>
      <c r="F389" s="168" t="s">
        <v>3041</v>
      </c>
      <c r="H389" s="167" t="s">
        <v>1</v>
      </c>
      <c r="I389" s="169"/>
      <c r="L389" s="166"/>
      <c r="M389" s="170"/>
      <c r="T389" s="171"/>
      <c r="AT389" s="167" t="s">
        <v>241</v>
      </c>
      <c r="AU389" s="167" t="s">
        <v>95</v>
      </c>
      <c r="AV389" s="14" t="s">
        <v>93</v>
      </c>
      <c r="AW389" s="14" t="s">
        <v>42</v>
      </c>
      <c r="AX389" s="14" t="s">
        <v>86</v>
      </c>
      <c r="AY389" s="167" t="s">
        <v>232</v>
      </c>
    </row>
    <row r="390" spans="2:65" s="14" customFormat="1">
      <c r="B390" s="166"/>
      <c r="D390" s="152" t="s">
        <v>241</v>
      </c>
      <c r="E390" s="167" t="s">
        <v>1</v>
      </c>
      <c r="F390" s="168" t="s">
        <v>3147</v>
      </c>
      <c r="H390" s="167" t="s">
        <v>1</v>
      </c>
      <c r="I390" s="169"/>
      <c r="L390" s="166"/>
      <c r="M390" s="170"/>
      <c r="T390" s="171"/>
      <c r="AT390" s="167" t="s">
        <v>241</v>
      </c>
      <c r="AU390" s="167" t="s">
        <v>95</v>
      </c>
      <c r="AV390" s="14" t="s">
        <v>93</v>
      </c>
      <c r="AW390" s="14" t="s">
        <v>42</v>
      </c>
      <c r="AX390" s="14" t="s">
        <v>86</v>
      </c>
      <c r="AY390" s="167" t="s">
        <v>232</v>
      </c>
    </row>
    <row r="391" spans="2:65" s="12" customFormat="1">
      <c r="B391" s="151"/>
      <c r="D391" s="152" t="s">
        <v>241</v>
      </c>
      <c r="E391" s="153" t="s">
        <v>1</v>
      </c>
      <c r="F391" s="154" t="s">
        <v>1070</v>
      </c>
      <c r="H391" s="155">
        <v>124</v>
      </c>
      <c r="I391" s="156"/>
      <c r="L391" s="151"/>
      <c r="M391" s="157"/>
      <c r="T391" s="158"/>
      <c r="AT391" s="153" t="s">
        <v>241</v>
      </c>
      <c r="AU391" s="153" t="s">
        <v>95</v>
      </c>
      <c r="AV391" s="12" t="s">
        <v>95</v>
      </c>
      <c r="AW391" s="12" t="s">
        <v>42</v>
      </c>
      <c r="AX391" s="12" t="s">
        <v>86</v>
      </c>
      <c r="AY391" s="153" t="s">
        <v>232</v>
      </c>
    </row>
    <row r="392" spans="2:65" s="14" customFormat="1">
      <c r="B392" s="166"/>
      <c r="D392" s="152" t="s">
        <v>241</v>
      </c>
      <c r="E392" s="167" t="s">
        <v>1</v>
      </c>
      <c r="F392" s="168" t="s">
        <v>3149</v>
      </c>
      <c r="H392" s="167" t="s">
        <v>1</v>
      </c>
      <c r="I392" s="169"/>
      <c r="L392" s="166"/>
      <c r="M392" s="170"/>
      <c r="T392" s="171"/>
      <c r="AT392" s="167" t="s">
        <v>241</v>
      </c>
      <c r="AU392" s="167" t="s">
        <v>95</v>
      </c>
      <c r="AV392" s="14" t="s">
        <v>93</v>
      </c>
      <c r="AW392" s="14" t="s">
        <v>42</v>
      </c>
      <c r="AX392" s="14" t="s">
        <v>86</v>
      </c>
      <c r="AY392" s="167" t="s">
        <v>232</v>
      </c>
    </row>
    <row r="393" spans="2:65" s="12" customFormat="1">
      <c r="B393" s="151"/>
      <c r="D393" s="152" t="s">
        <v>241</v>
      </c>
      <c r="E393" s="153" t="s">
        <v>1</v>
      </c>
      <c r="F393" s="154" t="s">
        <v>337</v>
      </c>
      <c r="H393" s="155">
        <v>13</v>
      </c>
      <c r="I393" s="156"/>
      <c r="L393" s="151"/>
      <c r="M393" s="157"/>
      <c r="T393" s="158"/>
      <c r="AT393" s="153" t="s">
        <v>241</v>
      </c>
      <c r="AU393" s="153" t="s">
        <v>95</v>
      </c>
      <c r="AV393" s="12" t="s">
        <v>95</v>
      </c>
      <c r="AW393" s="12" t="s">
        <v>42</v>
      </c>
      <c r="AX393" s="12" t="s">
        <v>86</v>
      </c>
      <c r="AY393" s="153" t="s">
        <v>232</v>
      </c>
    </row>
    <row r="394" spans="2:65" s="13" customFormat="1">
      <c r="B394" s="159"/>
      <c r="D394" s="152" t="s">
        <v>241</v>
      </c>
      <c r="E394" s="160" t="s">
        <v>1</v>
      </c>
      <c r="F394" s="161" t="s">
        <v>243</v>
      </c>
      <c r="H394" s="162">
        <v>137</v>
      </c>
      <c r="I394" s="163"/>
      <c r="L394" s="159"/>
      <c r="M394" s="164"/>
      <c r="T394" s="165"/>
      <c r="AT394" s="160" t="s">
        <v>241</v>
      </c>
      <c r="AU394" s="160" t="s">
        <v>95</v>
      </c>
      <c r="AV394" s="13" t="s">
        <v>239</v>
      </c>
      <c r="AW394" s="13" t="s">
        <v>42</v>
      </c>
      <c r="AX394" s="13" t="s">
        <v>93</v>
      </c>
      <c r="AY394" s="160" t="s">
        <v>232</v>
      </c>
    </row>
    <row r="395" spans="2:65" s="1" customFormat="1" ht="21.75" customHeight="1">
      <c r="B395" s="33"/>
      <c r="C395" s="179" t="s">
        <v>608</v>
      </c>
      <c r="D395" s="179" t="s">
        <v>304</v>
      </c>
      <c r="E395" s="180" t="s">
        <v>3211</v>
      </c>
      <c r="F395" s="181" t="s">
        <v>3212</v>
      </c>
      <c r="G395" s="182" t="s">
        <v>237</v>
      </c>
      <c r="H395" s="183">
        <v>137</v>
      </c>
      <c r="I395" s="184"/>
      <c r="J395" s="185">
        <f>ROUND(I395*H395,2)</f>
        <v>0</v>
      </c>
      <c r="K395" s="181" t="s">
        <v>238</v>
      </c>
      <c r="L395" s="186"/>
      <c r="M395" s="187" t="s">
        <v>1</v>
      </c>
      <c r="N395" s="188" t="s">
        <v>51</v>
      </c>
      <c r="P395" s="147">
        <f>O395*H395</f>
        <v>0</v>
      </c>
      <c r="Q395" s="147">
        <v>1.0000000000000001E-5</v>
      </c>
      <c r="R395" s="147">
        <f>Q395*H395</f>
        <v>1.3700000000000001E-3</v>
      </c>
      <c r="S395" s="147">
        <v>0</v>
      </c>
      <c r="T395" s="148">
        <f>S395*H395</f>
        <v>0</v>
      </c>
      <c r="AR395" s="149" t="s">
        <v>1864</v>
      </c>
      <c r="AT395" s="149" t="s">
        <v>304</v>
      </c>
      <c r="AU395" s="149" t="s">
        <v>95</v>
      </c>
      <c r="AY395" s="17" t="s">
        <v>232</v>
      </c>
      <c r="BE395" s="150">
        <f>IF(N395="základní",J395,0)</f>
        <v>0</v>
      </c>
      <c r="BF395" s="150">
        <f>IF(N395="snížená",J395,0)</f>
        <v>0</v>
      </c>
      <c r="BG395" s="150">
        <f>IF(N395="zákl. přenesená",J395,0)</f>
        <v>0</v>
      </c>
      <c r="BH395" s="150">
        <f>IF(N395="sníž. přenesená",J395,0)</f>
        <v>0</v>
      </c>
      <c r="BI395" s="150">
        <f>IF(N395="nulová",J395,0)</f>
        <v>0</v>
      </c>
      <c r="BJ395" s="17" t="s">
        <v>93</v>
      </c>
      <c r="BK395" s="150">
        <f>ROUND(I395*H395,2)</f>
        <v>0</v>
      </c>
      <c r="BL395" s="17" t="s">
        <v>696</v>
      </c>
      <c r="BM395" s="149" t="s">
        <v>3213</v>
      </c>
    </row>
    <row r="396" spans="2:65" s="1" customFormat="1" ht="19.5">
      <c r="B396" s="33"/>
      <c r="D396" s="152" t="s">
        <v>2490</v>
      </c>
      <c r="F396" s="197" t="s">
        <v>3214</v>
      </c>
      <c r="I396" s="198"/>
      <c r="L396" s="33"/>
      <c r="M396" s="199"/>
      <c r="T396" s="55"/>
      <c r="AT396" s="17" t="s">
        <v>2490</v>
      </c>
      <c r="AU396" s="17" t="s">
        <v>95</v>
      </c>
    </row>
    <row r="397" spans="2:65" s="1" customFormat="1" ht="16.5" customHeight="1">
      <c r="B397" s="33"/>
      <c r="C397" s="138" t="s">
        <v>612</v>
      </c>
      <c r="D397" s="138" t="s">
        <v>234</v>
      </c>
      <c r="E397" s="139" t="s">
        <v>3215</v>
      </c>
      <c r="F397" s="140" t="s">
        <v>3216</v>
      </c>
      <c r="G397" s="141" t="s">
        <v>167</v>
      </c>
      <c r="H397" s="142">
        <v>1.1519999999999999</v>
      </c>
      <c r="I397" s="143"/>
      <c r="J397" s="144">
        <f>ROUND(I397*H397,2)</f>
        <v>0</v>
      </c>
      <c r="K397" s="140" t="s">
        <v>238</v>
      </c>
      <c r="L397" s="33"/>
      <c r="M397" s="145" t="s">
        <v>1</v>
      </c>
      <c r="N397" s="146" t="s">
        <v>51</v>
      </c>
      <c r="P397" s="147">
        <f>O397*H397</f>
        <v>0</v>
      </c>
      <c r="Q397" s="147">
        <v>0</v>
      </c>
      <c r="R397" s="147">
        <f>Q397*H397</f>
        <v>0</v>
      </c>
      <c r="S397" s="147">
        <v>2.2000000000000002</v>
      </c>
      <c r="T397" s="148">
        <f>S397*H397</f>
        <v>2.5344000000000002</v>
      </c>
      <c r="AR397" s="149" t="s">
        <v>696</v>
      </c>
      <c r="AT397" s="149" t="s">
        <v>234</v>
      </c>
      <c r="AU397" s="149" t="s">
        <v>95</v>
      </c>
      <c r="AY397" s="17" t="s">
        <v>232</v>
      </c>
      <c r="BE397" s="150">
        <f>IF(N397="základní",J397,0)</f>
        <v>0</v>
      </c>
      <c r="BF397" s="150">
        <f>IF(N397="snížená",J397,0)</f>
        <v>0</v>
      </c>
      <c r="BG397" s="150">
        <f>IF(N397="zákl. přenesená",J397,0)</f>
        <v>0</v>
      </c>
      <c r="BH397" s="150">
        <f>IF(N397="sníž. přenesená",J397,0)</f>
        <v>0</v>
      </c>
      <c r="BI397" s="150">
        <f>IF(N397="nulová",J397,0)</f>
        <v>0</v>
      </c>
      <c r="BJ397" s="17" t="s">
        <v>93</v>
      </c>
      <c r="BK397" s="150">
        <f>ROUND(I397*H397,2)</f>
        <v>0</v>
      </c>
      <c r="BL397" s="17" t="s">
        <v>696</v>
      </c>
      <c r="BM397" s="149" t="s">
        <v>3217</v>
      </c>
    </row>
    <row r="398" spans="2:65" s="14" customFormat="1" ht="22.5">
      <c r="B398" s="166"/>
      <c r="D398" s="152" t="s">
        <v>241</v>
      </c>
      <c r="E398" s="167" t="s">
        <v>1</v>
      </c>
      <c r="F398" s="168" t="s">
        <v>3218</v>
      </c>
      <c r="H398" s="167" t="s">
        <v>1</v>
      </c>
      <c r="I398" s="169"/>
      <c r="L398" s="166"/>
      <c r="M398" s="170"/>
      <c r="T398" s="171"/>
      <c r="AT398" s="167" t="s">
        <v>241</v>
      </c>
      <c r="AU398" s="167" t="s">
        <v>95</v>
      </c>
      <c r="AV398" s="14" t="s">
        <v>93</v>
      </c>
      <c r="AW398" s="14" t="s">
        <v>42</v>
      </c>
      <c r="AX398" s="14" t="s">
        <v>86</v>
      </c>
      <c r="AY398" s="167" t="s">
        <v>232</v>
      </c>
    </row>
    <row r="399" spans="2:65" s="12" customFormat="1">
      <c r="B399" s="151"/>
      <c r="D399" s="152" t="s">
        <v>241</v>
      </c>
      <c r="E399" s="153" t="s">
        <v>1</v>
      </c>
      <c r="F399" s="154" t="s">
        <v>3156</v>
      </c>
      <c r="H399" s="155">
        <v>1.1519999999999999</v>
      </c>
      <c r="I399" s="156"/>
      <c r="L399" s="151"/>
      <c r="M399" s="157"/>
      <c r="T399" s="158"/>
      <c r="AT399" s="153" t="s">
        <v>241</v>
      </c>
      <c r="AU399" s="153" t="s">
        <v>95</v>
      </c>
      <c r="AV399" s="12" t="s">
        <v>95</v>
      </c>
      <c r="AW399" s="12" t="s">
        <v>42</v>
      </c>
      <c r="AX399" s="12" t="s">
        <v>86</v>
      </c>
      <c r="AY399" s="153" t="s">
        <v>232</v>
      </c>
    </row>
    <row r="400" spans="2:65" s="13" customFormat="1">
      <c r="B400" s="159"/>
      <c r="D400" s="152" t="s">
        <v>241</v>
      </c>
      <c r="E400" s="160" t="s">
        <v>1</v>
      </c>
      <c r="F400" s="161" t="s">
        <v>243</v>
      </c>
      <c r="H400" s="162">
        <v>1.1519999999999999</v>
      </c>
      <c r="I400" s="163"/>
      <c r="L400" s="159"/>
      <c r="M400" s="164"/>
      <c r="T400" s="165"/>
      <c r="AT400" s="160" t="s">
        <v>241</v>
      </c>
      <c r="AU400" s="160" t="s">
        <v>95</v>
      </c>
      <c r="AV400" s="13" t="s">
        <v>239</v>
      </c>
      <c r="AW400" s="13" t="s">
        <v>42</v>
      </c>
      <c r="AX400" s="13" t="s">
        <v>93</v>
      </c>
      <c r="AY400" s="160" t="s">
        <v>232</v>
      </c>
    </row>
    <row r="401" spans="2:65" s="11" customFormat="1" ht="25.9" customHeight="1">
      <c r="B401" s="126"/>
      <c r="D401" s="127" t="s">
        <v>85</v>
      </c>
      <c r="E401" s="128" t="s">
        <v>1597</v>
      </c>
      <c r="F401" s="128" t="s">
        <v>2582</v>
      </c>
      <c r="I401" s="129"/>
      <c r="J401" s="130">
        <f>BK401</f>
        <v>0</v>
      </c>
      <c r="L401" s="126"/>
      <c r="M401" s="131"/>
      <c r="P401" s="132">
        <f>SUM(P402:P409)</f>
        <v>0</v>
      </c>
      <c r="R401" s="132">
        <f>SUM(R402:R409)</f>
        <v>0</v>
      </c>
      <c r="T401" s="133">
        <f>SUM(T402:T409)</f>
        <v>0</v>
      </c>
      <c r="AR401" s="127" t="s">
        <v>93</v>
      </c>
      <c r="AT401" s="134" t="s">
        <v>85</v>
      </c>
      <c r="AU401" s="134" t="s">
        <v>86</v>
      </c>
      <c r="AY401" s="127" t="s">
        <v>232</v>
      </c>
      <c r="BK401" s="135">
        <f>SUM(BK402:BK409)</f>
        <v>0</v>
      </c>
    </row>
    <row r="402" spans="2:65" s="1" customFormat="1" ht="49.15" customHeight="1">
      <c r="B402" s="33"/>
      <c r="C402" s="138" t="s">
        <v>617</v>
      </c>
      <c r="D402" s="138" t="s">
        <v>234</v>
      </c>
      <c r="E402" s="139" t="s">
        <v>3219</v>
      </c>
      <c r="F402" s="140" t="s">
        <v>3220</v>
      </c>
      <c r="G402" s="141" t="s">
        <v>183</v>
      </c>
      <c r="H402" s="142">
        <v>2.5339999999999998</v>
      </c>
      <c r="I402" s="143"/>
      <c r="J402" s="144">
        <f>ROUND(I402*H402,2)</f>
        <v>0</v>
      </c>
      <c r="K402" s="140" t="s">
        <v>238</v>
      </c>
      <c r="L402" s="33"/>
      <c r="M402" s="145" t="s">
        <v>1</v>
      </c>
      <c r="N402" s="146" t="s">
        <v>51</v>
      </c>
      <c r="P402" s="147">
        <f>O402*H402</f>
        <v>0</v>
      </c>
      <c r="Q402" s="147">
        <v>0</v>
      </c>
      <c r="R402" s="147">
        <f>Q402*H402</f>
        <v>0</v>
      </c>
      <c r="S402" s="147">
        <v>0</v>
      </c>
      <c r="T402" s="148">
        <f>S402*H402</f>
        <v>0</v>
      </c>
      <c r="AR402" s="149" t="s">
        <v>3221</v>
      </c>
      <c r="AT402" s="149" t="s">
        <v>234</v>
      </c>
      <c r="AU402" s="149" t="s">
        <v>93</v>
      </c>
      <c r="AY402" s="17" t="s">
        <v>232</v>
      </c>
      <c r="BE402" s="150">
        <f>IF(N402="základní",J402,0)</f>
        <v>0</v>
      </c>
      <c r="BF402" s="150">
        <f>IF(N402="snížená",J402,0)</f>
        <v>0</v>
      </c>
      <c r="BG402" s="150">
        <f>IF(N402="zákl. přenesená",J402,0)</f>
        <v>0</v>
      </c>
      <c r="BH402" s="150">
        <f>IF(N402="sníž. přenesená",J402,0)</f>
        <v>0</v>
      </c>
      <c r="BI402" s="150">
        <f>IF(N402="nulová",J402,0)</f>
        <v>0</v>
      </c>
      <c r="BJ402" s="17" t="s">
        <v>93</v>
      </c>
      <c r="BK402" s="150">
        <f>ROUND(I402*H402,2)</f>
        <v>0</v>
      </c>
      <c r="BL402" s="17" t="s">
        <v>3221</v>
      </c>
      <c r="BM402" s="149" t="s">
        <v>3222</v>
      </c>
    </row>
    <row r="403" spans="2:65" s="14" customFormat="1" ht="22.5">
      <c r="B403" s="166"/>
      <c r="D403" s="152" t="s">
        <v>241</v>
      </c>
      <c r="E403" s="167" t="s">
        <v>1</v>
      </c>
      <c r="F403" s="168" t="s">
        <v>3218</v>
      </c>
      <c r="H403" s="167" t="s">
        <v>1</v>
      </c>
      <c r="I403" s="169"/>
      <c r="L403" s="166"/>
      <c r="M403" s="170"/>
      <c r="T403" s="171"/>
      <c r="AT403" s="167" t="s">
        <v>241</v>
      </c>
      <c r="AU403" s="167" t="s">
        <v>93</v>
      </c>
      <c r="AV403" s="14" t="s">
        <v>93</v>
      </c>
      <c r="AW403" s="14" t="s">
        <v>42</v>
      </c>
      <c r="AX403" s="14" t="s">
        <v>86</v>
      </c>
      <c r="AY403" s="167" t="s">
        <v>232</v>
      </c>
    </row>
    <row r="404" spans="2:65" s="12" customFormat="1">
      <c r="B404" s="151"/>
      <c r="D404" s="152" t="s">
        <v>241</v>
      </c>
      <c r="E404" s="153" t="s">
        <v>1</v>
      </c>
      <c r="F404" s="154" t="s">
        <v>3223</v>
      </c>
      <c r="H404" s="155">
        <v>2.5339999999999998</v>
      </c>
      <c r="I404" s="156"/>
      <c r="L404" s="151"/>
      <c r="M404" s="157"/>
      <c r="T404" s="158"/>
      <c r="AT404" s="153" t="s">
        <v>241</v>
      </c>
      <c r="AU404" s="153" t="s">
        <v>93</v>
      </c>
      <c r="AV404" s="12" t="s">
        <v>95</v>
      </c>
      <c r="AW404" s="12" t="s">
        <v>42</v>
      </c>
      <c r="AX404" s="12" t="s">
        <v>86</v>
      </c>
      <c r="AY404" s="153" t="s">
        <v>232</v>
      </c>
    </row>
    <row r="405" spans="2:65" s="13" customFormat="1">
      <c r="B405" s="159"/>
      <c r="D405" s="152" t="s">
        <v>241</v>
      </c>
      <c r="E405" s="160" t="s">
        <v>1</v>
      </c>
      <c r="F405" s="161" t="s">
        <v>243</v>
      </c>
      <c r="H405" s="162">
        <v>2.5339999999999998</v>
      </c>
      <c r="I405" s="163"/>
      <c r="L405" s="159"/>
      <c r="M405" s="164"/>
      <c r="T405" s="165"/>
      <c r="AT405" s="160" t="s">
        <v>241</v>
      </c>
      <c r="AU405" s="160" t="s">
        <v>93</v>
      </c>
      <c r="AV405" s="13" t="s">
        <v>239</v>
      </c>
      <c r="AW405" s="13" t="s">
        <v>42</v>
      </c>
      <c r="AX405" s="13" t="s">
        <v>93</v>
      </c>
      <c r="AY405" s="160" t="s">
        <v>232</v>
      </c>
    </row>
    <row r="406" spans="2:65" s="1" customFormat="1" ht="16.5" customHeight="1">
      <c r="B406" s="33"/>
      <c r="C406" s="138" t="s">
        <v>623</v>
      </c>
      <c r="D406" s="138" t="s">
        <v>234</v>
      </c>
      <c r="E406" s="139" t="s">
        <v>3224</v>
      </c>
      <c r="F406" s="140" t="s">
        <v>3225</v>
      </c>
      <c r="G406" s="141" t="s">
        <v>370</v>
      </c>
      <c r="H406" s="142">
        <v>4</v>
      </c>
      <c r="I406" s="143"/>
      <c r="J406" s="144">
        <f>ROUND(I406*H406,2)</f>
        <v>0</v>
      </c>
      <c r="K406" s="140" t="s">
        <v>376</v>
      </c>
      <c r="L406" s="33"/>
      <c r="M406" s="145" t="s">
        <v>1</v>
      </c>
      <c r="N406" s="146" t="s">
        <v>51</v>
      </c>
      <c r="P406" s="147">
        <f>O406*H406</f>
        <v>0</v>
      </c>
      <c r="Q406" s="147">
        <v>0</v>
      </c>
      <c r="R406" s="147">
        <f>Q406*H406</f>
        <v>0</v>
      </c>
      <c r="S406" s="147">
        <v>0</v>
      </c>
      <c r="T406" s="148">
        <f>S406*H406</f>
        <v>0</v>
      </c>
      <c r="AR406" s="149" t="s">
        <v>3221</v>
      </c>
      <c r="AT406" s="149" t="s">
        <v>234</v>
      </c>
      <c r="AU406" s="149" t="s">
        <v>93</v>
      </c>
      <c r="AY406" s="17" t="s">
        <v>232</v>
      </c>
      <c r="BE406" s="150">
        <f>IF(N406="základní",J406,0)</f>
        <v>0</v>
      </c>
      <c r="BF406" s="150">
        <f>IF(N406="snížená",J406,0)</f>
        <v>0</v>
      </c>
      <c r="BG406" s="150">
        <f>IF(N406="zákl. přenesená",J406,0)</f>
        <v>0</v>
      </c>
      <c r="BH406" s="150">
        <f>IF(N406="sníž. přenesená",J406,0)</f>
        <v>0</v>
      </c>
      <c r="BI406" s="150">
        <f>IF(N406="nulová",J406,0)</f>
        <v>0</v>
      </c>
      <c r="BJ406" s="17" t="s">
        <v>93</v>
      </c>
      <c r="BK406" s="150">
        <f>ROUND(I406*H406,2)</f>
        <v>0</v>
      </c>
      <c r="BL406" s="17" t="s">
        <v>3221</v>
      </c>
      <c r="BM406" s="149" t="s">
        <v>3226</v>
      </c>
    </row>
    <row r="407" spans="2:65" s="14" customFormat="1">
      <c r="B407" s="166"/>
      <c r="D407" s="152" t="s">
        <v>241</v>
      </c>
      <c r="E407" s="167" t="s">
        <v>1</v>
      </c>
      <c r="F407" s="168" t="s">
        <v>3227</v>
      </c>
      <c r="H407" s="167" t="s">
        <v>1</v>
      </c>
      <c r="I407" s="169"/>
      <c r="L407" s="166"/>
      <c r="M407" s="170"/>
      <c r="T407" s="171"/>
      <c r="AT407" s="167" t="s">
        <v>241</v>
      </c>
      <c r="AU407" s="167" t="s">
        <v>93</v>
      </c>
      <c r="AV407" s="14" t="s">
        <v>93</v>
      </c>
      <c r="AW407" s="14" t="s">
        <v>42</v>
      </c>
      <c r="AX407" s="14" t="s">
        <v>86</v>
      </c>
      <c r="AY407" s="167" t="s">
        <v>232</v>
      </c>
    </row>
    <row r="408" spans="2:65" s="12" customFormat="1">
      <c r="B408" s="151"/>
      <c r="D408" s="152" t="s">
        <v>241</v>
      </c>
      <c r="E408" s="153" t="s">
        <v>1</v>
      </c>
      <c r="F408" s="154" t="s">
        <v>3228</v>
      </c>
      <c r="H408" s="155">
        <v>4</v>
      </c>
      <c r="I408" s="156"/>
      <c r="L408" s="151"/>
      <c r="M408" s="157"/>
      <c r="T408" s="158"/>
      <c r="AT408" s="153" t="s">
        <v>241</v>
      </c>
      <c r="AU408" s="153" t="s">
        <v>93</v>
      </c>
      <c r="AV408" s="12" t="s">
        <v>95</v>
      </c>
      <c r="AW408" s="12" t="s">
        <v>42</v>
      </c>
      <c r="AX408" s="12" t="s">
        <v>86</v>
      </c>
      <c r="AY408" s="153" t="s">
        <v>232</v>
      </c>
    </row>
    <row r="409" spans="2:65" s="13" customFormat="1">
      <c r="B409" s="159"/>
      <c r="D409" s="152" t="s">
        <v>241</v>
      </c>
      <c r="E409" s="160" t="s">
        <v>1</v>
      </c>
      <c r="F409" s="161" t="s">
        <v>243</v>
      </c>
      <c r="H409" s="162">
        <v>4</v>
      </c>
      <c r="I409" s="163"/>
      <c r="L409" s="159"/>
      <c r="M409" s="189"/>
      <c r="N409" s="190"/>
      <c r="O409" s="190"/>
      <c r="P409" s="190"/>
      <c r="Q409" s="190"/>
      <c r="R409" s="190"/>
      <c r="S409" s="190"/>
      <c r="T409" s="191"/>
      <c r="AT409" s="160" t="s">
        <v>241</v>
      </c>
      <c r="AU409" s="160" t="s">
        <v>93</v>
      </c>
      <c r="AV409" s="13" t="s">
        <v>239</v>
      </c>
      <c r="AW409" s="13" t="s">
        <v>42</v>
      </c>
      <c r="AX409" s="13" t="s">
        <v>93</v>
      </c>
      <c r="AY409" s="160" t="s">
        <v>232</v>
      </c>
    </row>
    <row r="410" spans="2:65" s="1" customFormat="1" ht="6.95" customHeight="1">
      <c r="B410" s="44"/>
      <c r="C410" s="45"/>
      <c r="D410" s="45"/>
      <c r="E410" s="45"/>
      <c r="F410" s="45"/>
      <c r="G410" s="45"/>
      <c r="H410" s="45"/>
      <c r="I410" s="45"/>
      <c r="J410" s="45"/>
      <c r="K410" s="45"/>
      <c r="L410" s="33"/>
    </row>
  </sheetData>
  <sheetProtection algorithmName="SHA-512" hashValue="dyZNlLbqqRggWUHkaeKUsfZWLzuYXabE0LZqjAYXne2/T8yTiHrs/pGWpjOGlSi7QEjAE5l9wW2sClBmJfbC1g==" saltValue="c6fgpra0N8yY6QzPqHjtVBCgUeTQgyb8Knr8gIMK6VVkdAYFcV8PtvzVgMrj/MoYOrPff+uOiHKEu5udKK8CEw==" spinCount="100000" sheet="1" objects="1" scenarios="1" formatColumns="0" formatRows="0" autoFilter="0"/>
  <autoFilter ref="C128:K409" xr:uid="{00000000-0009-0000-0000-00000A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47"/>
  <sheetViews>
    <sheetView showGridLines="0" topLeftCell="A82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132</v>
      </c>
      <c r="AZ2" s="92" t="s">
        <v>3229</v>
      </c>
      <c r="BA2" s="92" t="s">
        <v>3230</v>
      </c>
      <c r="BB2" s="92" t="s">
        <v>167</v>
      </c>
      <c r="BC2" s="92" t="s">
        <v>1244</v>
      </c>
      <c r="BD2" s="92" t="s">
        <v>95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95</v>
      </c>
      <c r="AZ3" s="92" t="s">
        <v>3231</v>
      </c>
      <c r="BA3" s="92" t="s">
        <v>3232</v>
      </c>
      <c r="BB3" s="92" t="s">
        <v>153</v>
      </c>
      <c r="BC3" s="92" t="s">
        <v>1005</v>
      </c>
      <c r="BD3" s="92" t="s">
        <v>95</v>
      </c>
    </row>
    <row r="4" spans="2:56" ht="24.95" customHeight="1">
      <c r="B4" s="20"/>
      <c r="D4" s="21" t="s">
        <v>158</v>
      </c>
      <c r="L4" s="20"/>
      <c r="M4" s="93" t="s">
        <v>10</v>
      </c>
      <c r="AT4" s="17" t="s">
        <v>4</v>
      </c>
      <c r="AZ4" s="92" t="s">
        <v>3233</v>
      </c>
      <c r="BA4" s="92" t="s">
        <v>3234</v>
      </c>
      <c r="BB4" s="92" t="s">
        <v>153</v>
      </c>
      <c r="BC4" s="92" t="s">
        <v>3235</v>
      </c>
      <c r="BD4" s="92" t="s">
        <v>95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312" t="str">
        <f>'Rekapitulace stavby'!K6</f>
        <v>Vybudování PPO na stokové síti v oblasti Karlín - Retenční nádrž JIH</v>
      </c>
      <c r="F7" s="313"/>
      <c r="G7" s="313"/>
      <c r="H7" s="313"/>
      <c r="L7" s="20"/>
    </row>
    <row r="8" spans="2:56" ht="12" customHeight="1">
      <c r="B8" s="20"/>
      <c r="D8" s="27" t="s">
        <v>172</v>
      </c>
      <c r="L8" s="20"/>
    </row>
    <row r="9" spans="2:56" s="1" customFormat="1" ht="16.5" customHeight="1">
      <c r="B9" s="33"/>
      <c r="E9" s="312" t="s">
        <v>2218</v>
      </c>
      <c r="F9" s="311"/>
      <c r="G9" s="311"/>
      <c r="H9" s="311"/>
      <c r="L9" s="33"/>
    </row>
    <row r="10" spans="2:56" s="1" customFormat="1" ht="12" customHeight="1">
      <c r="B10" s="33"/>
      <c r="D10" s="27" t="s">
        <v>180</v>
      </c>
      <c r="L10" s="33"/>
    </row>
    <row r="11" spans="2:56" s="1" customFormat="1" ht="16.5" customHeight="1">
      <c r="B11" s="33"/>
      <c r="E11" s="273" t="s">
        <v>3236</v>
      </c>
      <c r="F11" s="311"/>
      <c r="G11" s="311"/>
      <c r="H11" s="311"/>
      <c r="L11" s="33"/>
    </row>
    <row r="12" spans="2:56" s="1" customFormat="1">
      <c r="B12" s="33"/>
      <c r="L12" s="33"/>
    </row>
    <row r="13" spans="2:56" s="1" customFormat="1" ht="12" customHeight="1">
      <c r="B13" s="33"/>
      <c r="D13" s="27" t="s">
        <v>18</v>
      </c>
      <c r="F13" s="25" t="s">
        <v>1</v>
      </c>
      <c r="I13" s="27" t="s">
        <v>20</v>
      </c>
      <c r="J13" s="25" t="s">
        <v>1</v>
      </c>
      <c r="L13" s="33"/>
    </row>
    <row r="14" spans="2:56" s="1" customFormat="1" ht="12" customHeight="1">
      <c r="B14" s="33"/>
      <c r="D14" s="27" t="s">
        <v>22</v>
      </c>
      <c r="F14" s="25" t="s">
        <v>23</v>
      </c>
      <c r="I14" s="27" t="s">
        <v>24</v>
      </c>
      <c r="J14" s="52" t="str">
        <f>'Rekapitulace stavby'!AN8</f>
        <v>13. 8. 2025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7" t="s">
        <v>30</v>
      </c>
      <c r="I16" s="27" t="s">
        <v>31</v>
      </c>
      <c r="J16" s="25" t="s">
        <v>32</v>
      </c>
      <c r="L16" s="33"/>
    </row>
    <row r="17" spans="2:12" s="1" customFormat="1" ht="18" customHeight="1">
      <c r="B17" s="33"/>
      <c r="E17" s="25" t="s">
        <v>33</v>
      </c>
      <c r="I17" s="27" t="s">
        <v>34</v>
      </c>
      <c r="J17" s="25" t="s">
        <v>35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36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4"/>
      <c r="G20" s="284"/>
      <c r="H20" s="284"/>
      <c r="I20" s="27" t="s">
        <v>34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38</v>
      </c>
      <c r="I22" s="27" t="s">
        <v>31</v>
      </c>
      <c r="J22" s="25" t="s">
        <v>39</v>
      </c>
      <c r="L22" s="33"/>
    </row>
    <row r="23" spans="2:12" s="1" customFormat="1" ht="18" customHeight="1">
      <c r="B23" s="33"/>
      <c r="E23" s="25" t="s">
        <v>40</v>
      </c>
      <c r="I23" s="27" t="s">
        <v>34</v>
      </c>
      <c r="J23" s="25" t="s">
        <v>41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43</v>
      </c>
      <c r="I25" s="27" t="s">
        <v>31</v>
      </c>
      <c r="J25" s="25" t="s">
        <v>39</v>
      </c>
      <c r="L25" s="33"/>
    </row>
    <row r="26" spans="2:12" s="1" customFormat="1" ht="18" customHeight="1">
      <c r="B26" s="33"/>
      <c r="E26" s="25" t="s">
        <v>40</v>
      </c>
      <c r="I26" s="27" t="s">
        <v>34</v>
      </c>
      <c r="J26" s="25" t="s">
        <v>41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44</v>
      </c>
      <c r="L28" s="33"/>
    </row>
    <row r="29" spans="2:12" s="7" customFormat="1" ht="59.25" customHeight="1">
      <c r="B29" s="94"/>
      <c r="E29" s="289" t="s">
        <v>45</v>
      </c>
      <c r="F29" s="289"/>
      <c r="G29" s="289"/>
      <c r="H29" s="289"/>
      <c r="L29" s="94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3"/>
      <c r="E31" s="53"/>
      <c r="F31" s="53"/>
      <c r="G31" s="53"/>
      <c r="H31" s="53"/>
      <c r="I31" s="53"/>
      <c r="J31" s="53"/>
      <c r="K31" s="53"/>
      <c r="L31" s="33"/>
    </row>
    <row r="32" spans="2:12" s="1" customFormat="1" ht="25.35" customHeight="1">
      <c r="B32" s="33"/>
      <c r="D32" s="95" t="s">
        <v>46</v>
      </c>
      <c r="J32" s="65">
        <f>ROUND(J124, 2)</f>
        <v>0</v>
      </c>
      <c r="L32" s="33"/>
    </row>
    <row r="33" spans="2:12" s="1" customFormat="1" ht="6.95" customHeight="1">
      <c r="B33" s="33"/>
      <c r="D33" s="53"/>
      <c r="E33" s="53"/>
      <c r="F33" s="53"/>
      <c r="G33" s="53"/>
      <c r="H33" s="53"/>
      <c r="I33" s="53"/>
      <c r="J33" s="53"/>
      <c r="K33" s="53"/>
      <c r="L33" s="33"/>
    </row>
    <row r="34" spans="2:12" s="1" customFormat="1" ht="14.45" customHeight="1">
      <c r="B34" s="33"/>
      <c r="F34" s="96" t="s">
        <v>48</v>
      </c>
      <c r="I34" s="96" t="s">
        <v>47</v>
      </c>
      <c r="J34" s="96" t="s">
        <v>49</v>
      </c>
      <c r="L34" s="33"/>
    </row>
    <row r="35" spans="2:12" s="1" customFormat="1" ht="14.45" customHeight="1">
      <c r="B35" s="33"/>
      <c r="D35" s="97" t="s">
        <v>50</v>
      </c>
      <c r="E35" s="27" t="s">
        <v>51</v>
      </c>
      <c r="F35" s="85">
        <f>ROUND((SUM(BE124:BE246)),  2)</f>
        <v>0</v>
      </c>
      <c r="I35" s="98">
        <v>0.21</v>
      </c>
      <c r="J35" s="85">
        <f>ROUND(((SUM(BE124:BE246))*I35),  2)</f>
        <v>0</v>
      </c>
      <c r="L35" s="33"/>
    </row>
    <row r="36" spans="2:12" s="1" customFormat="1" ht="14.45" customHeight="1">
      <c r="B36" s="33"/>
      <c r="E36" s="27" t="s">
        <v>52</v>
      </c>
      <c r="F36" s="85">
        <f>ROUND((SUM(BF124:BF246)),  2)</f>
        <v>0</v>
      </c>
      <c r="I36" s="98">
        <v>0.12</v>
      </c>
      <c r="J36" s="85">
        <f>ROUND(((SUM(BF124:BF246))*I36),  2)</f>
        <v>0</v>
      </c>
      <c r="L36" s="33"/>
    </row>
    <row r="37" spans="2:12" s="1" customFormat="1" ht="14.45" hidden="1" customHeight="1">
      <c r="B37" s="33"/>
      <c r="E37" s="27" t="s">
        <v>53</v>
      </c>
      <c r="F37" s="85">
        <f>ROUND((SUM(BG124:BG246)),  2)</f>
        <v>0</v>
      </c>
      <c r="I37" s="98">
        <v>0.21</v>
      </c>
      <c r="J37" s="85">
        <f>0</f>
        <v>0</v>
      </c>
      <c r="L37" s="33"/>
    </row>
    <row r="38" spans="2:12" s="1" customFormat="1" ht="14.45" hidden="1" customHeight="1">
      <c r="B38" s="33"/>
      <c r="E38" s="27" t="s">
        <v>54</v>
      </c>
      <c r="F38" s="85">
        <f>ROUND((SUM(BH124:BH246)),  2)</f>
        <v>0</v>
      </c>
      <c r="I38" s="98">
        <v>0.12</v>
      </c>
      <c r="J38" s="85">
        <f>0</f>
        <v>0</v>
      </c>
      <c r="L38" s="33"/>
    </row>
    <row r="39" spans="2:12" s="1" customFormat="1" ht="14.45" hidden="1" customHeight="1">
      <c r="B39" s="33"/>
      <c r="E39" s="27" t="s">
        <v>55</v>
      </c>
      <c r="F39" s="85">
        <f>ROUND((SUM(BI124:BI246)),  2)</f>
        <v>0</v>
      </c>
      <c r="I39" s="98">
        <v>0</v>
      </c>
      <c r="J39" s="85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56</v>
      </c>
      <c r="E41" s="56"/>
      <c r="F41" s="56"/>
      <c r="G41" s="101" t="s">
        <v>57</v>
      </c>
      <c r="H41" s="102" t="s">
        <v>58</v>
      </c>
      <c r="I41" s="56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1" t="s">
        <v>59</v>
      </c>
      <c r="E50" s="42"/>
      <c r="F50" s="42"/>
      <c r="G50" s="41" t="s">
        <v>60</v>
      </c>
      <c r="H50" s="42"/>
      <c r="I50" s="42"/>
      <c r="J50" s="42"/>
      <c r="K50" s="42"/>
      <c r="L50" s="33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3"/>
      <c r="D61" s="43" t="s">
        <v>61</v>
      </c>
      <c r="E61" s="35"/>
      <c r="F61" s="105" t="s">
        <v>62</v>
      </c>
      <c r="G61" s="43" t="s">
        <v>61</v>
      </c>
      <c r="H61" s="35"/>
      <c r="I61" s="35"/>
      <c r="J61" s="106" t="s">
        <v>62</v>
      </c>
      <c r="K61" s="35"/>
      <c r="L61" s="33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3"/>
      <c r="D65" s="41" t="s">
        <v>63</v>
      </c>
      <c r="E65" s="42"/>
      <c r="F65" s="42"/>
      <c r="G65" s="41" t="s">
        <v>64</v>
      </c>
      <c r="H65" s="42"/>
      <c r="I65" s="42"/>
      <c r="J65" s="42"/>
      <c r="K65" s="42"/>
      <c r="L65" s="33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3"/>
      <c r="D76" s="43" t="s">
        <v>61</v>
      </c>
      <c r="E76" s="35"/>
      <c r="F76" s="105" t="s">
        <v>62</v>
      </c>
      <c r="G76" s="43" t="s">
        <v>61</v>
      </c>
      <c r="H76" s="35"/>
      <c r="I76" s="35"/>
      <c r="J76" s="106" t="s">
        <v>62</v>
      </c>
      <c r="K76" s="35"/>
      <c r="L76" s="33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3"/>
    </row>
    <row r="82" spans="2:12" s="1" customFormat="1" ht="24.95" customHeight="1">
      <c r="B82" s="33"/>
      <c r="C82" s="21" t="s">
        <v>195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26.25" customHeight="1">
      <c r="B85" s="33"/>
      <c r="E85" s="312" t="str">
        <f>E7</f>
        <v>Vybudování PPO na stokové síti v oblasti Karlín - Retenční nádrž JIH</v>
      </c>
      <c r="F85" s="313"/>
      <c r="G85" s="313"/>
      <c r="H85" s="313"/>
      <c r="L85" s="33"/>
    </row>
    <row r="86" spans="2:12" ht="12" customHeight="1">
      <c r="B86" s="20"/>
      <c r="C86" s="27" t="s">
        <v>172</v>
      </c>
      <c r="L86" s="20"/>
    </row>
    <row r="87" spans="2:12" s="1" customFormat="1" ht="16.5" customHeight="1">
      <c r="B87" s="33"/>
      <c r="E87" s="312" t="s">
        <v>2218</v>
      </c>
      <c r="F87" s="311"/>
      <c r="G87" s="311"/>
      <c r="H87" s="311"/>
      <c r="L87" s="33"/>
    </row>
    <row r="88" spans="2:12" s="1" customFormat="1" ht="12" customHeight="1">
      <c r="B88" s="33"/>
      <c r="C88" s="27" t="s">
        <v>180</v>
      </c>
      <c r="L88" s="33"/>
    </row>
    <row r="89" spans="2:12" s="1" customFormat="1" ht="16.5" customHeight="1">
      <c r="B89" s="33"/>
      <c r="E89" s="273" t="str">
        <f>E11</f>
        <v>SO 06.6 - Terénní úpravy</v>
      </c>
      <c r="F89" s="311"/>
      <c r="G89" s="311"/>
      <c r="H89" s="311"/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7" t="s">
        <v>22</v>
      </c>
      <c r="F91" s="25" t="str">
        <f>F14</f>
        <v>Praha 8 -Karlín</v>
      </c>
      <c r="I91" s="27" t="s">
        <v>24</v>
      </c>
      <c r="J91" s="52" t="str">
        <f>IF(J14="","",J14)</f>
        <v>13. 8. 2025</v>
      </c>
      <c r="L91" s="33"/>
    </row>
    <row r="92" spans="2:12" s="1" customFormat="1" ht="6.95" customHeight="1">
      <c r="B92" s="33"/>
      <c r="L92" s="33"/>
    </row>
    <row r="93" spans="2:12" s="1" customFormat="1" ht="15.2" customHeight="1">
      <c r="B93" s="33"/>
      <c r="C93" s="27" t="s">
        <v>30</v>
      </c>
      <c r="F93" s="25" t="str">
        <f>E17</f>
        <v>Pražská vodohospodářská společnost a.s.</v>
      </c>
      <c r="I93" s="27" t="s">
        <v>38</v>
      </c>
      <c r="J93" s="31" t="str">
        <f>E23</f>
        <v>Sweco a.s.</v>
      </c>
      <c r="L93" s="33"/>
    </row>
    <row r="94" spans="2:12" s="1" customFormat="1" ht="15.2" customHeight="1">
      <c r="B94" s="33"/>
      <c r="C94" s="27" t="s">
        <v>36</v>
      </c>
      <c r="F94" s="25" t="str">
        <f>IF(E20="","",E20)</f>
        <v>Vyplň údaj</v>
      </c>
      <c r="I94" s="27" t="s">
        <v>43</v>
      </c>
      <c r="J94" s="31" t="str">
        <f>E26</f>
        <v>Sweco a.s.</v>
      </c>
      <c r="L94" s="33"/>
    </row>
    <row r="95" spans="2:12" s="1" customFormat="1" ht="10.35" customHeight="1">
      <c r="B95" s="33"/>
      <c r="L95" s="33"/>
    </row>
    <row r="96" spans="2:12" s="1" customFormat="1" ht="29.25" customHeight="1">
      <c r="B96" s="33"/>
      <c r="C96" s="107" t="s">
        <v>196</v>
      </c>
      <c r="D96" s="99"/>
      <c r="E96" s="99"/>
      <c r="F96" s="99"/>
      <c r="G96" s="99"/>
      <c r="H96" s="99"/>
      <c r="I96" s="99"/>
      <c r="J96" s="108" t="s">
        <v>197</v>
      </c>
      <c r="K96" s="99"/>
      <c r="L96" s="33"/>
    </row>
    <row r="97" spans="2:47" s="1" customFormat="1" ht="10.35" customHeight="1">
      <c r="B97" s="33"/>
      <c r="L97" s="33"/>
    </row>
    <row r="98" spans="2:47" s="1" customFormat="1" ht="22.9" customHeight="1">
      <c r="B98" s="33"/>
      <c r="C98" s="109" t="s">
        <v>198</v>
      </c>
      <c r="J98" s="65">
        <f>J124</f>
        <v>0</v>
      </c>
      <c r="L98" s="33"/>
      <c r="AU98" s="17" t="s">
        <v>199</v>
      </c>
    </row>
    <row r="99" spans="2:47" s="8" customFormat="1" ht="24.95" customHeight="1">
      <c r="B99" s="110"/>
      <c r="D99" s="111" t="s">
        <v>200</v>
      </c>
      <c r="E99" s="112"/>
      <c r="F99" s="112"/>
      <c r="G99" s="112"/>
      <c r="H99" s="112"/>
      <c r="I99" s="112"/>
      <c r="J99" s="113">
        <f>J125</f>
        <v>0</v>
      </c>
      <c r="L99" s="110"/>
    </row>
    <row r="100" spans="2:47" s="9" customFormat="1" ht="19.899999999999999" customHeight="1">
      <c r="B100" s="114"/>
      <c r="D100" s="115" t="s">
        <v>201</v>
      </c>
      <c r="E100" s="116"/>
      <c r="F100" s="116"/>
      <c r="G100" s="116"/>
      <c r="H100" s="116"/>
      <c r="I100" s="116"/>
      <c r="J100" s="117">
        <f>J126</f>
        <v>0</v>
      </c>
      <c r="L100" s="114"/>
    </row>
    <row r="101" spans="2:47" s="9" customFormat="1" ht="19.899999999999999" customHeight="1">
      <c r="B101" s="114"/>
      <c r="D101" s="115" t="s">
        <v>209</v>
      </c>
      <c r="E101" s="116"/>
      <c r="F101" s="116"/>
      <c r="G101" s="116"/>
      <c r="H101" s="116"/>
      <c r="I101" s="116"/>
      <c r="J101" s="117">
        <f>J240</f>
        <v>0</v>
      </c>
      <c r="L101" s="114"/>
    </row>
    <row r="102" spans="2:47" s="8" customFormat="1" ht="24.95" customHeight="1">
      <c r="B102" s="110"/>
      <c r="D102" s="111" t="s">
        <v>216</v>
      </c>
      <c r="E102" s="112"/>
      <c r="F102" s="112"/>
      <c r="G102" s="112"/>
      <c r="H102" s="112"/>
      <c r="I102" s="112"/>
      <c r="J102" s="113">
        <f>J242</f>
        <v>0</v>
      </c>
      <c r="L102" s="110"/>
    </row>
    <row r="103" spans="2:47" s="1" customFormat="1" ht="21.75" customHeight="1">
      <c r="B103" s="33"/>
      <c r="L103" s="33"/>
    </row>
    <row r="104" spans="2:47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3"/>
    </row>
    <row r="108" spans="2:47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3"/>
    </row>
    <row r="109" spans="2:47" s="1" customFormat="1" ht="24.95" customHeight="1">
      <c r="B109" s="33"/>
      <c r="C109" s="21" t="s">
        <v>217</v>
      </c>
      <c r="L109" s="33"/>
    </row>
    <row r="110" spans="2:47" s="1" customFormat="1" ht="6.95" customHeight="1">
      <c r="B110" s="33"/>
      <c r="L110" s="33"/>
    </row>
    <row r="111" spans="2:47" s="1" customFormat="1" ht="12" customHeight="1">
      <c r="B111" s="33"/>
      <c r="C111" s="27" t="s">
        <v>16</v>
      </c>
      <c r="L111" s="33"/>
    </row>
    <row r="112" spans="2:47" s="1" customFormat="1" ht="26.25" customHeight="1">
      <c r="B112" s="33"/>
      <c r="E112" s="312" t="str">
        <f>E7</f>
        <v>Vybudování PPO na stokové síti v oblasti Karlín - Retenční nádrž JIH</v>
      </c>
      <c r="F112" s="313"/>
      <c r="G112" s="313"/>
      <c r="H112" s="313"/>
      <c r="L112" s="33"/>
    </row>
    <row r="113" spans="2:65" ht="12" customHeight="1">
      <c r="B113" s="20"/>
      <c r="C113" s="27" t="s">
        <v>172</v>
      </c>
      <c r="L113" s="20"/>
    </row>
    <row r="114" spans="2:65" s="1" customFormat="1" ht="16.5" customHeight="1">
      <c r="B114" s="33"/>
      <c r="E114" s="312" t="s">
        <v>2218</v>
      </c>
      <c r="F114" s="311"/>
      <c r="G114" s="311"/>
      <c r="H114" s="311"/>
      <c r="L114" s="33"/>
    </row>
    <row r="115" spans="2:65" s="1" customFormat="1" ht="12" customHeight="1">
      <c r="B115" s="33"/>
      <c r="C115" s="27" t="s">
        <v>180</v>
      </c>
      <c r="L115" s="33"/>
    </row>
    <row r="116" spans="2:65" s="1" customFormat="1" ht="16.5" customHeight="1">
      <c r="B116" s="33"/>
      <c r="E116" s="273" t="str">
        <f>E11</f>
        <v>SO 06.6 - Terénní úpravy</v>
      </c>
      <c r="F116" s="311"/>
      <c r="G116" s="311"/>
      <c r="H116" s="311"/>
      <c r="L116" s="33"/>
    </row>
    <row r="117" spans="2:65" s="1" customFormat="1" ht="6.95" customHeight="1">
      <c r="B117" s="33"/>
      <c r="L117" s="33"/>
    </row>
    <row r="118" spans="2:65" s="1" customFormat="1" ht="12" customHeight="1">
      <c r="B118" s="33"/>
      <c r="C118" s="27" t="s">
        <v>22</v>
      </c>
      <c r="F118" s="25" t="str">
        <f>F14</f>
        <v>Praha 8 -Karlín</v>
      </c>
      <c r="I118" s="27" t="s">
        <v>24</v>
      </c>
      <c r="J118" s="52" t="str">
        <f>IF(J14="","",J14)</f>
        <v>13. 8. 2025</v>
      </c>
      <c r="L118" s="33"/>
    </row>
    <row r="119" spans="2:65" s="1" customFormat="1" ht="6.95" customHeight="1">
      <c r="B119" s="33"/>
      <c r="L119" s="33"/>
    </row>
    <row r="120" spans="2:65" s="1" customFormat="1" ht="15.2" customHeight="1">
      <c r="B120" s="33"/>
      <c r="C120" s="27" t="s">
        <v>30</v>
      </c>
      <c r="F120" s="25" t="str">
        <f>E17</f>
        <v>Pražská vodohospodářská společnost a.s.</v>
      </c>
      <c r="I120" s="27" t="s">
        <v>38</v>
      </c>
      <c r="J120" s="31" t="str">
        <f>E23</f>
        <v>Sweco a.s.</v>
      </c>
      <c r="L120" s="33"/>
    </row>
    <row r="121" spans="2:65" s="1" customFormat="1" ht="15.2" customHeight="1">
      <c r="B121" s="33"/>
      <c r="C121" s="27" t="s">
        <v>36</v>
      </c>
      <c r="F121" s="25" t="str">
        <f>IF(E20="","",E20)</f>
        <v>Vyplň údaj</v>
      </c>
      <c r="I121" s="27" t="s">
        <v>43</v>
      </c>
      <c r="J121" s="31" t="str">
        <f>E26</f>
        <v>Sweco a.s.</v>
      </c>
      <c r="L121" s="33"/>
    </row>
    <row r="122" spans="2:65" s="1" customFormat="1" ht="10.35" customHeight="1">
      <c r="B122" s="33"/>
      <c r="L122" s="33"/>
    </row>
    <row r="123" spans="2:65" s="10" customFormat="1" ht="29.25" customHeight="1">
      <c r="B123" s="118"/>
      <c r="C123" s="119" t="s">
        <v>218</v>
      </c>
      <c r="D123" s="120" t="s">
        <v>71</v>
      </c>
      <c r="E123" s="120" t="s">
        <v>67</v>
      </c>
      <c r="F123" s="120" t="s">
        <v>68</v>
      </c>
      <c r="G123" s="120" t="s">
        <v>219</v>
      </c>
      <c r="H123" s="120" t="s">
        <v>220</v>
      </c>
      <c r="I123" s="120" t="s">
        <v>221</v>
      </c>
      <c r="J123" s="120" t="s">
        <v>197</v>
      </c>
      <c r="K123" s="121" t="s">
        <v>222</v>
      </c>
      <c r="L123" s="118"/>
      <c r="M123" s="58" t="s">
        <v>1</v>
      </c>
      <c r="N123" s="59" t="s">
        <v>50</v>
      </c>
      <c r="O123" s="59" t="s">
        <v>223</v>
      </c>
      <c r="P123" s="59" t="s">
        <v>224</v>
      </c>
      <c r="Q123" s="59" t="s">
        <v>225</v>
      </c>
      <c r="R123" s="59" t="s">
        <v>226</v>
      </c>
      <c r="S123" s="59" t="s">
        <v>227</v>
      </c>
      <c r="T123" s="60" t="s">
        <v>228</v>
      </c>
    </row>
    <row r="124" spans="2:65" s="1" customFormat="1" ht="22.9" customHeight="1">
      <c r="B124" s="33"/>
      <c r="C124" s="63" t="s">
        <v>229</v>
      </c>
      <c r="J124" s="122">
        <f>BK124</f>
        <v>0</v>
      </c>
      <c r="L124" s="33"/>
      <c r="M124" s="61"/>
      <c r="N124" s="53"/>
      <c r="O124" s="53"/>
      <c r="P124" s="123">
        <f>P125+P242</f>
        <v>0</v>
      </c>
      <c r="Q124" s="53"/>
      <c r="R124" s="123">
        <f>R125+R242</f>
        <v>6.541780000000001</v>
      </c>
      <c r="S124" s="53"/>
      <c r="T124" s="124">
        <f>T125+T242</f>
        <v>0</v>
      </c>
      <c r="AT124" s="17" t="s">
        <v>85</v>
      </c>
      <c r="AU124" s="17" t="s">
        <v>199</v>
      </c>
      <c r="BK124" s="125">
        <f>BK125+BK242</f>
        <v>0</v>
      </c>
    </row>
    <row r="125" spans="2:65" s="11" customFormat="1" ht="25.9" customHeight="1">
      <c r="B125" s="126"/>
      <c r="D125" s="127" t="s">
        <v>85</v>
      </c>
      <c r="E125" s="128" t="s">
        <v>230</v>
      </c>
      <c r="F125" s="128" t="s">
        <v>231</v>
      </c>
      <c r="I125" s="129"/>
      <c r="J125" s="130">
        <f>BK125</f>
        <v>0</v>
      </c>
      <c r="L125" s="126"/>
      <c r="M125" s="131"/>
      <c r="P125" s="132">
        <f>P126+P240</f>
        <v>0</v>
      </c>
      <c r="R125" s="132">
        <f>R126+R240</f>
        <v>6.541780000000001</v>
      </c>
      <c r="T125" s="133">
        <f>T126+T240</f>
        <v>0</v>
      </c>
      <c r="AR125" s="127" t="s">
        <v>93</v>
      </c>
      <c r="AT125" s="134" t="s">
        <v>85</v>
      </c>
      <c r="AU125" s="134" t="s">
        <v>86</v>
      </c>
      <c r="AY125" s="127" t="s">
        <v>232</v>
      </c>
      <c r="BK125" s="135">
        <f>BK126+BK240</f>
        <v>0</v>
      </c>
    </row>
    <row r="126" spans="2:65" s="11" customFormat="1" ht="22.9" customHeight="1">
      <c r="B126" s="126"/>
      <c r="D126" s="127" t="s">
        <v>85</v>
      </c>
      <c r="E126" s="136" t="s">
        <v>93</v>
      </c>
      <c r="F126" s="136" t="s">
        <v>233</v>
      </c>
      <c r="I126" s="129"/>
      <c r="J126" s="137">
        <f>BK126</f>
        <v>0</v>
      </c>
      <c r="L126" s="126"/>
      <c r="M126" s="131"/>
      <c r="P126" s="132">
        <f>SUM(P127:P239)</f>
        <v>0</v>
      </c>
      <c r="R126" s="132">
        <f>SUM(R127:R239)</f>
        <v>6.541780000000001</v>
      </c>
      <c r="T126" s="133">
        <f>SUM(T127:T239)</f>
        <v>0</v>
      </c>
      <c r="AR126" s="127" t="s">
        <v>93</v>
      </c>
      <c r="AT126" s="134" t="s">
        <v>85</v>
      </c>
      <c r="AU126" s="134" t="s">
        <v>93</v>
      </c>
      <c r="AY126" s="127" t="s">
        <v>232</v>
      </c>
      <c r="BK126" s="135">
        <f>SUM(BK127:BK239)</f>
        <v>0</v>
      </c>
    </row>
    <row r="127" spans="2:65" s="1" customFormat="1" ht="24.2" customHeight="1">
      <c r="B127" s="33"/>
      <c r="C127" s="138" t="s">
        <v>93</v>
      </c>
      <c r="D127" s="138" t="s">
        <v>234</v>
      </c>
      <c r="E127" s="139" t="s">
        <v>3237</v>
      </c>
      <c r="F127" s="140" t="s">
        <v>3238</v>
      </c>
      <c r="G127" s="141" t="s">
        <v>153</v>
      </c>
      <c r="H127" s="142">
        <v>114</v>
      </c>
      <c r="I127" s="143"/>
      <c r="J127" s="144">
        <f>ROUND(I127*H127,2)</f>
        <v>0</v>
      </c>
      <c r="K127" s="140" t="s">
        <v>238</v>
      </c>
      <c r="L127" s="33"/>
      <c r="M127" s="145" t="s">
        <v>1</v>
      </c>
      <c r="N127" s="146" t="s">
        <v>51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239</v>
      </c>
      <c r="AT127" s="149" t="s">
        <v>234</v>
      </c>
      <c r="AU127" s="149" t="s">
        <v>95</v>
      </c>
      <c r="AY127" s="17" t="s">
        <v>232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93</v>
      </c>
      <c r="BK127" s="150">
        <f>ROUND(I127*H127,2)</f>
        <v>0</v>
      </c>
      <c r="BL127" s="17" t="s">
        <v>239</v>
      </c>
      <c r="BM127" s="149" t="s">
        <v>3239</v>
      </c>
    </row>
    <row r="128" spans="2:65" s="12" customFormat="1">
      <c r="B128" s="151"/>
      <c r="D128" s="152" t="s">
        <v>241</v>
      </c>
      <c r="E128" s="153" t="s">
        <v>1</v>
      </c>
      <c r="F128" s="154" t="s">
        <v>3240</v>
      </c>
      <c r="H128" s="155">
        <v>70</v>
      </c>
      <c r="I128" s="156"/>
      <c r="L128" s="151"/>
      <c r="M128" s="157"/>
      <c r="T128" s="158"/>
      <c r="AT128" s="153" t="s">
        <v>241</v>
      </c>
      <c r="AU128" s="153" t="s">
        <v>95</v>
      </c>
      <c r="AV128" s="12" t="s">
        <v>95</v>
      </c>
      <c r="AW128" s="12" t="s">
        <v>42</v>
      </c>
      <c r="AX128" s="12" t="s">
        <v>86</v>
      </c>
      <c r="AY128" s="153" t="s">
        <v>232</v>
      </c>
    </row>
    <row r="129" spans="2:65" s="12" customFormat="1" ht="22.5">
      <c r="B129" s="151"/>
      <c r="D129" s="152" t="s">
        <v>241</v>
      </c>
      <c r="E129" s="153" t="s">
        <v>1</v>
      </c>
      <c r="F129" s="154" t="s">
        <v>3241</v>
      </c>
      <c r="H129" s="155">
        <v>44</v>
      </c>
      <c r="I129" s="156"/>
      <c r="L129" s="151"/>
      <c r="M129" s="157"/>
      <c r="T129" s="158"/>
      <c r="AT129" s="153" t="s">
        <v>241</v>
      </c>
      <c r="AU129" s="153" t="s">
        <v>95</v>
      </c>
      <c r="AV129" s="12" t="s">
        <v>95</v>
      </c>
      <c r="AW129" s="12" t="s">
        <v>42</v>
      </c>
      <c r="AX129" s="12" t="s">
        <v>86</v>
      </c>
      <c r="AY129" s="153" t="s">
        <v>232</v>
      </c>
    </row>
    <row r="130" spans="2:65" s="13" customFormat="1">
      <c r="B130" s="159"/>
      <c r="D130" s="152" t="s">
        <v>241</v>
      </c>
      <c r="E130" s="160" t="s">
        <v>3231</v>
      </c>
      <c r="F130" s="161" t="s">
        <v>243</v>
      </c>
      <c r="H130" s="162">
        <v>114</v>
      </c>
      <c r="I130" s="163"/>
      <c r="L130" s="159"/>
      <c r="M130" s="164"/>
      <c r="T130" s="165"/>
      <c r="AT130" s="160" t="s">
        <v>241</v>
      </c>
      <c r="AU130" s="160" t="s">
        <v>95</v>
      </c>
      <c r="AV130" s="13" t="s">
        <v>239</v>
      </c>
      <c r="AW130" s="13" t="s">
        <v>42</v>
      </c>
      <c r="AX130" s="13" t="s">
        <v>93</v>
      </c>
      <c r="AY130" s="160" t="s">
        <v>232</v>
      </c>
    </row>
    <row r="131" spans="2:65" s="1" customFormat="1" ht="24.2" customHeight="1">
      <c r="B131" s="33"/>
      <c r="C131" s="138" t="s">
        <v>95</v>
      </c>
      <c r="D131" s="138" t="s">
        <v>234</v>
      </c>
      <c r="E131" s="139" t="s">
        <v>1882</v>
      </c>
      <c r="F131" s="140" t="s">
        <v>1883</v>
      </c>
      <c r="G131" s="141" t="s">
        <v>153</v>
      </c>
      <c r="H131" s="142">
        <v>1440</v>
      </c>
      <c r="I131" s="143"/>
      <c r="J131" s="144">
        <f>ROUND(I131*H131,2)</f>
        <v>0</v>
      </c>
      <c r="K131" s="140" t="s">
        <v>238</v>
      </c>
      <c r="L131" s="33"/>
      <c r="M131" s="145" t="s">
        <v>1</v>
      </c>
      <c r="N131" s="146" t="s">
        <v>51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239</v>
      </c>
      <c r="AT131" s="149" t="s">
        <v>234</v>
      </c>
      <c r="AU131" s="149" t="s">
        <v>95</v>
      </c>
      <c r="AY131" s="17" t="s">
        <v>232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93</v>
      </c>
      <c r="BK131" s="150">
        <f>ROUND(I131*H131,2)</f>
        <v>0</v>
      </c>
      <c r="BL131" s="17" t="s">
        <v>239</v>
      </c>
      <c r="BM131" s="149" t="s">
        <v>3242</v>
      </c>
    </row>
    <row r="132" spans="2:65" s="14" customFormat="1">
      <c r="B132" s="166"/>
      <c r="D132" s="152" t="s">
        <v>241</v>
      </c>
      <c r="E132" s="167" t="s">
        <v>1</v>
      </c>
      <c r="F132" s="168" t="s">
        <v>3243</v>
      </c>
      <c r="H132" s="167" t="s">
        <v>1</v>
      </c>
      <c r="I132" s="169"/>
      <c r="L132" s="166"/>
      <c r="M132" s="170"/>
      <c r="T132" s="171"/>
      <c r="AT132" s="167" t="s">
        <v>241</v>
      </c>
      <c r="AU132" s="167" t="s">
        <v>95</v>
      </c>
      <c r="AV132" s="14" t="s">
        <v>93</v>
      </c>
      <c r="AW132" s="14" t="s">
        <v>42</v>
      </c>
      <c r="AX132" s="14" t="s">
        <v>86</v>
      </c>
      <c r="AY132" s="167" t="s">
        <v>232</v>
      </c>
    </row>
    <row r="133" spans="2:65" s="14" customFormat="1">
      <c r="B133" s="166"/>
      <c r="D133" s="152" t="s">
        <v>241</v>
      </c>
      <c r="E133" s="167" t="s">
        <v>1</v>
      </c>
      <c r="F133" s="168" t="s">
        <v>3244</v>
      </c>
      <c r="H133" s="167" t="s">
        <v>1</v>
      </c>
      <c r="I133" s="169"/>
      <c r="L133" s="166"/>
      <c r="M133" s="170"/>
      <c r="T133" s="171"/>
      <c r="AT133" s="167" t="s">
        <v>241</v>
      </c>
      <c r="AU133" s="167" t="s">
        <v>95</v>
      </c>
      <c r="AV133" s="14" t="s">
        <v>93</v>
      </c>
      <c r="AW133" s="14" t="s">
        <v>42</v>
      </c>
      <c r="AX133" s="14" t="s">
        <v>86</v>
      </c>
      <c r="AY133" s="167" t="s">
        <v>232</v>
      </c>
    </row>
    <row r="134" spans="2:65" s="12" customFormat="1">
      <c r="B134" s="151"/>
      <c r="D134" s="152" t="s">
        <v>241</v>
      </c>
      <c r="E134" s="153" t="s">
        <v>1</v>
      </c>
      <c r="F134" s="154" t="s">
        <v>3245</v>
      </c>
      <c r="H134" s="155">
        <v>1200</v>
      </c>
      <c r="I134" s="156"/>
      <c r="L134" s="151"/>
      <c r="M134" s="157"/>
      <c r="T134" s="158"/>
      <c r="AT134" s="153" t="s">
        <v>241</v>
      </c>
      <c r="AU134" s="153" t="s">
        <v>95</v>
      </c>
      <c r="AV134" s="12" t="s">
        <v>95</v>
      </c>
      <c r="AW134" s="12" t="s">
        <v>42</v>
      </c>
      <c r="AX134" s="12" t="s">
        <v>86</v>
      </c>
      <c r="AY134" s="153" t="s">
        <v>232</v>
      </c>
    </row>
    <row r="135" spans="2:65" s="12" customFormat="1">
      <c r="B135" s="151"/>
      <c r="D135" s="152" t="s">
        <v>241</v>
      </c>
      <c r="E135" s="153" t="s">
        <v>1</v>
      </c>
      <c r="F135" s="154" t="s">
        <v>3246</v>
      </c>
      <c r="H135" s="155">
        <v>240</v>
      </c>
      <c r="I135" s="156"/>
      <c r="L135" s="151"/>
      <c r="M135" s="157"/>
      <c r="T135" s="158"/>
      <c r="AT135" s="153" t="s">
        <v>241</v>
      </c>
      <c r="AU135" s="153" t="s">
        <v>95</v>
      </c>
      <c r="AV135" s="12" t="s">
        <v>95</v>
      </c>
      <c r="AW135" s="12" t="s">
        <v>42</v>
      </c>
      <c r="AX135" s="12" t="s">
        <v>86</v>
      </c>
      <c r="AY135" s="153" t="s">
        <v>232</v>
      </c>
    </row>
    <row r="136" spans="2:65" s="13" customFormat="1">
      <c r="B136" s="159"/>
      <c r="D136" s="152" t="s">
        <v>241</v>
      </c>
      <c r="E136" s="160" t="s">
        <v>3233</v>
      </c>
      <c r="F136" s="161" t="s">
        <v>243</v>
      </c>
      <c r="H136" s="162">
        <v>1440</v>
      </c>
      <c r="I136" s="163"/>
      <c r="L136" s="159"/>
      <c r="M136" s="164"/>
      <c r="T136" s="165"/>
      <c r="AT136" s="160" t="s">
        <v>241</v>
      </c>
      <c r="AU136" s="160" t="s">
        <v>95</v>
      </c>
      <c r="AV136" s="13" t="s">
        <v>239</v>
      </c>
      <c r="AW136" s="13" t="s">
        <v>42</v>
      </c>
      <c r="AX136" s="13" t="s">
        <v>93</v>
      </c>
      <c r="AY136" s="160" t="s">
        <v>232</v>
      </c>
    </row>
    <row r="137" spans="2:65" s="1" customFormat="1" ht="44.25" customHeight="1">
      <c r="B137" s="33"/>
      <c r="C137" s="138" t="s">
        <v>256</v>
      </c>
      <c r="D137" s="138" t="s">
        <v>234</v>
      </c>
      <c r="E137" s="139" t="s">
        <v>1886</v>
      </c>
      <c r="F137" s="140" t="s">
        <v>1887</v>
      </c>
      <c r="G137" s="141" t="s">
        <v>167</v>
      </c>
      <c r="H137" s="142">
        <v>150</v>
      </c>
      <c r="I137" s="143"/>
      <c r="J137" s="144">
        <f>ROUND(I137*H137,2)</f>
        <v>0</v>
      </c>
      <c r="K137" s="140" t="s">
        <v>238</v>
      </c>
      <c r="L137" s="33"/>
      <c r="M137" s="145" t="s">
        <v>1</v>
      </c>
      <c r="N137" s="146" t="s">
        <v>51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239</v>
      </c>
      <c r="AT137" s="149" t="s">
        <v>234</v>
      </c>
      <c r="AU137" s="149" t="s">
        <v>95</v>
      </c>
      <c r="AY137" s="17" t="s">
        <v>232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93</v>
      </c>
      <c r="BK137" s="150">
        <f>ROUND(I137*H137,2)</f>
        <v>0</v>
      </c>
      <c r="BL137" s="17" t="s">
        <v>239</v>
      </c>
      <c r="BM137" s="149" t="s">
        <v>3247</v>
      </c>
    </row>
    <row r="138" spans="2:65" s="14" customFormat="1" ht="22.5">
      <c r="B138" s="166"/>
      <c r="D138" s="152" t="s">
        <v>241</v>
      </c>
      <c r="E138" s="167" t="s">
        <v>1</v>
      </c>
      <c r="F138" s="168" t="s">
        <v>3248</v>
      </c>
      <c r="H138" s="167" t="s">
        <v>1</v>
      </c>
      <c r="I138" s="169"/>
      <c r="L138" s="166"/>
      <c r="M138" s="170"/>
      <c r="T138" s="171"/>
      <c r="AT138" s="167" t="s">
        <v>241</v>
      </c>
      <c r="AU138" s="167" t="s">
        <v>95</v>
      </c>
      <c r="AV138" s="14" t="s">
        <v>93</v>
      </c>
      <c r="AW138" s="14" t="s">
        <v>42</v>
      </c>
      <c r="AX138" s="14" t="s">
        <v>86</v>
      </c>
      <c r="AY138" s="167" t="s">
        <v>232</v>
      </c>
    </row>
    <row r="139" spans="2:65" s="14" customFormat="1">
      <c r="B139" s="166"/>
      <c r="D139" s="152" t="s">
        <v>241</v>
      </c>
      <c r="E139" s="167" t="s">
        <v>1</v>
      </c>
      <c r="F139" s="168" t="s">
        <v>3249</v>
      </c>
      <c r="H139" s="167" t="s">
        <v>1</v>
      </c>
      <c r="I139" s="169"/>
      <c r="L139" s="166"/>
      <c r="M139" s="170"/>
      <c r="T139" s="171"/>
      <c r="AT139" s="167" t="s">
        <v>241</v>
      </c>
      <c r="AU139" s="167" t="s">
        <v>95</v>
      </c>
      <c r="AV139" s="14" t="s">
        <v>93</v>
      </c>
      <c r="AW139" s="14" t="s">
        <v>42</v>
      </c>
      <c r="AX139" s="14" t="s">
        <v>86</v>
      </c>
      <c r="AY139" s="167" t="s">
        <v>232</v>
      </c>
    </row>
    <row r="140" spans="2:65" s="12" customFormat="1">
      <c r="B140" s="151"/>
      <c r="D140" s="152" t="s">
        <v>241</v>
      </c>
      <c r="E140" s="153" t="s">
        <v>1</v>
      </c>
      <c r="F140" s="154" t="s">
        <v>3250</v>
      </c>
      <c r="H140" s="155">
        <v>150</v>
      </c>
      <c r="I140" s="156"/>
      <c r="L140" s="151"/>
      <c r="M140" s="157"/>
      <c r="T140" s="158"/>
      <c r="AT140" s="153" t="s">
        <v>241</v>
      </c>
      <c r="AU140" s="153" t="s">
        <v>95</v>
      </c>
      <c r="AV140" s="12" t="s">
        <v>95</v>
      </c>
      <c r="AW140" s="12" t="s">
        <v>42</v>
      </c>
      <c r="AX140" s="12" t="s">
        <v>86</v>
      </c>
      <c r="AY140" s="153" t="s">
        <v>232</v>
      </c>
    </row>
    <row r="141" spans="2:65" s="13" customFormat="1">
      <c r="B141" s="159"/>
      <c r="D141" s="152" t="s">
        <v>241</v>
      </c>
      <c r="E141" s="160" t="s">
        <v>3229</v>
      </c>
      <c r="F141" s="161" t="s">
        <v>243</v>
      </c>
      <c r="H141" s="162">
        <v>150</v>
      </c>
      <c r="I141" s="163"/>
      <c r="L141" s="159"/>
      <c r="M141" s="164"/>
      <c r="T141" s="165"/>
      <c r="AT141" s="160" t="s">
        <v>241</v>
      </c>
      <c r="AU141" s="160" t="s">
        <v>95</v>
      </c>
      <c r="AV141" s="13" t="s">
        <v>239</v>
      </c>
      <c r="AW141" s="13" t="s">
        <v>42</v>
      </c>
      <c r="AX141" s="13" t="s">
        <v>93</v>
      </c>
      <c r="AY141" s="160" t="s">
        <v>232</v>
      </c>
    </row>
    <row r="142" spans="2:65" s="1" customFormat="1" ht="62.65" customHeight="1">
      <c r="B142" s="33"/>
      <c r="C142" s="138" t="s">
        <v>239</v>
      </c>
      <c r="D142" s="138" t="s">
        <v>234</v>
      </c>
      <c r="E142" s="139" t="s">
        <v>1939</v>
      </c>
      <c r="F142" s="140" t="s">
        <v>1940</v>
      </c>
      <c r="G142" s="141" t="s">
        <v>167</v>
      </c>
      <c r="H142" s="142">
        <v>1461.6</v>
      </c>
      <c r="I142" s="143"/>
      <c r="J142" s="144">
        <f>ROUND(I142*H142,2)</f>
        <v>0</v>
      </c>
      <c r="K142" s="140" t="s">
        <v>238</v>
      </c>
      <c r="L142" s="33"/>
      <c r="M142" s="145" t="s">
        <v>1</v>
      </c>
      <c r="N142" s="146" t="s">
        <v>51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239</v>
      </c>
      <c r="AT142" s="149" t="s">
        <v>234</v>
      </c>
      <c r="AU142" s="149" t="s">
        <v>95</v>
      </c>
      <c r="AY142" s="17" t="s">
        <v>232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93</v>
      </c>
      <c r="BK142" s="150">
        <f>ROUND(I142*H142,2)</f>
        <v>0</v>
      </c>
      <c r="BL142" s="17" t="s">
        <v>239</v>
      </c>
      <c r="BM142" s="149" t="s">
        <v>3251</v>
      </c>
    </row>
    <row r="143" spans="2:65" s="12" customFormat="1">
      <c r="B143" s="151"/>
      <c r="D143" s="152" t="s">
        <v>241</v>
      </c>
      <c r="E143" s="153" t="s">
        <v>1</v>
      </c>
      <c r="F143" s="154" t="s">
        <v>3252</v>
      </c>
      <c r="H143" s="155">
        <v>150</v>
      </c>
      <c r="I143" s="156"/>
      <c r="L143" s="151"/>
      <c r="M143" s="157"/>
      <c r="T143" s="158"/>
      <c r="AT143" s="153" t="s">
        <v>241</v>
      </c>
      <c r="AU143" s="153" t="s">
        <v>95</v>
      </c>
      <c r="AV143" s="12" t="s">
        <v>95</v>
      </c>
      <c r="AW143" s="12" t="s">
        <v>42</v>
      </c>
      <c r="AX143" s="12" t="s">
        <v>86</v>
      </c>
      <c r="AY143" s="153" t="s">
        <v>232</v>
      </c>
    </row>
    <row r="144" spans="2:65" s="12" customFormat="1">
      <c r="B144" s="151"/>
      <c r="D144" s="152" t="s">
        <v>241</v>
      </c>
      <c r="E144" s="153" t="s">
        <v>1</v>
      </c>
      <c r="F144" s="154" t="s">
        <v>3253</v>
      </c>
      <c r="H144" s="155">
        <v>45.6</v>
      </c>
      <c r="I144" s="156"/>
      <c r="L144" s="151"/>
      <c r="M144" s="157"/>
      <c r="T144" s="158"/>
      <c r="AT144" s="153" t="s">
        <v>241</v>
      </c>
      <c r="AU144" s="153" t="s">
        <v>95</v>
      </c>
      <c r="AV144" s="12" t="s">
        <v>95</v>
      </c>
      <c r="AW144" s="12" t="s">
        <v>42</v>
      </c>
      <c r="AX144" s="12" t="s">
        <v>86</v>
      </c>
      <c r="AY144" s="153" t="s">
        <v>232</v>
      </c>
    </row>
    <row r="145" spans="2:65" s="12" customFormat="1">
      <c r="B145" s="151"/>
      <c r="D145" s="152" t="s">
        <v>241</v>
      </c>
      <c r="E145" s="153" t="s">
        <v>1</v>
      </c>
      <c r="F145" s="154" t="s">
        <v>3254</v>
      </c>
      <c r="H145" s="155">
        <v>576</v>
      </c>
      <c r="I145" s="156"/>
      <c r="L145" s="151"/>
      <c r="M145" s="157"/>
      <c r="T145" s="158"/>
      <c r="AT145" s="153" t="s">
        <v>241</v>
      </c>
      <c r="AU145" s="153" t="s">
        <v>95</v>
      </c>
      <c r="AV145" s="12" t="s">
        <v>95</v>
      </c>
      <c r="AW145" s="12" t="s">
        <v>42</v>
      </c>
      <c r="AX145" s="12" t="s">
        <v>86</v>
      </c>
      <c r="AY145" s="153" t="s">
        <v>232</v>
      </c>
    </row>
    <row r="146" spans="2:65" s="12" customFormat="1">
      <c r="B146" s="151"/>
      <c r="D146" s="152" t="s">
        <v>241</v>
      </c>
      <c r="E146" s="153" t="s">
        <v>1</v>
      </c>
      <c r="F146" s="154" t="s">
        <v>3255</v>
      </c>
      <c r="H146" s="155">
        <v>690</v>
      </c>
      <c r="I146" s="156"/>
      <c r="L146" s="151"/>
      <c r="M146" s="157"/>
      <c r="T146" s="158"/>
      <c r="AT146" s="153" t="s">
        <v>241</v>
      </c>
      <c r="AU146" s="153" t="s">
        <v>95</v>
      </c>
      <c r="AV146" s="12" t="s">
        <v>95</v>
      </c>
      <c r="AW146" s="12" t="s">
        <v>42</v>
      </c>
      <c r="AX146" s="12" t="s">
        <v>86</v>
      </c>
      <c r="AY146" s="153" t="s">
        <v>232</v>
      </c>
    </row>
    <row r="147" spans="2:65" s="13" customFormat="1">
      <c r="B147" s="159"/>
      <c r="D147" s="152" t="s">
        <v>241</v>
      </c>
      <c r="E147" s="160" t="s">
        <v>1</v>
      </c>
      <c r="F147" s="161" t="s">
        <v>243</v>
      </c>
      <c r="H147" s="162">
        <v>1461.6</v>
      </c>
      <c r="I147" s="163"/>
      <c r="L147" s="159"/>
      <c r="M147" s="164"/>
      <c r="T147" s="165"/>
      <c r="AT147" s="160" t="s">
        <v>241</v>
      </c>
      <c r="AU147" s="160" t="s">
        <v>95</v>
      </c>
      <c r="AV147" s="13" t="s">
        <v>239</v>
      </c>
      <c r="AW147" s="13" t="s">
        <v>42</v>
      </c>
      <c r="AX147" s="13" t="s">
        <v>93</v>
      </c>
      <c r="AY147" s="160" t="s">
        <v>232</v>
      </c>
    </row>
    <row r="148" spans="2:65" s="1" customFormat="1" ht="62.65" customHeight="1">
      <c r="B148" s="33"/>
      <c r="C148" s="138" t="s">
        <v>266</v>
      </c>
      <c r="D148" s="138" t="s">
        <v>234</v>
      </c>
      <c r="E148" s="139" t="s">
        <v>272</v>
      </c>
      <c r="F148" s="140" t="s">
        <v>273</v>
      </c>
      <c r="G148" s="141" t="s">
        <v>167</v>
      </c>
      <c r="H148" s="142">
        <v>1461.6</v>
      </c>
      <c r="I148" s="143"/>
      <c r="J148" s="144">
        <f>ROUND(I148*H148,2)</f>
        <v>0</v>
      </c>
      <c r="K148" s="140" t="s">
        <v>238</v>
      </c>
      <c r="L148" s="33"/>
      <c r="M148" s="145" t="s">
        <v>1</v>
      </c>
      <c r="N148" s="146" t="s">
        <v>51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239</v>
      </c>
      <c r="AT148" s="149" t="s">
        <v>234</v>
      </c>
      <c r="AU148" s="149" t="s">
        <v>95</v>
      </c>
      <c r="AY148" s="17" t="s">
        <v>232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93</v>
      </c>
      <c r="BK148" s="150">
        <f>ROUND(I148*H148,2)</f>
        <v>0</v>
      </c>
      <c r="BL148" s="17" t="s">
        <v>239</v>
      </c>
      <c r="BM148" s="149" t="s">
        <v>3256</v>
      </c>
    </row>
    <row r="149" spans="2:65" s="1" customFormat="1" ht="44.25" customHeight="1">
      <c r="B149" s="33"/>
      <c r="C149" s="138" t="s">
        <v>271</v>
      </c>
      <c r="D149" s="138" t="s">
        <v>234</v>
      </c>
      <c r="E149" s="139" t="s">
        <v>3257</v>
      </c>
      <c r="F149" s="140" t="s">
        <v>3258</v>
      </c>
      <c r="G149" s="141" t="s">
        <v>167</v>
      </c>
      <c r="H149" s="142">
        <v>45.6</v>
      </c>
      <c r="I149" s="143"/>
      <c r="J149" s="144">
        <f>ROUND(I149*H149,2)</f>
        <v>0</v>
      </c>
      <c r="K149" s="140" t="s">
        <v>238</v>
      </c>
      <c r="L149" s="33"/>
      <c r="M149" s="145" t="s">
        <v>1</v>
      </c>
      <c r="N149" s="146" t="s">
        <v>51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239</v>
      </c>
      <c r="AT149" s="149" t="s">
        <v>234</v>
      </c>
      <c r="AU149" s="149" t="s">
        <v>95</v>
      </c>
      <c r="AY149" s="17" t="s">
        <v>232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93</v>
      </c>
      <c r="BK149" s="150">
        <f>ROUND(I149*H149,2)</f>
        <v>0</v>
      </c>
      <c r="BL149" s="17" t="s">
        <v>239</v>
      </c>
      <c r="BM149" s="149" t="s">
        <v>3259</v>
      </c>
    </row>
    <row r="150" spans="2:65" s="12" customFormat="1">
      <c r="B150" s="151"/>
      <c r="D150" s="152" t="s">
        <v>241</v>
      </c>
      <c r="E150" s="153" t="s">
        <v>1</v>
      </c>
      <c r="F150" s="154" t="s">
        <v>3260</v>
      </c>
      <c r="H150" s="155">
        <v>22.8</v>
      </c>
      <c r="I150" s="156"/>
      <c r="L150" s="151"/>
      <c r="M150" s="157"/>
      <c r="T150" s="158"/>
      <c r="AT150" s="153" t="s">
        <v>241</v>
      </c>
      <c r="AU150" s="153" t="s">
        <v>95</v>
      </c>
      <c r="AV150" s="12" t="s">
        <v>95</v>
      </c>
      <c r="AW150" s="12" t="s">
        <v>42</v>
      </c>
      <c r="AX150" s="12" t="s">
        <v>86</v>
      </c>
      <c r="AY150" s="153" t="s">
        <v>232</v>
      </c>
    </row>
    <row r="151" spans="2:65" s="12" customFormat="1">
      <c r="B151" s="151"/>
      <c r="D151" s="152" t="s">
        <v>241</v>
      </c>
      <c r="E151" s="153" t="s">
        <v>1</v>
      </c>
      <c r="F151" s="154" t="s">
        <v>3261</v>
      </c>
      <c r="H151" s="155">
        <v>22.8</v>
      </c>
      <c r="I151" s="156"/>
      <c r="L151" s="151"/>
      <c r="M151" s="157"/>
      <c r="T151" s="158"/>
      <c r="AT151" s="153" t="s">
        <v>241</v>
      </c>
      <c r="AU151" s="153" t="s">
        <v>95</v>
      </c>
      <c r="AV151" s="12" t="s">
        <v>95</v>
      </c>
      <c r="AW151" s="12" t="s">
        <v>42</v>
      </c>
      <c r="AX151" s="12" t="s">
        <v>86</v>
      </c>
      <c r="AY151" s="153" t="s">
        <v>232</v>
      </c>
    </row>
    <row r="152" spans="2:65" s="13" customFormat="1">
      <c r="B152" s="159"/>
      <c r="D152" s="152" t="s">
        <v>241</v>
      </c>
      <c r="E152" s="160" t="s">
        <v>1</v>
      </c>
      <c r="F152" s="161" t="s">
        <v>243</v>
      </c>
      <c r="H152" s="162">
        <v>45.6</v>
      </c>
      <c r="I152" s="163"/>
      <c r="L152" s="159"/>
      <c r="M152" s="164"/>
      <c r="T152" s="165"/>
      <c r="AT152" s="160" t="s">
        <v>241</v>
      </c>
      <c r="AU152" s="160" t="s">
        <v>95</v>
      </c>
      <c r="AV152" s="13" t="s">
        <v>239</v>
      </c>
      <c r="AW152" s="13" t="s">
        <v>42</v>
      </c>
      <c r="AX152" s="13" t="s">
        <v>93</v>
      </c>
      <c r="AY152" s="160" t="s">
        <v>232</v>
      </c>
    </row>
    <row r="153" spans="2:65" s="1" customFormat="1" ht="44.25" customHeight="1">
      <c r="B153" s="33"/>
      <c r="C153" s="138" t="s">
        <v>275</v>
      </c>
      <c r="D153" s="138" t="s">
        <v>234</v>
      </c>
      <c r="E153" s="139" t="s">
        <v>267</v>
      </c>
      <c r="F153" s="140" t="s">
        <v>268</v>
      </c>
      <c r="G153" s="141" t="s">
        <v>167</v>
      </c>
      <c r="H153" s="142">
        <v>1416</v>
      </c>
      <c r="I153" s="143"/>
      <c r="J153" s="144">
        <f>ROUND(I153*H153,2)</f>
        <v>0</v>
      </c>
      <c r="K153" s="140" t="s">
        <v>238</v>
      </c>
      <c r="L153" s="33"/>
      <c r="M153" s="145" t="s">
        <v>1</v>
      </c>
      <c r="N153" s="146" t="s">
        <v>51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239</v>
      </c>
      <c r="AT153" s="149" t="s">
        <v>234</v>
      </c>
      <c r="AU153" s="149" t="s">
        <v>95</v>
      </c>
      <c r="AY153" s="17" t="s">
        <v>232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93</v>
      </c>
      <c r="BK153" s="150">
        <f>ROUND(I153*H153,2)</f>
        <v>0</v>
      </c>
      <c r="BL153" s="17" t="s">
        <v>239</v>
      </c>
      <c r="BM153" s="149" t="s">
        <v>3262</v>
      </c>
    </row>
    <row r="154" spans="2:65" s="12" customFormat="1">
      <c r="B154" s="151"/>
      <c r="D154" s="152" t="s">
        <v>241</v>
      </c>
      <c r="E154" s="153" t="s">
        <v>1</v>
      </c>
      <c r="F154" s="154" t="s">
        <v>3252</v>
      </c>
      <c r="H154" s="155">
        <v>150</v>
      </c>
      <c r="I154" s="156"/>
      <c r="L154" s="151"/>
      <c r="M154" s="157"/>
      <c r="T154" s="158"/>
      <c r="AT154" s="153" t="s">
        <v>241</v>
      </c>
      <c r="AU154" s="153" t="s">
        <v>95</v>
      </c>
      <c r="AV154" s="12" t="s">
        <v>95</v>
      </c>
      <c r="AW154" s="12" t="s">
        <v>42</v>
      </c>
      <c r="AX154" s="12" t="s">
        <v>86</v>
      </c>
      <c r="AY154" s="153" t="s">
        <v>232</v>
      </c>
    </row>
    <row r="155" spans="2:65" s="12" customFormat="1">
      <c r="B155" s="151"/>
      <c r="D155" s="152" t="s">
        <v>241</v>
      </c>
      <c r="E155" s="153" t="s">
        <v>1</v>
      </c>
      <c r="F155" s="154" t="s">
        <v>3263</v>
      </c>
      <c r="H155" s="155">
        <v>288</v>
      </c>
      <c r="I155" s="156"/>
      <c r="L155" s="151"/>
      <c r="M155" s="157"/>
      <c r="T155" s="158"/>
      <c r="AT155" s="153" t="s">
        <v>241</v>
      </c>
      <c r="AU155" s="153" t="s">
        <v>95</v>
      </c>
      <c r="AV155" s="12" t="s">
        <v>95</v>
      </c>
      <c r="AW155" s="12" t="s">
        <v>42</v>
      </c>
      <c r="AX155" s="12" t="s">
        <v>86</v>
      </c>
      <c r="AY155" s="153" t="s">
        <v>232</v>
      </c>
    </row>
    <row r="156" spans="2:65" s="12" customFormat="1">
      <c r="B156" s="151"/>
      <c r="D156" s="152" t="s">
        <v>241</v>
      </c>
      <c r="E156" s="153" t="s">
        <v>1</v>
      </c>
      <c r="F156" s="154" t="s">
        <v>3264</v>
      </c>
      <c r="H156" s="155">
        <v>288</v>
      </c>
      <c r="I156" s="156"/>
      <c r="L156" s="151"/>
      <c r="M156" s="157"/>
      <c r="T156" s="158"/>
      <c r="AT156" s="153" t="s">
        <v>241</v>
      </c>
      <c r="AU156" s="153" t="s">
        <v>95</v>
      </c>
      <c r="AV156" s="12" t="s">
        <v>95</v>
      </c>
      <c r="AW156" s="12" t="s">
        <v>42</v>
      </c>
      <c r="AX156" s="12" t="s">
        <v>86</v>
      </c>
      <c r="AY156" s="153" t="s">
        <v>232</v>
      </c>
    </row>
    <row r="157" spans="2:65" s="12" customFormat="1">
      <c r="B157" s="151"/>
      <c r="D157" s="152" t="s">
        <v>241</v>
      </c>
      <c r="E157" s="153" t="s">
        <v>1</v>
      </c>
      <c r="F157" s="154" t="s">
        <v>3265</v>
      </c>
      <c r="H157" s="155">
        <v>690</v>
      </c>
      <c r="I157" s="156"/>
      <c r="L157" s="151"/>
      <c r="M157" s="157"/>
      <c r="T157" s="158"/>
      <c r="AT157" s="153" t="s">
        <v>241</v>
      </c>
      <c r="AU157" s="153" t="s">
        <v>95</v>
      </c>
      <c r="AV157" s="12" t="s">
        <v>95</v>
      </c>
      <c r="AW157" s="12" t="s">
        <v>42</v>
      </c>
      <c r="AX157" s="12" t="s">
        <v>86</v>
      </c>
      <c r="AY157" s="153" t="s">
        <v>232</v>
      </c>
    </row>
    <row r="158" spans="2:65" s="13" customFormat="1">
      <c r="B158" s="159"/>
      <c r="D158" s="152" t="s">
        <v>241</v>
      </c>
      <c r="E158" s="160" t="s">
        <v>1</v>
      </c>
      <c r="F158" s="161" t="s">
        <v>243</v>
      </c>
      <c r="H158" s="162">
        <v>1416</v>
      </c>
      <c r="I158" s="163"/>
      <c r="L158" s="159"/>
      <c r="M158" s="164"/>
      <c r="T158" s="165"/>
      <c r="AT158" s="160" t="s">
        <v>241</v>
      </c>
      <c r="AU158" s="160" t="s">
        <v>95</v>
      </c>
      <c r="AV158" s="13" t="s">
        <v>239</v>
      </c>
      <c r="AW158" s="13" t="s">
        <v>42</v>
      </c>
      <c r="AX158" s="13" t="s">
        <v>93</v>
      </c>
      <c r="AY158" s="160" t="s">
        <v>232</v>
      </c>
    </row>
    <row r="159" spans="2:65" s="1" customFormat="1" ht="24.2" customHeight="1">
      <c r="B159" s="33"/>
      <c r="C159" s="138" t="s">
        <v>303</v>
      </c>
      <c r="D159" s="138" t="s">
        <v>234</v>
      </c>
      <c r="E159" s="139" t="s">
        <v>3266</v>
      </c>
      <c r="F159" s="140" t="s">
        <v>3267</v>
      </c>
      <c r="G159" s="141" t="s">
        <v>153</v>
      </c>
      <c r="H159" s="142">
        <v>50</v>
      </c>
      <c r="I159" s="143"/>
      <c r="J159" s="144">
        <f>ROUND(I159*H159,2)</f>
        <v>0</v>
      </c>
      <c r="K159" s="140" t="s">
        <v>238</v>
      </c>
      <c r="L159" s="33"/>
      <c r="M159" s="145" t="s">
        <v>1</v>
      </c>
      <c r="N159" s="146" t="s">
        <v>51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239</v>
      </c>
      <c r="AT159" s="149" t="s">
        <v>234</v>
      </c>
      <c r="AU159" s="149" t="s">
        <v>95</v>
      </c>
      <c r="AY159" s="17" t="s">
        <v>232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93</v>
      </c>
      <c r="BK159" s="150">
        <f>ROUND(I159*H159,2)</f>
        <v>0</v>
      </c>
      <c r="BL159" s="17" t="s">
        <v>239</v>
      </c>
      <c r="BM159" s="149" t="s">
        <v>3268</v>
      </c>
    </row>
    <row r="160" spans="2:65" s="12" customFormat="1">
      <c r="B160" s="151"/>
      <c r="D160" s="152" t="s">
        <v>241</v>
      </c>
      <c r="E160" s="153" t="s">
        <v>1</v>
      </c>
      <c r="F160" s="154" t="s">
        <v>3269</v>
      </c>
      <c r="H160" s="155">
        <v>50</v>
      </c>
      <c r="I160" s="156"/>
      <c r="L160" s="151"/>
      <c r="M160" s="157"/>
      <c r="T160" s="158"/>
      <c r="AT160" s="153" t="s">
        <v>241</v>
      </c>
      <c r="AU160" s="153" t="s">
        <v>95</v>
      </c>
      <c r="AV160" s="12" t="s">
        <v>95</v>
      </c>
      <c r="AW160" s="12" t="s">
        <v>42</v>
      </c>
      <c r="AX160" s="12" t="s">
        <v>86</v>
      </c>
      <c r="AY160" s="153" t="s">
        <v>232</v>
      </c>
    </row>
    <row r="161" spans="2:65" s="13" customFormat="1">
      <c r="B161" s="159"/>
      <c r="D161" s="152" t="s">
        <v>241</v>
      </c>
      <c r="E161" s="160" t="s">
        <v>1</v>
      </c>
      <c r="F161" s="161" t="s">
        <v>243</v>
      </c>
      <c r="H161" s="162">
        <v>50</v>
      </c>
      <c r="I161" s="163"/>
      <c r="L161" s="159"/>
      <c r="M161" s="164"/>
      <c r="T161" s="165"/>
      <c r="AT161" s="160" t="s">
        <v>241</v>
      </c>
      <c r="AU161" s="160" t="s">
        <v>95</v>
      </c>
      <c r="AV161" s="13" t="s">
        <v>239</v>
      </c>
      <c r="AW161" s="13" t="s">
        <v>42</v>
      </c>
      <c r="AX161" s="13" t="s">
        <v>93</v>
      </c>
      <c r="AY161" s="160" t="s">
        <v>232</v>
      </c>
    </row>
    <row r="162" spans="2:65" s="1" customFormat="1" ht="33" customHeight="1">
      <c r="B162" s="33"/>
      <c r="C162" s="138" t="s">
        <v>312</v>
      </c>
      <c r="D162" s="138" t="s">
        <v>234</v>
      </c>
      <c r="E162" s="139" t="s">
        <v>3270</v>
      </c>
      <c r="F162" s="140" t="s">
        <v>3271</v>
      </c>
      <c r="G162" s="141" t="s">
        <v>153</v>
      </c>
      <c r="H162" s="142">
        <v>4954</v>
      </c>
      <c r="I162" s="143"/>
      <c r="J162" s="144">
        <f>ROUND(I162*H162,2)</f>
        <v>0</v>
      </c>
      <c r="K162" s="140" t="s">
        <v>238</v>
      </c>
      <c r="L162" s="33"/>
      <c r="M162" s="145" t="s">
        <v>1</v>
      </c>
      <c r="N162" s="146" t="s">
        <v>51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239</v>
      </c>
      <c r="AT162" s="149" t="s">
        <v>234</v>
      </c>
      <c r="AU162" s="149" t="s">
        <v>95</v>
      </c>
      <c r="AY162" s="17" t="s">
        <v>232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93</v>
      </c>
      <c r="BK162" s="150">
        <f>ROUND(I162*H162,2)</f>
        <v>0</v>
      </c>
      <c r="BL162" s="17" t="s">
        <v>239</v>
      </c>
      <c r="BM162" s="149" t="s">
        <v>3272</v>
      </c>
    </row>
    <row r="163" spans="2:65" s="12" customFormat="1">
      <c r="B163" s="151"/>
      <c r="D163" s="152" t="s">
        <v>241</v>
      </c>
      <c r="E163" s="153" t="s">
        <v>1</v>
      </c>
      <c r="F163" s="154" t="s">
        <v>3273</v>
      </c>
      <c r="H163" s="155">
        <v>3400</v>
      </c>
      <c r="I163" s="156"/>
      <c r="L163" s="151"/>
      <c r="M163" s="157"/>
      <c r="T163" s="158"/>
      <c r="AT163" s="153" t="s">
        <v>241</v>
      </c>
      <c r="AU163" s="153" t="s">
        <v>95</v>
      </c>
      <c r="AV163" s="12" t="s">
        <v>95</v>
      </c>
      <c r="AW163" s="12" t="s">
        <v>42</v>
      </c>
      <c r="AX163" s="12" t="s">
        <v>86</v>
      </c>
      <c r="AY163" s="153" t="s">
        <v>232</v>
      </c>
    </row>
    <row r="164" spans="2:65" s="12" customFormat="1">
      <c r="B164" s="151"/>
      <c r="D164" s="152" t="s">
        <v>241</v>
      </c>
      <c r="E164" s="153" t="s">
        <v>1</v>
      </c>
      <c r="F164" s="154" t="s">
        <v>3274</v>
      </c>
      <c r="H164" s="155">
        <v>1554</v>
      </c>
      <c r="I164" s="156"/>
      <c r="L164" s="151"/>
      <c r="M164" s="157"/>
      <c r="T164" s="158"/>
      <c r="AT164" s="153" t="s">
        <v>241</v>
      </c>
      <c r="AU164" s="153" t="s">
        <v>95</v>
      </c>
      <c r="AV164" s="12" t="s">
        <v>95</v>
      </c>
      <c r="AW164" s="12" t="s">
        <v>42</v>
      </c>
      <c r="AX164" s="12" t="s">
        <v>86</v>
      </c>
      <c r="AY164" s="153" t="s">
        <v>232</v>
      </c>
    </row>
    <row r="165" spans="2:65" s="13" customFormat="1">
      <c r="B165" s="159"/>
      <c r="D165" s="152" t="s">
        <v>241</v>
      </c>
      <c r="E165" s="160" t="s">
        <v>1</v>
      </c>
      <c r="F165" s="161" t="s">
        <v>243</v>
      </c>
      <c r="H165" s="162">
        <v>4954</v>
      </c>
      <c r="I165" s="163"/>
      <c r="L165" s="159"/>
      <c r="M165" s="164"/>
      <c r="T165" s="165"/>
      <c r="AT165" s="160" t="s">
        <v>241</v>
      </c>
      <c r="AU165" s="160" t="s">
        <v>95</v>
      </c>
      <c r="AV165" s="13" t="s">
        <v>239</v>
      </c>
      <c r="AW165" s="13" t="s">
        <v>42</v>
      </c>
      <c r="AX165" s="13" t="s">
        <v>93</v>
      </c>
      <c r="AY165" s="160" t="s">
        <v>232</v>
      </c>
    </row>
    <row r="166" spans="2:65" s="1" customFormat="1" ht="44.25" customHeight="1">
      <c r="B166" s="33"/>
      <c r="C166" s="138" t="s">
        <v>320</v>
      </c>
      <c r="D166" s="138" t="s">
        <v>234</v>
      </c>
      <c r="E166" s="139" t="s">
        <v>1967</v>
      </c>
      <c r="F166" s="140" t="s">
        <v>277</v>
      </c>
      <c r="G166" s="141" t="s">
        <v>167</v>
      </c>
      <c r="H166" s="142">
        <v>150</v>
      </c>
      <c r="I166" s="143"/>
      <c r="J166" s="144">
        <f>ROUND(I166*H166,2)</f>
        <v>0</v>
      </c>
      <c r="K166" s="140" t="s">
        <v>238</v>
      </c>
      <c r="L166" s="33"/>
      <c r="M166" s="145" t="s">
        <v>1</v>
      </c>
      <c r="N166" s="146" t="s">
        <v>51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239</v>
      </c>
      <c r="AT166" s="149" t="s">
        <v>234</v>
      </c>
      <c r="AU166" s="149" t="s">
        <v>95</v>
      </c>
      <c r="AY166" s="17" t="s">
        <v>232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93</v>
      </c>
      <c r="BK166" s="150">
        <f>ROUND(I166*H166,2)</f>
        <v>0</v>
      </c>
      <c r="BL166" s="17" t="s">
        <v>239</v>
      </c>
      <c r="BM166" s="149" t="s">
        <v>3275</v>
      </c>
    </row>
    <row r="167" spans="2:65" s="12" customFormat="1">
      <c r="B167" s="151"/>
      <c r="D167" s="152" t="s">
        <v>241</v>
      </c>
      <c r="E167" s="153" t="s">
        <v>1</v>
      </c>
      <c r="F167" s="154" t="s">
        <v>3276</v>
      </c>
      <c r="H167" s="155">
        <v>150</v>
      </c>
      <c r="I167" s="156"/>
      <c r="L167" s="151"/>
      <c r="M167" s="157"/>
      <c r="T167" s="158"/>
      <c r="AT167" s="153" t="s">
        <v>241</v>
      </c>
      <c r="AU167" s="153" t="s">
        <v>95</v>
      </c>
      <c r="AV167" s="12" t="s">
        <v>95</v>
      </c>
      <c r="AW167" s="12" t="s">
        <v>42</v>
      </c>
      <c r="AX167" s="12" t="s">
        <v>86</v>
      </c>
      <c r="AY167" s="153" t="s">
        <v>232</v>
      </c>
    </row>
    <row r="168" spans="2:65" s="13" customFormat="1">
      <c r="B168" s="159"/>
      <c r="D168" s="152" t="s">
        <v>241</v>
      </c>
      <c r="E168" s="160" t="s">
        <v>1</v>
      </c>
      <c r="F168" s="161" t="s">
        <v>243</v>
      </c>
      <c r="H168" s="162">
        <v>150</v>
      </c>
      <c r="I168" s="163"/>
      <c r="L168" s="159"/>
      <c r="M168" s="164"/>
      <c r="T168" s="165"/>
      <c r="AT168" s="160" t="s">
        <v>241</v>
      </c>
      <c r="AU168" s="160" t="s">
        <v>95</v>
      </c>
      <c r="AV168" s="13" t="s">
        <v>239</v>
      </c>
      <c r="AW168" s="13" t="s">
        <v>42</v>
      </c>
      <c r="AX168" s="13" t="s">
        <v>93</v>
      </c>
      <c r="AY168" s="160" t="s">
        <v>232</v>
      </c>
    </row>
    <row r="169" spans="2:65" s="1" customFormat="1" ht="16.5" customHeight="1">
      <c r="B169" s="33"/>
      <c r="C169" s="179" t="s">
        <v>325</v>
      </c>
      <c r="D169" s="179" t="s">
        <v>304</v>
      </c>
      <c r="E169" s="180" t="s">
        <v>305</v>
      </c>
      <c r="F169" s="181" t="s">
        <v>306</v>
      </c>
      <c r="G169" s="182" t="s">
        <v>183</v>
      </c>
      <c r="H169" s="183">
        <v>270</v>
      </c>
      <c r="I169" s="184"/>
      <c r="J169" s="185">
        <f>ROUND(I169*H169,2)</f>
        <v>0</v>
      </c>
      <c r="K169" s="181" t="s">
        <v>238</v>
      </c>
      <c r="L169" s="186"/>
      <c r="M169" s="187" t="s">
        <v>1</v>
      </c>
      <c r="N169" s="188" t="s">
        <v>51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303</v>
      </c>
      <c r="AT169" s="149" t="s">
        <v>304</v>
      </c>
      <c r="AU169" s="149" t="s">
        <v>95</v>
      </c>
      <c r="AY169" s="17" t="s">
        <v>232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93</v>
      </c>
      <c r="BK169" s="150">
        <f>ROUND(I169*H169,2)</f>
        <v>0</v>
      </c>
      <c r="BL169" s="17" t="s">
        <v>239</v>
      </c>
      <c r="BM169" s="149" t="s">
        <v>3277</v>
      </c>
    </row>
    <row r="170" spans="2:65" s="14" customFormat="1">
      <c r="B170" s="166"/>
      <c r="D170" s="152" t="s">
        <v>241</v>
      </c>
      <c r="E170" s="167" t="s">
        <v>1</v>
      </c>
      <c r="F170" s="168" t="s">
        <v>3278</v>
      </c>
      <c r="H170" s="167" t="s">
        <v>1</v>
      </c>
      <c r="I170" s="169"/>
      <c r="L170" s="166"/>
      <c r="M170" s="170"/>
      <c r="T170" s="171"/>
      <c r="AT170" s="167" t="s">
        <v>241</v>
      </c>
      <c r="AU170" s="167" t="s">
        <v>95</v>
      </c>
      <c r="AV170" s="14" t="s">
        <v>93</v>
      </c>
      <c r="AW170" s="14" t="s">
        <v>42</v>
      </c>
      <c r="AX170" s="14" t="s">
        <v>86</v>
      </c>
      <c r="AY170" s="167" t="s">
        <v>232</v>
      </c>
    </row>
    <row r="171" spans="2:65" s="12" customFormat="1">
      <c r="B171" s="151"/>
      <c r="D171" s="152" t="s">
        <v>241</v>
      </c>
      <c r="E171" s="153" t="s">
        <v>1</v>
      </c>
      <c r="F171" s="154" t="s">
        <v>3279</v>
      </c>
      <c r="H171" s="155">
        <v>270</v>
      </c>
      <c r="I171" s="156"/>
      <c r="L171" s="151"/>
      <c r="M171" s="157"/>
      <c r="T171" s="158"/>
      <c r="AT171" s="153" t="s">
        <v>241</v>
      </c>
      <c r="AU171" s="153" t="s">
        <v>95</v>
      </c>
      <c r="AV171" s="12" t="s">
        <v>95</v>
      </c>
      <c r="AW171" s="12" t="s">
        <v>42</v>
      </c>
      <c r="AX171" s="12" t="s">
        <v>86</v>
      </c>
      <c r="AY171" s="153" t="s">
        <v>232</v>
      </c>
    </row>
    <row r="172" spans="2:65" s="13" customFormat="1">
      <c r="B172" s="159"/>
      <c r="D172" s="152" t="s">
        <v>241</v>
      </c>
      <c r="E172" s="160" t="s">
        <v>1</v>
      </c>
      <c r="F172" s="161" t="s">
        <v>243</v>
      </c>
      <c r="H172" s="162">
        <v>270</v>
      </c>
      <c r="I172" s="163"/>
      <c r="L172" s="159"/>
      <c r="M172" s="164"/>
      <c r="T172" s="165"/>
      <c r="AT172" s="160" t="s">
        <v>241</v>
      </c>
      <c r="AU172" s="160" t="s">
        <v>95</v>
      </c>
      <c r="AV172" s="13" t="s">
        <v>239</v>
      </c>
      <c r="AW172" s="13" t="s">
        <v>42</v>
      </c>
      <c r="AX172" s="13" t="s">
        <v>93</v>
      </c>
      <c r="AY172" s="160" t="s">
        <v>232</v>
      </c>
    </row>
    <row r="173" spans="2:65" s="1" customFormat="1" ht="55.5" customHeight="1">
      <c r="B173" s="33"/>
      <c r="C173" s="138" t="s">
        <v>8</v>
      </c>
      <c r="D173" s="138" t="s">
        <v>234</v>
      </c>
      <c r="E173" s="139" t="s">
        <v>3280</v>
      </c>
      <c r="F173" s="140" t="s">
        <v>3281</v>
      </c>
      <c r="G173" s="141" t="s">
        <v>153</v>
      </c>
      <c r="H173" s="142">
        <v>4890</v>
      </c>
      <c r="I173" s="143"/>
      <c r="J173" s="144">
        <f>ROUND(I173*H173,2)</f>
        <v>0</v>
      </c>
      <c r="K173" s="140" t="s">
        <v>238</v>
      </c>
      <c r="L173" s="33"/>
      <c r="M173" s="145" t="s">
        <v>1</v>
      </c>
      <c r="N173" s="146" t="s">
        <v>51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239</v>
      </c>
      <c r="AT173" s="149" t="s">
        <v>234</v>
      </c>
      <c r="AU173" s="149" t="s">
        <v>95</v>
      </c>
      <c r="AY173" s="17" t="s">
        <v>232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93</v>
      </c>
      <c r="BK173" s="150">
        <f>ROUND(I173*H173,2)</f>
        <v>0</v>
      </c>
      <c r="BL173" s="17" t="s">
        <v>239</v>
      </c>
      <c r="BM173" s="149" t="s">
        <v>3282</v>
      </c>
    </row>
    <row r="174" spans="2:65" s="12" customFormat="1">
      <c r="B174" s="151"/>
      <c r="D174" s="152" t="s">
        <v>241</v>
      </c>
      <c r="E174" s="153" t="s">
        <v>1</v>
      </c>
      <c r="F174" s="154" t="s">
        <v>3283</v>
      </c>
      <c r="H174" s="155">
        <v>3400</v>
      </c>
      <c r="I174" s="156"/>
      <c r="L174" s="151"/>
      <c r="M174" s="157"/>
      <c r="T174" s="158"/>
      <c r="AT174" s="153" t="s">
        <v>241</v>
      </c>
      <c r="AU174" s="153" t="s">
        <v>95</v>
      </c>
      <c r="AV174" s="12" t="s">
        <v>95</v>
      </c>
      <c r="AW174" s="12" t="s">
        <v>42</v>
      </c>
      <c r="AX174" s="12" t="s">
        <v>86</v>
      </c>
      <c r="AY174" s="153" t="s">
        <v>232</v>
      </c>
    </row>
    <row r="175" spans="2:65" s="12" customFormat="1">
      <c r="B175" s="151"/>
      <c r="D175" s="152" t="s">
        <v>241</v>
      </c>
      <c r="E175" s="153" t="s">
        <v>1</v>
      </c>
      <c r="F175" s="154" t="s">
        <v>3284</v>
      </c>
      <c r="H175" s="155">
        <v>50</v>
      </c>
      <c r="I175" s="156"/>
      <c r="L175" s="151"/>
      <c r="M175" s="157"/>
      <c r="T175" s="158"/>
      <c r="AT175" s="153" t="s">
        <v>241</v>
      </c>
      <c r="AU175" s="153" t="s">
        <v>95</v>
      </c>
      <c r="AV175" s="12" t="s">
        <v>95</v>
      </c>
      <c r="AW175" s="12" t="s">
        <v>42</v>
      </c>
      <c r="AX175" s="12" t="s">
        <v>86</v>
      </c>
      <c r="AY175" s="153" t="s">
        <v>232</v>
      </c>
    </row>
    <row r="176" spans="2:65" s="12" customFormat="1">
      <c r="B176" s="151"/>
      <c r="D176" s="152" t="s">
        <v>241</v>
      </c>
      <c r="E176" s="153" t="s">
        <v>1</v>
      </c>
      <c r="F176" s="154" t="s">
        <v>3285</v>
      </c>
      <c r="H176" s="155">
        <v>1200</v>
      </c>
      <c r="I176" s="156"/>
      <c r="L176" s="151"/>
      <c r="M176" s="157"/>
      <c r="T176" s="158"/>
      <c r="AT176" s="153" t="s">
        <v>241</v>
      </c>
      <c r="AU176" s="153" t="s">
        <v>95</v>
      </c>
      <c r="AV176" s="12" t="s">
        <v>95</v>
      </c>
      <c r="AW176" s="12" t="s">
        <v>42</v>
      </c>
      <c r="AX176" s="12" t="s">
        <v>86</v>
      </c>
      <c r="AY176" s="153" t="s">
        <v>232</v>
      </c>
    </row>
    <row r="177" spans="2:65" s="12" customFormat="1">
      <c r="B177" s="151"/>
      <c r="D177" s="152" t="s">
        <v>241</v>
      </c>
      <c r="E177" s="153" t="s">
        <v>1</v>
      </c>
      <c r="F177" s="154" t="s">
        <v>3286</v>
      </c>
      <c r="H177" s="155">
        <v>240</v>
      </c>
      <c r="I177" s="156"/>
      <c r="L177" s="151"/>
      <c r="M177" s="157"/>
      <c r="T177" s="158"/>
      <c r="AT177" s="153" t="s">
        <v>241</v>
      </c>
      <c r="AU177" s="153" t="s">
        <v>95</v>
      </c>
      <c r="AV177" s="12" t="s">
        <v>95</v>
      </c>
      <c r="AW177" s="12" t="s">
        <v>42</v>
      </c>
      <c r="AX177" s="12" t="s">
        <v>86</v>
      </c>
      <c r="AY177" s="153" t="s">
        <v>232</v>
      </c>
    </row>
    <row r="178" spans="2:65" s="14" customFormat="1">
      <c r="B178" s="166"/>
      <c r="D178" s="152" t="s">
        <v>241</v>
      </c>
      <c r="E178" s="167" t="s">
        <v>1</v>
      </c>
      <c r="F178" s="168" t="s">
        <v>3287</v>
      </c>
      <c r="H178" s="167" t="s">
        <v>1</v>
      </c>
      <c r="I178" s="169"/>
      <c r="L178" s="166"/>
      <c r="M178" s="170"/>
      <c r="T178" s="171"/>
      <c r="AT178" s="167" t="s">
        <v>241</v>
      </c>
      <c r="AU178" s="167" t="s">
        <v>95</v>
      </c>
      <c r="AV178" s="14" t="s">
        <v>93</v>
      </c>
      <c r="AW178" s="14" t="s">
        <v>42</v>
      </c>
      <c r="AX178" s="14" t="s">
        <v>86</v>
      </c>
      <c r="AY178" s="167" t="s">
        <v>232</v>
      </c>
    </row>
    <row r="179" spans="2:65" s="14" customFormat="1">
      <c r="B179" s="166"/>
      <c r="D179" s="152" t="s">
        <v>241</v>
      </c>
      <c r="E179" s="167" t="s">
        <v>1</v>
      </c>
      <c r="F179" s="168" t="s">
        <v>3287</v>
      </c>
      <c r="H179" s="167" t="s">
        <v>1</v>
      </c>
      <c r="I179" s="169"/>
      <c r="L179" s="166"/>
      <c r="M179" s="170"/>
      <c r="T179" s="171"/>
      <c r="AT179" s="167" t="s">
        <v>241</v>
      </c>
      <c r="AU179" s="167" t="s">
        <v>95</v>
      </c>
      <c r="AV179" s="14" t="s">
        <v>93</v>
      </c>
      <c r="AW179" s="14" t="s">
        <v>42</v>
      </c>
      <c r="AX179" s="14" t="s">
        <v>86</v>
      </c>
      <c r="AY179" s="167" t="s">
        <v>232</v>
      </c>
    </row>
    <row r="180" spans="2:65" s="13" customFormat="1">
      <c r="B180" s="159"/>
      <c r="D180" s="152" t="s">
        <v>241</v>
      </c>
      <c r="E180" s="160" t="s">
        <v>1</v>
      </c>
      <c r="F180" s="161" t="s">
        <v>243</v>
      </c>
      <c r="H180" s="162">
        <v>4890</v>
      </c>
      <c r="I180" s="163"/>
      <c r="L180" s="159"/>
      <c r="M180" s="164"/>
      <c r="T180" s="165"/>
      <c r="AT180" s="160" t="s">
        <v>241</v>
      </c>
      <c r="AU180" s="160" t="s">
        <v>95</v>
      </c>
      <c r="AV180" s="13" t="s">
        <v>239</v>
      </c>
      <c r="AW180" s="13" t="s">
        <v>42</v>
      </c>
      <c r="AX180" s="13" t="s">
        <v>93</v>
      </c>
      <c r="AY180" s="160" t="s">
        <v>232</v>
      </c>
    </row>
    <row r="181" spans="2:65" s="1" customFormat="1" ht="55.5" customHeight="1">
      <c r="B181" s="33"/>
      <c r="C181" s="138" t="s">
        <v>337</v>
      </c>
      <c r="D181" s="138" t="s">
        <v>234</v>
      </c>
      <c r="E181" s="139" t="s">
        <v>3288</v>
      </c>
      <c r="F181" s="140" t="s">
        <v>3289</v>
      </c>
      <c r="G181" s="141" t="s">
        <v>153</v>
      </c>
      <c r="H181" s="142">
        <v>50</v>
      </c>
      <c r="I181" s="143"/>
      <c r="J181" s="144">
        <f>ROUND(I181*H181,2)</f>
        <v>0</v>
      </c>
      <c r="K181" s="140" t="s">
        <v>238</v>
      </c>
      <c r="L181" s="33"/>
      <c r="M181" s="145" t="s">
        <v>1</v>
      </c>
      <c r="N181" s="146" t="s">
        <v>51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239</v>
      </c>
      <c r="AT181" s="149" t="s">
        <v>234</v>
      </c>
      <c r="AU181" s="149" t="s">
        <v>95</v>
      </c>
      <c r="AY181" s="17" t="s">
        <v>232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93</v>
      </c>
      <c r="BK181" s="150">
        <f>ROUND(I181*H181,2)</f>
        <v>0</v>
      </c>
      <c r="BL181" s="17" t="s">
        <v>239</v>
      </c>
      <c r="BM181" s="149" t="s">
        <v>3290</v>
      </c>
    </row>
    <row r="182" spans="2:65" s="12" customFormat="1">
      <c r="B182" s="151"/>
      <c r="D182" s="152" t="s">
        <v>241</v>
      </c>
      <c r="E182" s="153" t="s">
        <v>1</v>
      </c>
      <c r="F182" s="154" t="s">
        <v>3291</v>
      </c>
      <c r="H182" s="155">
        <v>50</v>
      </c>
      <c r="I182" s="156"/>
      <c r="L182" s="151"/>
      <c r="M182" s="157"/>
      <c r="T182" s="158"/>
      <c r="AT182" s="153" t="s">
        <v>241</v>
      </c>
      <c r="AU182" s="153" t="s">
        <v>95</v>
      </c>
      <c r="AV182" s="12" t="s">
        <v>95</v>
      </c>
      <c r="AW182" s="12" t="s">
        <v>42</v>
      </c>
      <c r="AX182" s="12" t="s">
        <v>86</v>
      </c>
      <c r="AY182" s="153" t="s">
        <v>232</v>
      </c>
    </row>
    <row r="183" spans="2:65" s="13" customFormat="1">
      <c r="B183" s="159"/>
      <c r="D183" s="152" t="s">
        <v>241</v>
      </c>
      <c r="E183" s="160" t="s">
        <v>1</v>
      </c>
      <c r="F183" s="161" t="s">
        <v>243</v>
      </c>
      <c r="H183" s="162">
        <v>50</v>
      </c>
      <c r="I183" s="163"/>
      <c r="L183" s="159"/>
      <c r="M183" s="164"/>
      <c r="T183" s="165"/>
      <c r="AT183" s="160" t="s">
        <v>241</v>
      </c>
      <c r="AU183" s="160" t="s">
        <v>95</v>
      </c>
      <c r="AV183" s="13" t="s">
        <v>239</v>
      </c>
      <c r="AW183" s="13" t="s">
        <v>42</v>
      </c>
      <c r="AX183" s="13" t="s">
        <v>93</v>
      </c>
      <c r="AY183" s="160" t="s">
        <v>232</v>
      </c>
    </row>
    <row r="184" spans="2:65" s="1" customFormat="1" ht="37.9" customHeight="1">
      <c r="B184" s="33"/>
      <c r="C184" s="138" t="s">
        <v>344</v>
      </c>
      <c r="D184" s="138" t="s">
        <v>234</v>
      </c>
      <c r="E184" s="139" t="s">
        <v>3292</v>
      </c>
      <c r="F184" s="140" t="s">
        <v>3293</v>
      </c>
      <c r="G184" s="141" t="s">
        <v>153</v>
      </c>
      <c r="H184" s="142">
        <v>114</v>
      </c>
      <c r="I184" s="143"/>
      <c r="J184" s="144">
        <f>ROUND(I184*H184,2)</f>
        <v>0</v>
      </c>
      <c r="K184" s="140" t="s">
        <v>238</v>
      </c>
      <c r="L184" s="33"/>
      <c r="M184" s="145" t="s">
        <v>1</v>
      </c>
      <c r="N184" s="146" t="s">
        <v>51</v>
      </c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AR184" s="149" t="s">
        <v>239</v>
      </c>
      <c r="AT184" s="149" t="s">
        <v>234</v>
      </c>
      <c r="AU184" s="149" t="s">
        <v>95</v>
      </c>
      <c r="AY184" s="17" t="s">
        <v>232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93</v>
      </c>
      <c r="BK184" s="150">
        <f>ROUND(I184*H184,2)</f>
        <v>0</v>
      </c>
      <c r="BL184" s="17" t="s">
        <v>239</v>
      </c>
      <c r="BM184" s="149" t="s">
        <v>3294</v>
      </c>
    </row>
    <row r="185" spans="2:65" s="14" customFormat="1">
      <c r="B185" s="166"/>
      <c r="D185" s="152" t="s">
        <v>241</v>
      </c>
      <c r="E185" s="167" t="s">
        <v>1</v>
      </c>
      <c r="F185" s="168" t="s">
        <v>3295</v>
      </c>
      <c r="H185" s="167" t="s">
        <v>1</v>
      </c>
      <c r="I185" s="169"/>
      <c r="L185" s="166"/>
      <c r="M185" s="170"/>
      <c r="T185" s="171"/>
      <c r="AT185" s="167" t="s">
        <v>241</v>
      </c>
      <c r="AU185" s="167" t="s">
        <v>95</v>
      </c>
      <c r="AV185" s="14" t="s">
        <v>93</v>
      </c>
      <c r="AW185" s="14" t="s">
        <v>42</v>
      </c>
      <c r="AX185" s="14" t="s">
        <v>86</v>
      </c>
      <c r="AY185" s="167" t="s">
        <v>232</v>
      </c>
    </row>
    <row r="186" spans="2:65" s="12" customFormat="1">
      <c r="B186" s="151"/>
      <c r="D186" s="152" t="s">
        <v>241</v>
      </c>
      <c r="E186" s="153" t="s">
        <v>1</v>
      </c>
      <c r="F186" s="154" t="s">
        <v>3240</v>
      </c>
      <c r="H186" s="155">
        <v>70</v>
      </c>
      <c r="I186" s="156"/>
      <c r="L186" s="151"/>
      <c r="M186" s="157"/>
      <c r="T186" s="158"/>
      <c r="AT186" s="153" t="s">
        <v>241</v>
      </c>
      <c r="AU186" s="153" t="s">
        <v>95</v>
      </c>
      <c r="AV186" s="12" t="s">
        <v>95</v>
      </c>
      <c r="AW186" s="12" t="s">
        <v>42</v>
      </c>
      <c r="AX186" s="12" t="s">
        <v>86</v>
      </c>
      <c r="AY186" s="153" t="s">
        <v>232</v>
      </c>
    </row>
    <row r="187" spans="2:65" s="12" customFormat="1" ht="22.5">
      <c r="B187" s="151"/>
      <c r="D187" s="152" t="s">
        <v>241</v>
      </c>
      <c r="E187" s="153" t="s">
        <v>1</v>
      </c>
      <c r="F187" s="154" t="s">
        <v>3241</v>
      </c>
      <c r="H187" s="155">
        <v>44</v>
      </c>
      <c r="I187" s="156"/>
      <c r="L187" s="151"/>
      <c r="M187" s="157"/>
      <c r="T187" s="158"/>
      <c r="AT187" s="153" t="s">
        <v>241</v>
      </c>
      <c r="AU187" s="153" t="s">
        <v>95</v>
      </c>
      <c r="AV187" s="12" t="s">
        <v>95</v>
      </c>
      <c r="AW187" s="12" t="s">
        <v>42</v>
      </c>
      <c r="AX187" s="12" t="s">
        <v>86</v>
      </c>
      <c r="AY187" s="153" t="s">
        <v>232</v>
      </c>
    </row>
    <row r="188" spans="2:65" s="13" customFormat="1">
      <c r="B188" s="159"/>
      <c r="D188" s="152" t="s">
        <v>241</v>
      </c>
      <c r="E188" s="160" t="s">
        <v>1</v>
      </c>
      <c r="F188" s="161" t="s">
        <v>243</v>
      </c>
      <c r="H188" s="162">
        <v>114</v>
      </c>
      <c r="I188" s="163"/>
      <c r="L188" s="159"/>
      <c r="M188" s="164"/>
      <c r="T188" s="165"/>
      <c r="AT188" s="160" t="s">
        <v>241</v>
      </c>
      <c r="AU188" s="160" t="s">
        <v>95</v>
      </c>
      <c r="AV188" s="13" t="s">
        <v>239</v>
      </c>
      <c r="AW188" s="13" t="s">
        <v>42</v>
      </c>
      <c r="AX188" s="13" t="s">
        <v>93</v>
      </c>
      <c r="AY188" s="160" t="s">
        <v>232</v>
      </c>
    </row>
    <row r="189" spans="2:65" s="1" customFormat="1" ht="37.9" customHeight="1">
      <c r="B189" s="33"/>
      <c r="C189" s="138" t="s">
        <v>349</v>
      </c>
      <c r="D189" s="138" t="s">
        <v>234</v>
      </c>
      <c r="E189" s="139" t="s">
        <v>3296</v>
      </c>
      <c r="F189" s="140" t="s">
        <v>3297</v>
      </c>
      <c r="G189" s="141" t="s">
        <v>153</v>
      </c>
      <c r="H189" s="142">
        <v>50</v>
      </c>
      <c r="I189" s="143"/>
      <c r="J189" s="144">
        <f>ROUND(I189*H189,2)</f>
        <v>0</v>
      </c>
      <c r="K189" s="140" t="s">
        <v>238</v>
      </c>
      <c r="L189" s="33"/>
      <c r="M189" s="145" t="s">
        <v>1</v>
      </c>
      <c r="N189" s="146" t="s">
        <v>51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239</v>
      </c>
      <c r="AT189" s="149" t="s">
        <v>234</v>
      </c>
      <c r="AU189" s="149" t="s">
        <v>95</v>
      </c>
      <c r="AY189" s="17" t="s">
        <v>232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93</v>
      </c>
      <c r="BK189" s="150">
        <f>ROUND(I189*H189,2)</f>
        <v>0</v>
      </c>
      <c r="BL189" s="17" t="s">
        <v>239</v>
      </c>
      <c r="BM189" s="149" t="s">
        <v>3298</v>
      </c>
    </row>
    <row r="190" spans="2:65" s="12" customFormat="1">
      <c r="B190" s="151"/>
      <c r="D190" s="152" t="s">
        <v>241</v>
      </c>
      <c r="E190" s="153" t="s">
        <v>1</v>
      </c>
      <c r="F190" s="154" t="s">
        <v>3291</v>
      </c>
      <c r="H190" s="155">
        <v>50</v>
      </c>
      <c r="I190" s="156"/>
      <c r="L190" s="151"/>
      <c r="M190" s="157"/>
      <c r="T190" s="158"/>
      <c r="AT190" s="153" t="s">
        <v>241</v>
      </c>
      <c r="AU190" s="153" t="s">
        <v>95</v>
      </c>
      <c r="AV190" s="12" t="s">
        <v>95</v>
      </c>
      <c r="AW190" s="12" t="s">
        <v>42</v>
      </c>
      <c r="AX190" s="12" t="s">
        <v>86</v>
      </c>
      <c r="AY190" s="153" t="s">
        <v>232</v>
      </c>
    </row>
    <row r="191" spans="2:65" s="13" customFormat="1">
      <c r="B191" s="159"/>
      <c r="D191" s="152" t="s">
        <v>241</v>
      </c>
      <c r="E191" s="160" t="s">
        <v>1</v>
      </c>
      <c r="F191" s="161" t="s">
        <v>243</v>
      </c>
      <c r="H191" s="162">
        <v>50</v>
      </c>
      <c r="I191" s="163"/>
      <c r="L191" s="159"/>
      <c r="M191" s="164"/>
      <c r="T191" s="165"/>
      <c r="AT191" s="160" t="s">
        <v>241</v>
      </c>
      <c r="AU191" s="160" t="s">
        <v>95</v>
      </c>
      <c r="AV191" s="13" t="s">
        <v>239</v>
      </c>
      <c r="AW191" s="13" t="s">
        <v>42</v>
      </c>
      <c r="AX191" s="13" t="s">
        <v>93</v>
      </c>
      <c r="AY191" s="160" t="s">
        <v>232</v>
      </c>
    </row>
    <row r="192" spans="2:65" s="1" customFormat="1" ht="37.9" customHeight="1">
      <c r="B192" s="33"/>
      <c r="C192" s="138" t="s">
        <v>358</v>
      </c>
      <c r="D192" s="138" t="s">
        <v>234</v>
      </c>
      <c r="E192" s="139" t="s">
        <v>3299</v>
      </c>
      <c r="F192" s="140" t="s">
        <v>3300</v>
      </c>
      <c r="G192" s="141" t="s">
        <v>153</v>
      </c>
      <c r="H192" s="142">
        <v>4954</v>
      </c>
      <c r="I192" s="143"/>
      <c r="J192" s="144">
        <f>ROUND(I192*H192,2)</f>
        <v>0</v>
      </c>
      <c r="K192" s="140" t="s">
        <v>238</v>
      </c>
      <c r="L192" s="33"/>
      <c r="M192" s="145" t="s">
        <v>1</v>
      </c>
      <c r="N192" s="146" t="s">
        <v>51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239</v>
      </c>
      <c r="AT192" s="149" t="s">
        <v>234</v>
      </c>
      <c r="AU192" s="149" t="s">
        <v>95</v>
      </c>
      <c r="AY192" s="17" t="s">
        <v>232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93</v>
      </c>
      <c r="BK192" s="150">
        <f>ROUND(I192*H192,2)</f>
        <v>0</v>
      </c>
      <c r="BL192" s="17" t="s">
        <v>239</v>
      </c>
      <c r="BM192" s="149" t="s">
        <v>3301</v>
      </c>
    </row>
    <row r="193" spans="2:65" s="12" customFormat="1">
      <c r="B193" s="151"/>
      <c r="D193" s="152" t="s">
        <v>241</v>
      </c>
      <c r="E193" s="153" t="s">
        <v>1</v>
      </c>
      <c r="F193" s="154" t="s">
        <v>3302</v>
      </c>
      <c r="H193" s="155">
        <v>3400</v>
      </c>
      <c r="I193" s="156"/>
      <c r="L193" s="151"/>
      <c r="M193" s="157"/>
      <c r="T193" s="158"/>
      <c r="AT193" s="153" t="s">
        <v>241</v>
      </c>
      <c r="AU193" s="153" t="s">
        <v>95</v>
      </c>
      <c r="AV193" s="12" t="s">
        <v>95</v>
      </c>
      <c r="AW193" s="12" t="s">
        <v>42</v>
      </c>
      <c r="AX193" s="12" t="s">
        <v>86</v>
      </c>
      <c r="AY193" s="153" t="s">
        <v>232</v>
      </c>
    </row>
    <row r="194" spans="2:65" s="14" customFormat="1">
      <c r="B194" s="166"/>
      <c r="D194" s="152" t="s">
        <v>241</v>
      </c>
      <c r="E194" s="167" t="s">
        <v>1</v>
      </c>
      <c r="F194" s="168" t="s">
        <v>3303</v>
      </c>
      <c r="H194" s="167" t="s">
        <v>1</v>
      </c>
      <c r="I194" s="169"/>
      <c r="L194" s="166"/>
      <c r="M194" s="170"/>
      <c r="T194" s="171"/>
      <c r="AT194" s="167" t="s">
        <v>241</v>
      </c>
      <c r="AU194" s="167" t="s">
        <v>95</v>
      </c>
      <c r="AV194" s="14" t="s">
        <v>93</v>
      </c>
      <c r="AW194" s="14" t="s">
        <v>42</v>
      </c>
      <c r="AX194" s="14" t="s">
        <v>86</v>
      </c>
      <c r="AY194" s="167" t="s">
        <v>232</v>
      </c>
    </row>
    <row r="195" spans="2:65" s="12" customFormat="1">
      <c r="B195" s="151"/>
      <c r="D195" s="152" t="s">
        <v>241</v>
      </c>
      <c r="E195" s="153" t="s">
        <v>1</v>
      </c>
      <c r="F195" s="154" t="s">
        <v>3245</v>
      </c>
      <c r="H195" s="155">
        <v>1200</v>
      </c>
      <c r="I195" s="156"/>
      <c r="L195" s="151"/>
      <c r="M195" s="157"/>
      <c r="T195" s="158"/>
      <c r="AT195" s="153" t="s">
        <v>241</v>
      </c>
      <c r="AU195" s="153" t="s">
        <v>95</v>
      </c>
      <c r="AV195" s="12" t="s">
        <v>95</v>
      </c>
      <c r="AW195" s="12" t="s">
        <v>42</v>
      </c>
      <c r="AX195" s="12" t="s">
        <v>86</v>
      </c>
      <c r="AY195" s="153" t="s">
        <v>232</v>
      </c>
    </row>
    <row r="196" spans="2:65" s="12" customFormat="1">
      <c r="B196" s="151"/>
      <c r="D196" s="152" t="s">
        <v>241</v>
      </c>
      <c r="E196" s="153" t="s">
        <v>1</v>
      </c>
      <c r="F196" s="154" t="s">
        <v>3246</v>
      </c>
      <c r="H196" s="155">
        <v>240</v>
      </c>
      <c r="I196" s="156"/>
      <c r="L196" s="151"/>
      <c r="M196" s="157"/>
      <c r="T196" s="158"/>
      <c r="AT196" s="153" t="s">
        <v>241</v>
      </c>
      <c r="AU196" s="153" t="s">
        <v>95</v>
      </c>
      <c r="AV196" s="12" t="s">
        <v>95</v>
      </c>
      <c r="AW196" s="12" t="s">
        <v>42</v>
      </c>
      <c r="AX196" s="12" t="s">
        <v>86</v>
      </c>
      <c r="AY196" s="153" t="s">
        <v>232</v>
      </c>
    </row>
    <row r="197" spans="2:65" s="12" customFormat="1">
      <c r="B197" s="151"/>
      <c r="D197" s="152" t="s">
        <v>241</v>
      </c>
      <c r="E197" s="153" t="s">
        <v>1</v>
      </c>
      <c r="F197" s="154" t="s">
        <v>3304</v>
      </c>
      <c r="H197" s="155">
        <v>114</v>
      </c>
      <c r="I197" s="156"/>
      <c r="L197" s="151"/>
      <c r="M197" s="157"/>
      <c r="T197" s="158"/>
      <c r="AT197" s="153" t="s">
        <v>241</v>
      </c>
      <c r="AU197" s="153" t="s">
        <v>95</v>
      </c>
      <c r="AV197" s="12" t="s">
        <v>95</v>
      </c>
      <c r="AW197" s="12" t="s">
        <v>42</v>
      </c>
      <c r="AX197" s="12" t="s">
        <v>86</v>
      </c>
      <c r="AY197" s="153" t="s">
        <v>232</v>
      </c>
    </row>
    <row r="198" spans="2:65" s="13" customFormat="1">
      <c r="B198" s="159"/>
      <c r="D198" s="152" t="s">
        <v>241</v>
      </c>
      <c r="E198" s="160" t="s">
        <v>1</v>
      </c>
      <c r="F198" s="161" t="s">
        <v>243</v>
      </c>
      <c r="H198" s="162">
        <v>4954</v>
      </c>
      <c r="I198" s="163"/>
      <c r="L198" s="159"/>
      <c r="M198" s="164"/>
      <c r="T198" s="165"/>
      <c r="AT198" s="160" t="s">
        <v>241</v>
      </c>
      <c r="AU198" s="160" t="s">
        <v>95</v>
      </c>
      <c r="AV198" s="13" t="s">
        <v>239</v>
      </c>
      <c r="AW198" s="13" t="s">
        <v>42</v>
      </c>
      <c r="AX198" s="13" t="s">
        <v>93</v>
      </c>
      <c r="AY198" s="160" t="s">
        <v>232</v>
      </c>
    </row>
    <row r="199" spans="2:65" s="1" customFormat="1" ht="16.5" customHeight="1">
      <c r="B199" s="33"/>
      <c r="C199" s="179" t="s">
        <v>367</v>
      </c>
      <c r="D199" s="179" t="s">
        <v>304</v>
      </c>
      <c r="E199" s="180" t="s">
        <v>3305</v>
      </c>
      <c r="F199" s="181" t="s">
        <v>3306</v>
      </c>
      <c r="G199" s="182" t="s">
        <v>183</v>
      </c>
      <c r="H199" s="183">
        <v>1801.44</v>
      </c>
      <c r="I199" s="184"/>
      <c r="J199" s="185">
        <f>ROUND(I199*H199,2)</f>
        <v>0</v>
      </c>
      <c r="K199" s="181" t="s">
        <v>238</v>
      </c>
      <c r="L199" s="186"/>
      <c r="M199" s="187" t="s">
        <v>1</v>
      </c>
      <c r="N199" s="188" t="s">
        <v>51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303</v>
      </c>
      <c r="AT199" s="149" t="s">
        <v>304</v>
      </c>
      <c r="AU199" s="149" t="s">
        <v>95</v>
      </c>
      <c r="AY199" s="17" t="s">
        <v>232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93</v>
      </c>
      <c r="BK199" s="150">
        <f>ROUND(I199*H199,2)</f>
        <v>0</v>
      </c>
      <c r="BL199" s="17" t="s">
        <v>239</v>
      </c>
      <c r="BM199" s="149" t="s">
        <v>3307</v>
      </c>
    </row>
    <row r="200" spans="2:65" s="12" customFormat="1">
      <c r="B200" s="151"/>
      <c r="D200" s="152" t="s">
        <v>241</v>
      </c>
      <c r="E200" s="153" t="s">
        <v>1</v>
      </c>
      <c r="F200" s="154" t="s">
        <v>3308</v>
      </c>
      <c r="H200" s="155">
        <v>1242</v>
      </c>
      <c r="I200" s="156"/>
      <c r="L200" s="151"/>
      <c r="M200" s="157"/>
      <c r="T200" s="158"/>
      <c r="AT200" s="153" t="s">
        <v>241</v>
      </c>
      <c r="AU200" s="153" t="s">
        <v>95</v>
      </c>
      <c r="AV200" s="12" t="s">
        <v>95</v>
      </c>
      <c r="AW200" s="12" t="s">
        <v>42</v>
      </c>
      <c r="AX200" s="12" t="s">
        <v>86</v>
      </c>
      <c r="AY200" s="153" t="s">
        <v>232</v>
      </c>
    </row>
    <row r="201" spans="2:65" s="12" customFormat="1">
      <c r="B201" s="151"/>
      <c r="D201" s="152" t="s">
        <v>241</v>
      </c>
      <c r="E201" s="153" t="s">
        <v>1</v>
      </c>
      <c r="F201" s="154" t="s">
        <v>3309</v>
      </c>
      <c r="H201" s="155">
        <v>559.44000000000005</v>
      </c>
      <c r="I201" s="156"/>
      <c r="L201" s="151"/>
      <c r="M201" s="157"/>
      <c r="T201" s="158"/>
      <c r="AT201" s="153" t="s">
        <v>241</v>
      </c>
      <c r="AU201" s="153" t="s">
        <v>95</v>
      </c>
      <c r="AV201" s="12" t="s">
        <v>95</v>
      </c>
      <c r="AW201" s="12" t="s">
        <v>42</v>
      </c>
      <c r="AX201" s="12" t="s">
        <v>86</v>
      </c>
      <c r="AY201" s="153" t="s">
        <v>232</v>
      </c>
    </row>
    <row r="202" spans="2:65" s="13" customFormat="1">
      <c r="B202" s="159"/>
      <c r="D202" s="152" t="s">
        <v>241</v>
      </c>
      <c r="E202" s="160" t="s">
        <v>1</v>
      </c>
      <c r="F202" s="161" t="s">
        <v>243</v>
      </c>
      <c r="H202" s="162">
        <v>1801.44</v>
      </c>
      <c r="I202" s="163"/>
      <c r="L202" s="159"/>
      <c r="M202" s="164"/>
      <c r="T202" s="165"/>
      <c r="AT202" s="160" t="s">
        <v>241</v>
      </c>
      <c r="AU202" s="160" t="s">
        <v>95</v>
      </c>
      <c r="AV202" s="13" t="s">
        <v>239</v>
      </c>
      <c r="AW202" s="13" t="s">
        <v>42</v>
      </c>
      <c r="AX202" s="13" t="s">
        <v>93</v>
      </c>
      <c r="AY202" s="160" t="s">
        <v>232</v>
      </c>
    </row>
    <row r="203" spans="2:65" s="1" customFormat="1" ht="16.5" customHeight="1">
      <c r="B203" s="33"/>
      <c r="C203" s="138" t="s">
        <v>373</v>
      </c>
      <c r="D203" s="138" t="s">
        <v>234</v>
      </c>
      <c r="E203" s="139" t="s">
        <v>3310</v>
      </c>
      <c r="F203" s="140" t="s">
        <v>3311</v>
      </c>
      <c r="G203" s="141" t="s">
        <v>153</v>
      </c>
      <c r="H203" s="142">
        <v>4954</v>
      </c>
      <c r="I203" s="143"/>
      <c r="J203" s="144">
        <f>ROUND(I203*H203,2)</f>
        <v>0</v>
      </c>
      <c r="K203" s="140" t="s">
        <v>238</v>
      </c>
      <c r="L203" s="33"/>
      <c r="M203" s="145" t="s">
        <v>1</v>
      </c>
      <c r="N203" s="146" t="s">
        <v>51</v>
      </c>
      <c r="P203" s="147">
        <f>O203*H203</f>
        <v>0</v>
      </c>
      <c r="Q203" s="147">
        <v>1.2700000000000001E-3</v>
      </c>
      <c r="R203" s="147">
        <f>Q203*H203</f>
        <v>6.2915800000000006</v>
      </c>
      <c r="S203" s="147">
        <v>0</v>
      </c>
      <c r="T203" s="148">
        <f>S203*H203</f>
        <v>0</v>
      </c>
      <c r="AR203" s="149" t="s">
        <v>239</v>
      </c>
      <c r="AT203" s="149" t="s">
        <v>234</v>
      </c>
      <c r="AU203" s="149" t="s">
        <v>95</v>
      </c>
      <c r="AY203" s="17" t="s">
        <v>232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93</v>
      </c>
      <c r="BK203" s="150">
        <f>ROUND(I203*H203,2)</f>
        <v>0</v>
      </c>
      <c r="BL203" s="17" t="s">
        <v>239</v>
      </c>
      <c r="BM203" s="149" t="s">
        <v>3312</v>
      </c>
    </row>
    <row r="204" spans="2:65" s="12" customFormat="1">
      <c r="B204" s="151"/>
      <c r="D204" s="152" t="s">
        <v>241</v>
      </c>
      <c r="E204" s="153" t="s">
        <v>3313</v>
      </c>
      <c r="F204" s="154" t="s">
        <v>3314</v>
      </c>
      <c r="H204" s="155">
        <v>3400</v>
      </c>
      <c r="I204" s="156"/>
      <c r="L204" s="151"/>
      <c r="M204" s="157"/>
      <c r="T204" s="158"/>
      <c r="AT204" s="153" t="s">
        <v>241</v>
      </c>
      <c r="AU204" s="153" t="s">
        <v>95</v>
      </c>
      <c r="AV204" s="12" t="s">
        <v>95</v>
      </c>
      <c r="AW204" s="12" t="s">
        <v>42</v>
      </c>
      <c r="AX204" s="12" t="s">
        <v>86</v>
      </c>
      <c r="AY204" s="153" t="s">
        <v>232</v>
      </c>
    </row>
    <row r="205" spans="2:65" s="12" customFormat="1">
      <c r="B205" s="151"/>
      <c r="D205" s="152" t="s">
        <v>241</v>
      </c>
      <c r="E205" s="153" t="s">
        <v>3315</v>
      </c>
      <c r="F205" s="154" t="s">
        <v>3316</v>
      </c>
      <c r="H205" s="155">
        <v>1554</v>
      </c>
      <c r="I205" s="156"/>
      <c r="L205" s="151"/>
      <c r="M205" s="157"/>
      <c r="T205" s="158"/>
      <c r="AT205" s="153" t="s">
        <v>241</v>
      </c>
      <c r="AU205" s="153" t="s">
        <v>95</v>
      </c>
      <c r="AV205" s="12" t="s">
        <v>95</v>
      </c>
      <c r="AW205" s="12" t="s">
        <v>42</v>
      </c>
      <c r="AX205" s="12" t="s">
        <v>86</v>
      </c>
      <c r="AY205" s="153" t="s">
        <v>232</v>
      </c>
    </row>
    <row r="206" spans="2:65" s="13" customFormat="1">
      <c r="B206" s="159"/>
      <c r="D206" s="152" t="s">
        <v>241</v>
      </c>
      <c r="E206" s="160" t="s">
        <v>1</v>
      </c>
      <c r="F206" s="161" t="s">
        <v>243</v>
      </c>
      <c r="H206" s="162">
        <v>4954</v>
      </c>
      <c r="I206" s="163"/>
      <c r="L206" s="159"/>
      <c r="M206" s="164"/>
      <c r="T206" s="165"/>
      <c r="AT206" s="160" t="s">
        <v>241</v>
      </c>
      <c r="AU206" s="160" t="s">
        <v>95</v>
      </c>
      <c r="AV206" s="13" t="s">
        <v>239</v>
      </c>
      <c r="AW206" s="13" t="s">
        <v>42</v>
      </c>
      <c r="AX206" s="13" t="s">
        <v>93</v>
      </c>
      <c r="AY206" s="160" t="s">
        <v>232</v>
      </c>
    </row>
    <row r="207" spans="2:65" s="1" customFormat="1" ht="37.9" customHeight="1">
      <c r="B207" s="33"/>
      <c r="C207" s="138" t="s">
        <v>379</v>
      </c>
      <c r="D207" s="138" t="s">
        <v>234</v>
      </c>
      <c r="E207" s="139" t="s">
        <v>3317</v>
      </c>
      <c r="F207" s="140" t="s">
        <v>3318</v>
      </c>
      <c r="G207" s="141" t="s">
        <v>153</v>
      </c>
      <c r="H207" s="142">
        <v>50</v>
      </c>
      <c r="I207" s="143"/>
      <c r="J207" s="144">
        <f>ROUND(I207*H207,2)</f>
        <v>0</v>
      </c>
      <c r="K207" s="140" t="s">
        <v>238</v>
      </c>
      <c r="L207" s="33"/>
      <c r="M207" s="145" t="s">
        <v>1</v>
      </c>
      <c r="N207" s="146" t="s">
        <v>51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239</v>
      </c>
      <c r="AT207" s="149" t="s">
        <v>234</v>
      </c>
      <c r="AU207" s="149" t="s">
        <v>95</v>
      </c>
      <c r="AY207" s="17" t="s">
        <v>232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93</v>
      </c>
      <c r="BK207" s="150">
        <f>ROUND(I207*H207,2)</f>
        <v>0</v>
      </c>
      <c r="BL207" s="17" t="s">
        <v>239</v>
      </c>
      <c r="BM207" s="149" t="s">
        <v>3319</v>
      </c>
    </row>
    <row r="208" spans="2:65" s="12" customFormat="1">
      <c r="B208" s="151"/>
      <c r="D208" s="152" t="s">
        <v>241</v>
      </c>
      <c r="E208" s="153" t="s">
        <v>3320</v>
      </c>
      <c r="F208" s="154" t="s">
        <v>3291</v>
      </c>
      <c r="H208" s="155">
        <v>50</v>
      </c>
      <c r="I208" s="156"/>
      <c r="L208" s="151"/>
      <c r="M208" s="157"/>
      <c r="T208" s="158"/>
      <c r="AT208" s="153" t="s">
        <v>241</v>
      </c>
      <c r="AU208" s="153" t="s">
        <v>95</v>
      </c>
      <c r="AV208" s="12" t="s">
        <v>95</v>
      </c>
      <c r="AW208" s="12" t="s">
        <v>42</v>
      </c>
      <c r="AX208" s="12" t="s">
        <v>86</v>
      </c>
      <c r="AY208" s="153" t="s">
        <v>232</v>
      </c>
    </row>
    <row r="209" spans="2:65" s="13" customFormat="1">
      <c r="B209" s="159"/>
      <c r="D209" s="152" t="s">
        <v>241</v>
      </c>
      <c r="E209" s="160" t="s">
        <v>1</v>
      </c>
      <c r="F209" s="161" t="s">
        <v>243</v>
      </c>
      <c r="H209" s="162">
        <v>50</v>
      </c>
      <c r="I209" s="163"/>
      <c r="L209" s="159"/>
      <c r="M209" s="164"/>
      <c r="T209" s="165"/>
      <c r="AT209" s="160" t="s">
        <v>241</v>
      </c>
      <c r="AU209" s="160" t="s">
        <v>95</v>
      </c>
      <c r="AV209" s="13" t="s">
        <v>239</v>
      </c>
      <c r="AW209" s="13" t="s">
        <v>42</v>
      </c>
      <c r="AX209" s="13" t="s">
        <v>93</v>
      </c>
      <c r="AY209" s="160" t="s">
        <v>232</v>
      </c>
    </row>
    <row r="210" spans="2:65" s="1" customFormat="1" ht="16.5" customHeight="1">
      <c r="B210" s="33"/>
      <c r="C210" s="179" t="s">
        <v>384</v>
      </c>
      <c r="D210" s="179" t="s">
        <v>304</v>
      </c>
      <c r="E210" s="180" t="s">
        <v>3321</v>
      </c>
      <c r="F210" s="181" t="s">
        <v>3322</v>
      </c>
      <c r="G210" s="182" t="s">
        <v>1474</v>
      </c>
      <c r="H210" s="183">
        <v>90.072000000000003</v>
      </c>
      <c r="I210" s="184"/>
      <c r="J210" s="185">
        <f>ROUND(I210*H210,2)</f>
        <v>0</v>
      </c>
      <c r="K210" s="181" t="s">
        <v>238</v>
      </c>
      <c r="L210" s="186"/>
      <c r="M210" s="187" t="s">
        <v>1</v>
      </c>
      <c r="N210" s="188" t="s">
        <v>51</v>
      </c>
      <c r="P210" s="147">
        <f>O210*H210</f>
        <v>0</v>
      </c>
      <c r="Q210" s="147">
        <v>1E-3</v>
      </c>
      <c r="R210" s="147">
        <f>Q210*H210</f>
        <v>9.0071999999999999E-2</v>
      </c>
      <c r="S210" s="147">
        <v>0</v>
      </c>
      <c r="T210" s="148">
        <f>S210*H210</f>
        <v>0</v>
      </c>
      <c r="AR210" s="149" t="s">
        <v>303</v>
      </c>
      <c r="AT210" s="149" t="s">
        <v>304</v>
      </c>
      <c r="AU210" s="149" t="s">
        <v>95</v>
      </c>
      <c r="AY210" s="17" t="s">
        <v>232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93</v>
      </c>
      <c r="BK210" s="150">
        <f>ROUND(I210*H210,2)</f>
        <v>0</v>
      </c>
      <c r="BL210" s="17" t="s">
        <v>239</v>
      </c>
      <c r="BM210" s="149" t="s">
        <v>3323</v>
      </c>
    </row>
    <row r="211" spans="2:65" s="14" customFormat="1">
      <c r="B211" s="166"/>
      <c r="D211" s="152" t="s">
        <v>241</v>
      </c>
      <c r="E211" s="167" t="s">
        <v>1</v>
      </c>
      <c r="F211" s="168" t="s">
        <v>3324</v>
      </c>
      <c r="H211" s="167" t="s">
        <v>1</v>
      </c>
      <c r="I211" s="169"/>
      <c r="L211" s="166"/>
      <c r="M211" s="170"/>
      <c r="T211" s="171"/>
      <c r="AT211" s="167" t="s">
        <v>241</v>
      </c>
      <c r="AU211" s="167" t="s">
        <v>95</v>
      </c>
      <c r="AV211" s="14" t="s">
        <v>93</v>
      </c>
      <c r="AW211" s="14" t="s">
        <v>42</v>
      </c>
      <c r="AX211" s="14" t="s">
        <v>86</v>
      </c>
      <c r="AY211" s="167" t="s">
        <v>232</v>
      </c>
    </row>
    <row r="212" spans="2:65" s="12" customFormat="1">
      <c r="B212" s="151"/>
      <c r="D212" s="152" t="s">
        <v>241</v>
      </c>
      <c r="E212" s="153" t="s">
        <v>1</v>
      </c>
      <c r="F212" s="154" t="s">
        <v>3325</v>
      </c>
      <c r="H212" s="155">
        <v>90.072000000000003</v>
      </c>
      <c r="I212" s="156"/>
      <c r="L212" s="151"/>
      <c r="M212" s="157"/>
      <c r="T212" s="158"/>
      <c r="AT212" s="153" t="s">
        <v>241</v>
      </c>
      <c r="AU212" s="153" t="s">
        <v>95</v>
      </c>
      <c r="AV212" s="12" t="s">
        <v>95</v>
      </c>
      <c r="AW212" s="12" t="s">
        <v>42</v>
      </c>
      <c r="AX212" s="12" t="s">
        <v>86</v>
      </c>
      <c r="AY212" s="153" t="s">
        <v>232</v>
      </c>
    </row>
    <row r="213" spans="2:65" s="13" customFormat="1">
      <c r="B213" s="159"/>
      <c r="D213" s="152" t="s">
        <v>241</v>
      </c>
      <c r="E213" s="160" t="s">
        <v>1</v>
      </c>
      <c r="F213" s="161" t="s">
        <v>243</v>
      </c>
      <c r="H213" s="162">
        <v>90.072000000000003</v>
      </c>
      <c r="I213" s="163"/>
      <c r="L213" s="159"/>
      <c r="M213" s="164"/>
      <c r="T213" s="165"/>
      <c r="AT213" s="160" t="s">
        <v>241</v>
      </c>
      <c r="AU213" s="160" t="s">
        <v>95</v>
      </c>
      <c r="AV213" s="13" t="s">
        <v>239</v>
      </c>
      <c r="AW213" s="13" t="s">
        <v>42</v>
      </c>
      <c r="AX213" s="13" t="s">
        <v>93</v>
      </c>
      <c r="AY213" s="160" t="s">
        <v>232</v>
      </c>
    </row>
    <row r="214" spans="2:65" s="1" customFormat="1" ht="16.5" customHeight="1">
      <c r="B214" s="33"/>
      <c r="C214" s="179" t="s">
        <v>7</v>
      </c>
      <c r="D214" s="179" t="s">
        <v>304</v>
      </c>
      <c r="E214" s="180" t="s">
        <v>3326</v>
      </c>
      <c r="F214" s="181" t="s">
        <v>3327</v>
      </c>
      <c r="G214" s="182" t="s">
        <v>1474</v>
      </c>
      <c r="H214" s="183">
        <v>10.007999999999999</v>
      </c>
      <c r="I214" s="184"/>
      <c r="J214" s="185">
        <f>ROUND(I214*H214,2)</f>
        <v>0</v>
      </c>
      <c r="K214" s="181" t="s">
        <v>238</v>
      </c>
      <c r="L214" s="186"/>
      <c r="M214" s="187" t="s">
        <v>1</v>
      </c>
      <c r="N214" s="188" t="s">
        <v>51</v>
      </c>
      <c r="P214" s="147">
        <f>O214*H214</f>
        <v>0</v>
      </c>
      <c r="Q214" s="147">
        <v>1E-3</v>
      </c>
      <c r="R214" s="147">
        <f>Q214*H214</f>
        <v>1.0008E-2</v>
      </c>
      <c r="S214" s="147">
        <v>0</v>
      </c>
      <c r="T214" s="148">
        <f>S214*H214</f>
        <v>0</v>
      </c>
      <c r="AR214" s="149" t="s">
        <v>303</v>
      </c>
      <c r="AT214" s="149" t="s">
        <v>304</v>
      </c>
      <c r="AU214" s="149" t="s">
        <v>95</v>
      </c>
      <c r="AY214" s="17" t="s">
        <v>232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93</v>
      </c>
      <c r="BK214" s="150">
        <f>ROUND(I214*H214,2)</f>
        <v>0</v>
      </c>
      <c r="BL214" s="17" t="s">
        <v>239</v>
      </c>
      <c r="BM214" s="149" t="s">
        <v>3328</v>
      </c>
    </row>
    <row r="215" spans="2:65" s="14" customFormat="1" ht="22.5">
      <c r="B215" s="166"/>
      <c r="D215" s="152" t="s">
        <v>241</v>
      </c>
      <c r="E215" s="167" t="s">
        <v>1</v>
      </c>
      <c r="F215" s="168" t="s">
        <v>3329</v>
      </c>
      <c r="H215" s="167" t="s">
        <v>1</v>
      </c>
      <c r="I215" s="169"/>
      <c r="L215" s="166"/>
      <c r="M215" s="170"/>
      <c r="T215" s="171"/>
      <c r="AT215" s="167" t="s">
        <v>241</v>
      </c>
      <c r="AU215" s="167" t="s">
        <v>95</v>
      </c>
      <c r="AV215" s="14" t="s">
        <v>93</v>
      </c>
      <c r="AW215" s="14" t="s">
        <v>42</v>
      </c>
      <c r="AX215" s="14" t="s">
        <v>86</v>
      </c>
      <c r="AY215" s="167" t="s">
        <v>232</v>
      </c>
    </row>
    <row r="216" spans="2:65" s="12" customFormat="1">
      <c r="B216" s="151"/>
      <c r="D216" s="152" t="s">
        <v>241</v>
      </c>
      <c r="E216" s="153" t="s">
        <v>1</v>
      </c>
      <c r="F216" s="154" t="s">
        <v>3330</v>
      </c>
      <c r="H216" s="155">
        <v>10.007999999999999</v>
      </c>
      <c r="I216" s="156"/>
      <c r="L216" s="151"/>
      <c r="M216" s="157"/>
      <c r="T216" s="158"/>
      <c r="AT216" s="153" t="s">
        <v>241</v>
      </c>
      <c r="AU216" s="153" t="s">
        <v>95</v>
      </c>
      <c r="AV216" s="12" t="s">
        <v>95</v>
      </c>
      <c r="AW216" s="12" t="s">
        <v>42</v>
      </c>
      <c r="AX216" s="12" t="s">
        <v>86</v>
      </c>
      <c r="AY216" s="153" t="s">
        <v>232</v>
      </c>
    </row>
    <row r="217" spans="2:65" s="13" customFormat="1">
      <c r="B217" s="159"/>
      <c r="D217" s="152" t="s">
        <v>241</v>
      </c>
      <c r="E217" s="160" t="s">
        <v>1</v>
      </c>
      <c r="F217" s="161" t="s">
        <v>243</v>
      </c>
      <c r="H217" s="162">
        <v>10.007999999999999</v>
      </c>
      <c r="I217" s="163"/>
      <c r="L217" s="159"/>
      <c r="M217" s="164"/>
      <c r="T217" s="165"/>
      <c r="AT217" s="160" t="s">
        <v>241</v>
      </c>
      <c r="AU217" s="160" t="s">
        <v>95</v>
      </c>
      <c r="AV217" s="13" t="s">
        <v>239</v>
      </c>
      <c r="AW217" s="13" t="s">
        <v>42</v>
      </c>
      <c r="AX217" s="13" t="s">
        <v>93</v>
      </c>
      <c r="AY217" s="160" t="s">
        <v>232</v>
      </c>
    </row>
    <row r="218" spans="2:65" s="1" customFormat="1" ht="24.2" customHeight="1">
      <c r="B218" s="33"/>
      <c r="C218" s="138" t="s">
        <v>393</v>
      </c>
      <c r="D218" s="138" t="s">
        <v>234</v>
      </c>
      <c r="E218" s="139" t="s">
        <v>3331</v>
      </c>
      <c r="F218" s="140" t="s">
        <v>3332</v>
      </c>
      <c r="G218" s="141" t="s">
        <v>183</v>
      </c>
      <c r="H218" s="142">
        <v>0.15</v>
      </c>
      <c r="I218" s="143"/>
      <c r="J218" s="144">
        <f>ROUND(I218*H218,2)</f>
        <v>0</v>
      </c>
      <c r="K218" s="140" t="s">
        <v>238</v>
      </c>
      <c r="L218" s="33"/>
      <c r="M218" s="145" t="s">
        <v>1</v>
      </c>
      <c r="N218" s="146" t="s">
        <v>51</v>
      </c>
      <c r="P218" s="147">
        <f>O218*H218</f>
        <v>0</v>
      </c>
      <c r="Q218" s="147">
        <v>0</v>
      </c>
      <c r="R218" s="147">
        <f>Q218*H218</f>
        <v>0</v>
      </c>
      <c r="S218" s="147">
        <v>0</v>
      </c>
      <c r="T218" s="148">
        <f>S218*H218</f>
        <v>0</v>
      </c>
      <c r="AR218" s="149" t="s">
        <v>239</v>
      </c>
      <c r="AT218" s="149" t="s">
        <v>234</v>
      </c>
      <c r="AU218" s="149" t="s">
        <v>95</v>
      </c>
      <c r="AY218" s="17" t="s">
        <v>232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93</v>
      </c>
      <c r="BK218" s="150">
        <f>ROUND(I218*H218,2)</f>
        <v>0</v>
      </c>
      <c r="BL218" s="17" t="s">
        <v>239</v>
      </c>
      <c r="BM218" s="149" t="s">
        <v>3333</v>
      </c>
    </row>
    <row r="219" spans="2:65" s="14" customFormat="1">
      <c r="B219" s="166"/>
      <c r="D219" s="152" t="s">
        <v>241</v>
      </c>
      <c r="E219" s="167" t="s">
        <v>1</v>
      </c>
      <c r="F219" s="168" t="s">
        <v>3334</v>
      </c>
      <c r="H219" s="167" t="s">
        <v>1</v>
      </c>
      <c r="I219" s="169"/>
      <c r="L219" s="166"/>
      <c r="M219" s="170"/>
      <c r="T219" s="171"/>
      <c r="AT219" s="167" t="s">
        <v>241</v>
      </c>
      <c r="AU219" s="167" t="s">
        <v>95</v>
      </c>
      <c r="AV219" s="14" t="s">
        <v>93</v>
      </c>
      <c r="AW219" s="14" t="s">
        <v>42</v>
      </c>
      <c r="AX219" s="14" t="s">
        <v>86</v>
      </c>
      <c r="AY219" s="167" t="s">
        <v>232</v>
      </c>
    </row>
    <row r="220" spans="2:65" s="12" customFormat="1">
      <c r="B220" s="151"/>
      <c r="D220" s="152" t="s">
        <v>241</v>
      </c>
      <c r="E220" s="153" t="s">
        <v>1</v>
      </c>
      <c r="F220" s="154" t="s">
        <v>3335</v>
      </c>
      <c r="H220" s="155">
        <v>0.15</v>
      </c>
      <c r="I220" s="156"/>
      <c r="L220" s="151"/>
      <c r="M220" s="157"/>
      <c r="T220" s="158"/>
      <c r="AT220" s="153" t="s">
        <v>241</v>
      </c>
      <c r="AU220" s="153" t="s">
        <v>95</v>
      </c>
      <c r="AV220" s="12" t="s">
        <v>95</v>
      </c>
      <c r="AW220" s="12" t="s">
        <v>42</v>
      </c>
      <c r="AX220" s="12" t="s">
        <v>86</v>
      </c>
      <c r="AY220" s="153" t="s">
        <v>232</v>
      </c>
    </row>
    <row r="221" spans="2:65" s="13" customFormat="1">
      <c r="B221" s="159"/>
      <c r="D221" s="152" t="s">
        <v>241</v>
      </c>
      <c r="E221" s="160" t="s">
        <v>1</v>
      </c>
      <c r="F221" s="161" t="s">
        <v>243</v>
      </c>
      <c r="H221" s="162">
        <v>0.15</v>
      </c>
      <c r="I221" s="163"/>
      <c r="L221" s="159"/>
      <c r="M221" s="164"/>
      <c r="T221" s="165"/>
      <c r="AT221" s="160" t="s">
        <v>241</v>
      </c>
      <c r="AU221" s="160" t="s">
        <v>95</v>
      </c>
      <c r="AV221" s="13" t="s">
        <v>239</v>
      </c>
      <c r="AW221" s="13" t="s">
        <v>42</v>
      </c>
      <c r="AX221" s="13" t="s">
        <v>93</v>
      </c>
      <c r="AY221" s="160" t="s">
        <v>232</v>
      </c>
    </row>
    <row r="222" spans="2:65" s="1" customFormat="1" ht="16.5" customHeight="1">
      <c r="B222" s="33"/>
      <c r="C222" s="179" t="s">
        <v>404</v>
      </c>
      <c r="D222" s="179" t="s">
        <v>304</v>
      </c>
      <c r="E222" s="180" t="s">
        <v>3336</v>
      </c>
      <c r="F222" s="181" t="s">
        <v>3337</v>
      </c>
      <c r="G222" s="182" t="s">
        <v>1474</v>
      </c>
      <c r="H222" s="183">
        <v>150.12</v>
      </c>
      <c r="I222" s="184"/>
      <c r="J222" s="185">
        <f>ROUND(I222*H222,2)</f>
        <v>0</v>
      </c>
      <c r="K222" s="181" t="s">
        <v>238</v>
      </c>
      <c r="L222" s="186"/>
      <c r="M222" s="187" t="s">
        <v>1</v>
      </c>
      <c r="N222" s="188" t="s">
        <v>51</v>
      </c>
      <c r="P222" s="147">
        <f>O222*H222</f>
        <v>0</v>
      </c>
      <c r="Q222" s="147">
        <v>1E-3</v>
      </c>
      <c r="R222" s="147">
        <f>Q222*H222</f>
        <v>0.15012</v>
      </c>
      <c r="S222" s="147">
        <v>0</v>
      </c>
      <c r="T222" s="148">
        <f>S222*H222</f>
        <v>0</v>
      </c>
      <c r="AR222" s="149" t="s">
        <v>303</v>
      </c>
      <c r="AT222" s="149" t="s">
        <v>304</v>
      </c>
      <c r="AU222" s="149" t="s">
        <v>95</v>
      </c>
      <c r="AY222" s="17" t="s">
        <v>232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93</v>
      </c>
      <c r="BK222" s="150">
        <f>ROUND(I222*H222,2)</f>
        <v>0</v>
      </c>
      <c r="BL222" s="17" t="s">
        <v>239</v>
      </c>
      <c r="BM222" s="149" t="s">
        <v>3338</v>
      </c>
    </row>
    <row r="223" spans="2:65" s="14" customFormat="1">
      <c r="B223" s="166"/>
      <c r="D223" s="152" t="s">
        <v>241</v>
      </c>
      <c r="E223" s="167" t="s">
        <v>1</v>
      </c>
      <c r="F223" s="168" t="s">
        <v>3334</v>
      </c>
      <c r="H223" s="167" t="s">
        <v>1</v>
      </c>
      <c r="I223" s="169"/>
      <c r="L223" s="166"/>
      <c r="M223" s="170"/>
      <c r="T223" s="171"/>
      <c r="AT223" s="167" t="s">
        <v>241</v>
      </c>
      <c r="AU223" s="167" t="s">
        <v>95</v>
      </c>
      <c r="AV223" s="14" t="s">
        <v>93</v>
      </c>
      <c r="AW223" s="14" t="s">
        <v>42</v>
      </c>
      <c r="AX223" s="14" t="s">
        <v>86</v>
      </c>
      <c r="AY223" s="167" t="s">
        <v>232</v>
      </c>
    </row>
    <row r="224" spans="2:65" s="12" customFormat="1">
      <c r="B224" s="151"/>
      <c r="D224" s="152" t="s">
        <v>241</v>
      </c>
      <c r="E224" s="153" t="s">
        <v>1</v>
      </c>
      <c r="F224" s="154" t="s">
        <v>3339</v>
      </c>
      <c r="H224" s="155">
        <v>150.12</v>
      </c>
      <c r="I224" s="156"/>
      <c r="L224" s="151"/>
      <c r="M224" s="157"/>
      <c r="T224" s="158"/>
      <c r="AT224" s="153" t="s">
        <v>241</v>
      </c>
      <c r="AU224" s="153" t="s">
        <v>95</v>
      </c>
      <c r="AV224" s="12" t="s">
        <v>95</v>
      </c>
      <c r="AW224" s="12" t="s">
        <v>42</v>
      </c>
      <c r="AX224" s="12" t="s">
        <v>86</v>
      </c>
      <c r="AY224" s="153" t="s">
        <v>232</v>
      </c>
    </row>
    <row r="225" spans="2:65" s="13" customFormat="1">
      <c r="B225" s="159"/>
      <c r="D225" s="152" t="s">
        <v>241</v>
      </c>
      <c r="E225" s="160" t="s">
        <v>1</v>
      </c>
      <c r="F225" s="161" t="s">
        <v>243</v>
      </c>
      <c r="H225" s="162">
        <v>150.12</v>
      </c>
      <c r="I225" s="163"/>
      <c r="L225" s="159"/>
      <c r="M225" s="164"/>
      <c r="T225" s="165"/>
      <c r="AT225" s="160" t="s">
        <v>241</v>
      </c>
      <c r="AU225" s="160" t="s">
        <v>95</v>
      </c>
      <c r="AV225" s="13" t="s">
        <v>239</v>
      </c>
      <c r="AW225" s="13" t="s">
        <v>42</v>
      </c>
      <c r="AX225" s="13" t="s">
        <v>93</v>
      </c>
      <c r="AY225" s="160" t="s">
        <v>232</v>
      </c>
    </row>
    <row r="226" spans="2:65" s="1" customFormat="1" ht="24.2" customHeight="1">
      <c r="B226" s="33"/>
      <c r="C226" s="138" t="s">
        <v>412</v>
      </c>
      <c r="D226" s="138" t="s">
        <v>234</v>
      </c>
      <c r="E226" s="139" t="s">
        <v>3340</v>
      </c>
      <c r="F226" s="140" t="s">
        <v>3341</v>
      </c>
      <c r="G226" s="141" t="s">
        <v>153</v>
      </c>
      <c r="H226" s="142">
        <v>4954</v>
      </c>
      <c r="I226" s="143"/>
      <c r="J226" s="144">
        <f>ROUND(I226*H226,2)</f>
        <v>0</v>
      </c>
      <c r="K226" s="140" t="s">
        <v>238</v>
      </c>
      <c r="L226" s="33"/>
      <c r="M226" s="145" t="s">
        <v>1</v>
      </c>
      <c r="N226" s="146" t="s">
        <v>51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239</v>
      </c>
      <c r="AT226" s="149" t="s">
        <v>234</v>
      </c>
      <c r="AU226" s="149" t="s">
        <v>95</v>
      </c>
      <c r="AY226" s="17" t="s">
        <v>232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93</v>
      </c>
      <c r="BK226" s="150">
        <f>ROUND(I226*H226,2)</f>
        <v>0</v>
      </c>
      <c r="BL226" s="17" t="s">
        <v>239</v>
      </c>
      <c r="BM226" s="149" t="s">
        <v>3342</v>
      </c>
    </row>
    <row r="227" spans="2:65" s="14" customFormat="1">
      <c r="B227" s="166"/>
      <c r="D227" s="152" t="s">
        <v>241</v>
      </c>
      <c r="E227" s="167" t="s">
        <v>1</v>
      </c>
      <c r="F227" s="168" t="s">
        <v>3343</v>
      </c>
      <c r="H227" s="167" t="s">
        <v>1</v>
      </c>
      <c r="I227" s="169"/>
      <c r="L227" s="166"/>
      <c r="M227" s="170"/>
      <c r="T227" s="171"/>
      <c r="AT227" s="167" t="s">
        <v>241</v>
      </c>
      <c r="AU227" s="167" t="s">
        <v>95</v>
      </c>
      <c r="AV227" s="14" t="s">
        <v>93</v>
      </c>
      <c r="AW227" s="14" t="s">
        <v>42</v>
      </c>
      <c r="AX227" s="14" t="s">
        <v>86</v>
      </c>
      <c r="AY227" s="167" t="s">
        <v>232</v>
      </c>
    </row>
    <row r="228" spans="2:65" s="12" customFormat="1">
      <c r="B228" s="151"/>
      <c r="D228" s="152" t="s">
        <v>241</v>
      </c>
      <c r="E228" s="153" t="s">
        <v>1</v>
      </c>
      <c r="F228" s="154" t="s">
        <v>3344</v>
      </c>
      <c r="H228" s="155">
        <v>4954</v>
      </c>
      <c r="I228" s="156"/>
      <c r="L228" s="151"/>
      <c r="M228" s="157"/>
      <c r="T228" s="158"/>
      <c r="AT228" s="153" t="s">
        <v>241</v>
      </c>
      <c r="AU228" s="153" t="s">
        <v>95</v>
      </c>
      <c r="AV228" s="12" t="s">
        <v>95</v>
      </c>
      <c r="AW228" s="12" t="s">
        <v>42</v>
      </c>
      <c r="AX228" s="12" t="s">
        <v>86</v>
      </c>
      <c r="AY228" s="153" t="s">
        <v>232</v>
      </c>
    </row>
    <row r="229" spans="2:65" s="13" customFormat="1">
      <c r="B229" s="159"/>
      <c r="D229" s="152" t="s">
        <v>241</v>
      </c>
      <c r="E229" s="160" t="s">
        <v>1</v>
      </c>
      <c r="F229" s="161" t="s">
        <v>243</v>
      </c>
      <c r="H229" s="162">
        <v>4954</v>
      </c>
      <c r="I229" s="163"/>
      <c r="L229" s="159"/>
      <c r="M229" s="164"/>
      <c r="T229" s="165"/>
      <c r="AT229" s="160" t="s">
        <v>241</v>
      </c>
      <c r="AU229" s="160" t="s">
        <v>95</v>
      </c>
      <c r="AV229" s="13" t="s">
        <v>239</v>
      </c>
      <c r="AW229" s="13" t="s">
        <v>42</v>
      </c>
      <c r="AX229" s="13" t="s">
        <v>93</v>
      </c>
      <c r="AY229" s="160" t="s">
        <v>232</v>
      </c>
    </row>
    <row r="230" spans="2:65" s="1" customFormat="1" ht="21.75" customHeight="1">
      <c r="B230" s="33"/>
      <c r="C230" s="138" t="s">
        <v>420</v>
      </c>
      <c r="D230" s="138" t="s">
        <v>234</v>
      </c>
      <c r="E230" s="139" t="s">
        <v>3345</v>
      </c>
      <c r="F230" s="140" t="s">
        <v>3346</v>
      </c>
      <c r="G230" s="141" t="s">
        <v>153</v>
      </c>
      <c r="H230" s="142">
        <v>50</v>
      </c>
      <c r="I230" s="143"/>
      <c r="J230" s="144">
        <f>ROUND(I230*H230,2)</f>
        <v>0</v>
      </c>
      <c r="K230" s="140" t="s">
        <v>238</v>
      </c>
      <c r="L230" s="33"/>
      <c r="M230" s="145" t="s">
        <v>1</v>
      </c>
      <c r="N230" s="146" t="s">
        <v>51</v>
      </c>
      <c r="P230" s="147">
        <f>O230*H230</f>
        <v>0</v>
      </c>
      <c r="Q230" s="147">
        <v>0</v>
      </c>
      <c r="R230" s="147">
        <f>Q230*H230</f>
        <v>0</v>
      </c>
      <c r="S230" s="147">
        <v>0</v>
      </c>
      <c r="T230" s="148">
        <f>S230*H230</f>
        <v>0</v>
      </c>
      <c r="AR230" s="149" t="s">
        <v>239</v>
      </c>
      <c r="AT230" s="149" t="s">
        <v>234</v>
      </c>
      <c r="AU230" s="149" t="s">
        <v>95</v>
      </c>
      <c r="AY230" s="17" t="s">
        <v>232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93</v>
      </c>
      <c r="BK230" s="150">
        <f>ROUND(I230*H230,2)</f>
        <v>0</v>
      </c>
      <c r="BL230" s="17" t="s">
        <v>239</v>
      </c>
      <c r="BM230" s="149" t="s">
        <v>3347</v>
      </c>
    </row>
    <row r="231" spans="2:65" s="14" customFormat="1">
      <c r="B231" s="166"/>
      <c r="D231" s="152" t="s">
        <v>241</v>
      </c>
      <c r="E231" s="167" t="s">
        <v>1</v>
      </c>
      <c r="F231" s="168" t="s">
        <v>3348</v>
      </c>
      <c r="H231" s="167" t="s">
        <v>1</v>
      </c>
      <c r="I231" s="169"/>
      <c r="L231" s="166"/>
      <c r="M231" s="170"/>
      <c r="T231" s="171"/>
      <c r="AT231" s="167" t="s">
        <v>241</v>
      </c>
      <c r="AU231" s="167" t="s">
        <v>95</v>
      </c>
      <c r="AV231" s="14" t="s">
        <v>93</v>
      </c>
      <c r="AW231" s="14" t="s">
        <v>42</v>
      </c>
      <c r="AX231" s="14" t="s">
        <v>86</v>
      </c>
      <c r="AY231" s="167" t="s">
        <v>232</v>
      </c>
    </row>
    <row r="232" spans="2:65" s="12" customFormat="1">
      <c r="B232" s="151"/>
      <c r="D232" s="152" t="s">
        <v>241</v>
      </c>
      <c r="E232" s="153" t="s">
        <v>1</v>
      </c>
      <c r="F232" s="154" t="s">
        <v>629</v>
      </c>
      <c r="H232" s="155">
        <v>50</v>
      </c>
      <c r="I232" s="156"/>
      <c r="L232" s="151"/>
      <c r="M232" s="157"/>
      <c r="T232" s="158"/>
      <c r="AT232" s="153" t="s">
        <v>241</v>
      </c>
      <c r="AU232" s="153" t="s">
        <v>95</v>
      </c>
      <c r="AV232" s="12" t="s">
        <v>95</v>
      </c>
      <c r="AW232" s="12" t="s">
        <v>42</v>
      </c>
      <c r="AX232" s="12" t="s">
        <v>86</v>
      </c>
      <c r="AY232" s="153" t="s">
        <v>232</v>
      </c>
    </row>
    <row r="233" spans="2:65" s="13" customFormat="1">
      <c r="B233" s="159"/>
      <c r="D233" s="152" t="s">
        <v>241</v>
      </c>
      <c r="E233" s="160" t="s">
        <v>1</v>
      </c>
      <c r="F233" s="161" t="s">
        <v>243</v>
      </c>
      <c r="H233" s="162">
        <v>50</v>
      </c>
      <c r="I233" s="163"/>
      <c r="L233" s="159"/>
      <c r="M233" s="164"/>
      <c r="T233" s="165"/>
      <c r="AT233" s="160" t="s">
        <v>241</v>
      </c>
      <c r="AU233" s="160" t="s">
        <v>95</v>
      </c>
      <c r="AV233" s="13" t="s">
        <v>239</v>
      </c>
      <c r="AW233" s="13" t="s">
        <v>42</v>
      </c>
      <c r="AX233" s="13" t="s">
        <v>93</v>
      </c>
      <c r="AY233" s="160" t="s">
        <v>232</v>
      </c>
    </row>
    <row r="234" spans="2:65" s="1" customFormat="1" ht="21.75" customHeight="1">
      <c r="B234" s="33"/>
      <c r="C234" s="138" t="s">
        <v>426</v>
      </c>
      <c r="D234" s="138" t="s">
        <v>234</v>
      </c>
      <c r="E234" s="139" t="s">
        <v>3349</v>
      </c>
      <c r="F234" s="140" t="s">
        <v>3350</v>
      </c>
      <c r="G234" s="141" t="s">
        <v>167</v>
      </c>
      <c r="H234" s="142">
        <v>80.063999999999993</v>
      </c>
      <c r="I234" s="143"/>
      <c r="J234" s="144">
        <f>ROUND(I234*H234,2)</f>
        <v>0</v>
      </c>
      <c r="K234" s="140" t="s">
        <v>238</v>
      </c>
      <c r="L234" s="33"/>
      <c r="M234" s="145" t="s">
        <v>1</v>
      </c>
      <c r="N234" s="146" t="s">
        <v>51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239</v>
      </c>
      <c r="AT234" s="149" t="s">
        <v>234</v>
      </c>
      <c r="AU234" s="149" t="s">
        <v>95</v>
      </c>
      <c r="AY234" s="17" t="s">
        <v>232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93</v>
      </c>
      <c r="BK234" s="150">
        <f>ROUND(I234*H234,2)</f>
        <v>0</v>
      </c>
      <c r="BL234" s="17" t="s">
        <v>239</v>
      </c>
      <c r="BM234" s="149" t="s">
        <v>3351</v>
      </c>
    </row>
    <row r="235" spans="2:65" s="14" customFormat="1">
      <c r="B235" s="166"/>
      <c r="D235" s="152" t="s">
        <v>241</v>
      </c>
      <c r="E235" s="167" t="s">
        <v>1</v>
      </c>
      <c r="F235" s="168" t="s">
        <v>3352</v>
      </c>
      <c r="H235" s="167" t="s">
        <v>1</v>
      </c>
      <c r="I235" s="169"/>
      <c r="L235" s="166"/>
      <c r="M235" s="170"/>
      <c r="T235" s="171"/>
      <c r="AT235" s="167" t="s">
        <v>241</v>
      </c>
      <c r="AU235" s="167" t="s">
        <v>95</v>
      </c>
      <c r="AV235" s="14" t="s">
        <v>93</v>
      </c>
      <c r="AW235" s="14" t="s">
        <v>42</v>
      </c>
      <c r="AX235" s="14" t="s">
        <v>86</v>
      </c>
      <c r="AY235" s="167" t="s">
        <v>232</v>
      </c>
    </row>
    <row r="236" spans="2:65" s="14" customFormat="1">
      <c r="B236" s="166"/>
      <c r="D236" s="152" t="s">
        <v>241</v>
      </c>
      <c r="E236" s="167" t="s">
        <v>1</v>
      </c>
      <c r="F236" s="168" t="s">
        <v>3353</v>
      </c>
      <c r="H236" s="167" t="s">
        <v>1</v>
      </c>
      <c r="I236" s="169"/>
      <c r="L236" s="166"/>
      <c r="M236" s="170"/>
      <c r="T236" s="171"/>
      <c r="AT236" s="167" t="s">
        <v>241</v>
      </c>
      <c r="AU236" s="167" t="s">
        <v>95</v>
      </c>
      <c r="AV236" s="14" t="s">
        <v>93</v>
      </c>
      <c r="AW236" s="14" t="s">
        <v>42</v>
      </c>
      <c r="AX236" s="14" t="s">
        <v>86</v>
      </c>
      <c r="AY236" s="167" t="s">
        <v>232</v>
      </c>
    </row>
    <row r="237" spans="2:65" s="14" customFormat="1">
      <c r="B237" s="166"/>
      <c r="D237" s="152" t="s">
        <v>241</v>
      </c>
      <c r="E237" s="167" t="s">
        <v>1</v>
      </c>
      <c r="F237" s="168" t="s">
        <v>3354</v>
      </c>
      <c r="H237" s="167" t="s">
        <v>1</v>
      </c>
      <c r="I237" s="169"/>
      <c r="L237" s="166"/>
      <c r="M237" s="170"/>
      <c r="T237" s="171"/>
      <c r="AT237" s="167" t="s">
        <v>241</v>
      </c>
      <c r="AU237" s="167" t="s">
        <v>95</v>
      </c>
      <c r="AV237" s="14" t="s">
        <v>93</v>
      </c>
      <c r="AW237" s="14" t="s">
        <v>42</v>
      </c>
      <c r="AX237" s="14" t="s">
        <v>86</v>
      </c>
      <c r="AY237" s="167" t="s">
        <v>232</v>
      </c>
    </row>
    <row r="238" spans="2:65" s="12" customFormat="1">
      <c r="B238" s="151"/>
      <c r="D238" s="152" t="s">
        <v>241</v>
      </c>
      <c r="E238" s="153" t="s">
        <v>1</v>
      </c>
      <c r="F238" s="154" t="s">
        <v>3355</v>
      </c>
      <c r="H238" s="155">
        <v>80.063999999999993</v>
      </c>
      <c r="I238" s="156"/>
      <c r="L238" s="151"/>
      <c r="M238" s="157"/>
      <c r="T238" s="158"/>
      <c r="AT238" s="153" t="s">
        <v>241</v>
      </c>
      <c r="AU238" s="153" t="s">
        <v>95</v>
      </c>
      <c r="AV238" s="12" t="s">
        <v>95</v>
      </c>
      <c r="AW238" s="12" t="s">
        <v>42</v>
      </c>
      <c r="AX238" s="12" t="s">
        <v>86</v>
      </c>
      <c r="AY238" s="153" t="s">
        <v>232</v>
      </c>
    </row>
    <row r="239" spans="2:65" s="13" customFormat="1">
      <c r="B239" s="159"/>
      <c r="D239" s="152" t="s">
        <v>241</v>
      </c>
      <c r="E239" s="160" t="s">
        <v>1</v>
      </c>
      <c r="F239" s="161" t="s">
        <v>243</v>
      </c>
      <c r="H239" s="162">
        <v>80.063999999999993</v>
      </c>
      <c r="I239" s="163"/>
      <c r="L239" s="159"/>
      <c r="M239" s="164"/>
      <c r="T239" s="165"/>
      <c r="AT239" s="160" t="s">
        <v>241</v>
      </c>
      <c r="AU239" s="160" t="s">
        <v>95</v>
      </c>
      <c r="AV239" s="13" t="s">
        <v>239</v>
      </c>
      <c r="AW239" s="13" t="s">
        <v>42</v>
      </c>
      <c r="AX239" s="13" t="s">
        <v>93</v>
      </c>
      <c r="AY239" s="160" t="s">
        <v>232</v>
      </c>
    </row>
    <row r="240" spans="2:65" s="11" customFormat="1" ht="22.9" customHeight="1">
      <c r="B240" s="126"/>
      <c r="D240" s="127" t="s">
        <v>85</v>
      </c>
      <c r="E240" s="136" t="s">
        <v>1113</v>
      </c>
      <c r="F240" s="136" t="s">
        <v>1114</v>
      </c>
      <c r="I240" s="129"/>
      <c r="J240" s="137">
        <f>BK240</f>
        <v>0</v>
      </c>
      <c r="L240" s="126"/>
      <c r="M240" s="131"/>
      <c r="P240" s="132">
        <f>P241</f>
        <v>0</v>
      </c>
      <c r="R240" s="132">
        <f>R241</f>
        <v>0</v>
      </c>
      <c r="T240" s="133">
        <f>T241</f>
        <v>0</v>
      </c>
      <c r="AR240" s="127" t="s">
        <v>93</v>
      </c>
      <c r="AT240" s="134" t="s">
        <v>85</v>
      </c>
      <c r="AU240" s="134" t="s">
        <v>93</v>
      </c>
      <c r="AY240" s="127" t="s">
        <v>232</v>
      </c>
      <c r="BK240" s="135">
        <f>BK241</f>
        <v>0</v>
      </c>
    </row>
    <row r="241" spans="2:65" s="1" customFormat="1" ht="24.2" customHeight="1">
      <c r="B241" s="33"/>
      <c r="C241" s="138" t="s">
        <v>466</v>
      </c>
      <c r="D241" s="138" t="s">
        <v>234</v>
      </c>
      <c r="E241" s="139" t="s">
        <v>3356</v>
      </c>
      <c r="F241" s="140" t="s">
        <v>3357</v>
      </c>
      <c r="G241" s="141" t="s">
        <v>183</v>
      </c>
      <c r="H241" s="142">
        <v>6.5419999999999998</v>
      </c>
      <c r="I241" s="143"/>
      <c r="J241" s="144">
        <f>ROUND(I241*H241,2)</f>
        <v>0</v>
      </c>
      <c r="K241" s="140" t="s">
        <v>238</v>
      </c>
      <c r="L241" s="33"/>
      <c r="M241" s="145" t="s">
        <v>1</v>
      </c>
      <c r="N241" s="146" t="s">
        <v>51</v>
      </c>
      <c r="P241" s="147">
        <f>O241*H241</f>
        <v>0</v>
      </c>
      <c r="Q241" s="147">
        <v>0</v>
      </c>
      <c r="R241" s="147">
        <f>Q241*H241</f>
        <v>0</v>
      </c>
      <c r="S241" s="147">
        <v>0</v>
      </c>
      <c r="T241" s="148">
        <f>S241*H241</f>
        <v>0</v>
      </c>
      <c r="AR241" s="149" t="s">
        <v>239</v>
      </c>
      <c r="AT241" s="149" t="s">
        <v>234</v>
      </c>
      <c r="AU241" s="149" t="s">
        <v>95</v>
      </c>
      <c r="AY241" s="17" t="s">
        <v>232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93</v>
      </c>
      <c r="BK241" s="150">
        <f>ROUND(I241*H241,2)</f>
        <v>0</v>
      </c>
      <c r="BL241" s="17" t="s">
        <v>239</v>
      </c>
      <c r="BM241" s="149" t="s">
        <v>3358</v>
      </c>
    </row>
    <row r="242" spans="2:65" s="11" customFormat="1" ht="25.9" customHeight="1">
      <c r="B242" s="126"/>
      <c r="D242" s="127" t="s">
        <v>85</v>
      </c>
      <c r="E242" s="128" t="s">
        <v>1597</v>
      </c>
      <c r="F242" s="128" t="s">
        <v>1598</v>
      </c>
      <c r="I242" s="129"/>
      <c r="J242" s="130">
        <f>BK242</f>
        <v>0</v>
      </c>
      <c r="L242" s="126"/>
      <c r="M242" s="131"/>
      <c r="P242" s="132">
        <f>SUM(P243:P246)</f>
        <v>0</v>
      </c>
      <c r="R242" s="132">
        <f>SUM(R243:R246)</f>
        <v>0</v>
      </c>
      <c r="T242" s="133">
        <f>SUM(T243:T246)</f>
        <v>0</v>
      </c>
      <c r="AR242" s="127" t="s">
        <v>93</v>
      </c>
      <c r="AT242" s="134" t="s">
        <v>85</v>
      </c>
      <c r="AU242" s="134" t="s">
        <v>86</v>
      </c>
      <c r="AY242" s="127" t="s">
        <v>232</v>
      </c>
      <c r="BK242" s="135">
        <f>SUM(BK243:BK246)</f>
        <v>0</v>
      </c>
    </row>
    <row r="243" spans="2:65" s="1" customFormat="1" ht="44.25" customHeight="1">
      <c r="B243" s="33"/>
      <c r="C243" s="138" t="s">
        <v>509</v>
      </c>
      <c r="D243" s="138" t="s">
        <v>234</v>
      </c>
      <c r="E243" s="139" t="s">
        <v>2187</v>
      </c>
      <c r="F243" s="140" t="s">
        <v>2188</v>
      </c>
      <c r="G243" s="141" t="s">
        <v>183</v>
      </c>
      <c r="H243" s="142">
        <v>270</v>
      </c>
      <c r="I243" s="143"/>
      <c r="J243" s="144">
        <f>ROUND(I243*H243,2)</f>
        <v>0</v>
      </c>
      <c r="K243" s="140" t="s">
        <v>238</v>
      </c>
      <c r="L243" s="33"/>
      <c r="M243" s="145" t="s">
        <v>1</v>
      </c>
      <c r="N243" s="146" t="s">
        <v>51</v>
      </c>
      <c r="P243" s="147">
        <f>O243*H243</f>
        <v>0</v>
      </c>
      <c r="Q243" s="147">
        <v>0</v>
      </c>
      <c r="R243" s="147">
        <f>Q243*H243</f>
        <v>0</v>
      </c>
      <c r="S243" s="147">
        <v>0</v>
      </c>
      <c r="T243" s="148">
        <f>S243*H243</f>
        <v>0</v>
      </c>
      <c r="AR243" s="149" t="s">
        <v>239</v>
      </c>
      <c r="AT243" s="149" t="s">
        <v>234</v>
      </c>
      <c r="AU243" s="149" t="s">
        <v>93</v>
      </c>
      <c r="AY243" s="17" t="s">
        <v>232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93</v>
      </c>
      <c r="BK243" s="150">
        <f>ROUND(I243*H243,2)</f>
        <v>0</v>
      </c>
      <c r="BL243" s="17" t="s">
        <v>239</v>
      </c>
      <c r="BM243" s="149" t="s">
        <v>3359</v>
      </c>
    </row>
    <row r="244" spans="2:65" s="14" customFormat="1">
      <c r="B244" s="166"/>
      <c r="D244" s="152" t="s">
        <v>241</v>
      </c>
      <c r="E244" s="167" t="s">
        <v>1</v>
      </c>
      <c r="F244" s="168" t="s">
        <v>3360</v>
      </c>
      <c r="H244" s="167" t="s">
        <v>1</v>
      </c>
      <c r="I244" s="169"/>
      <c r="L244" s="166"/>
      <c r="M244" s="170"/>
      <c r="T244" s="171"/>
      <c r="AT244" s="167" t="s">
        <v>241</v>
      </c>
      <c r="AU244" s="167" t="s">
        <v>93</v>
      </c>
      <c r="AV244" s="14" t="s">
        <v>93</v>
      </c>
      <c r="AW244" s="14" t="s">
        <v>42</v>
      </c>
      <c r="AX244" s="14" t="s">
        <v>86</v>
      </c>
      <c r="AY244" s="167" t="s">
        <v>232</v>
      </c>
    </row>
    <row r="245" spans="2:65" s="12" customFormat="1">
      <c r="B245" s="151"/>
      <c r="D245" s="152" t="s">
        <v>241</v>
      </c>
      <c r="E245" s="153" t="s">
        <v>1</v>
      </c>
      <c r="F245" s="154" t="s">
        <v>3361</v>
      </c>
      <c r="H245" s="155">
        <v>270</v>
      </c>
      <c r="I245" s="156"/>
      <c r="L245" s="151"/>
      <c r="M245" s="157"/>
      <c r="T245" s="158"/>
      <c r="AT245" s="153" t="s">
        <v>241</v>
      </c>
      <c r="AU245" s="153" t="s">
        <v>93</v>
      </c>
      <c r="AV245" s="12" t="s">
        <v>95</v>
      </c>
      <c r="AW245" s="12" t="s">
        <v>42</v>
      </c>
      <c r="AX245" s="12" t="s">
        <v>86</v>
      </c>
      <c r="AY245" s="153" t="s">
        <v>232</v>
      </c>
    </row>
    <row r="246" spans="2:65" s="13" customFormat="1">
      <c r="B246" s="159"/>
      <c r="D246" s="152" t="s">
        <v>241</v>
      </c>
      <c r="E246" s="160" t="s">
        <v>1</v>
      </c>
      <c r="F246" s="161" t="s">
        <v>243</v>
      </c>
      <c r="H246" s="162">
        <v>270</v>
      </c>
      <c r="I246" s="163"/>
      <c r="L246" s="159"/>
      <c r="M246" s="189"/>
      <c r="N246" s="190"/>
      <c r="O246" s="190"/>
      <c r="P246" s="190"/>
      <c r="Q246" s="190"/>
      <c r="R246" s="190"/>
      <c r="S246" s="190"/>
      <c r="T246" s="191"/>
      <c r="AT246" s="160" t="s">
        <v>241</v>
      </c>
      <c r="AU246" s="160" t="s">
        <v>93</v>
      </c>
      <c r="AV246" s="13" t="s">
        <v>239</v>
      </c>
      <c r="AW246" s="13" t="s">
        <v>42</v>
      </c>
      <c r="AX246" s="13" t="s">
        <v>93</v>
      </c>
      <c r="AY246" s="160" t="s">
        <v>232</v>
      </c>
    </row>
    <row r="247" spans="2:65" s="1" customFormat="1" ht="6.95" customHeight="1">
      <c r="B247" s="44"/>
      <c r="C247" s="45"/>
      <c r="D247" s="45"/>
      <c r="E247" s="45"/>
      <c r="F247" s="45"/>
      <c r="G247" s="45"/>
      <c r="H247" s="45"/>
      <c r="I247" s="45"/>
      <c r="J247" s="45"/>
      <c r="K247" s="45"/>
      <c r="L247" s="33"/>
    </row>
  </sheetData>
  <sheetProtection algorithmName="SHA-512" hashValue="aTkYCaa5he+Gapqc1QNzTsfDta3VQZYbhyZaF6X1ryh0FgGTwYrN6I00cDRwmU/01J1+OH4NcM+SujCGySmAnw==" saltValue="oXRJPvIemgSi2RdivhagL2GgJFJzuRTpQYITV7Q+9bgCWluRb7yMaLEGUDrQRIPYut5ZhB/nrI/qSqyuSt1tvA==" spinCount="100000" sheet="1" objects="1" scenarios="1" formatColumns="0" formatRows="0" autoFilter="0"/>
  <autoFilter ref="C123:K246" xr:uid="{00000000-0009-0000-0000-00000B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62"/>
  <sheetViews>
    <sheetView showGridLines="0" topLeftCell="A73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135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95</v>
      </c>
    </row>
    <row r="4" spans="2:46" ht="24.95" customHeight="1">
      <c r="B4" s="20"/>
      <c r="D4" s="21" t="s">
        <v>158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12" t="str">
        <f>'Rekapitulace stavby'!K6</f>
        <v>Vybudování PPO na stokové síti v oblasti Karlín - Retenční nádrž JIH</v>
      </c>
      <c r="F7" s="313"/>
      <c r="G7" s="313"/>
      <c r="H7" s="313"/>
      <c r="L7" s="20"/>
    </row>
    <row r="8" spans="2:46" s="1" customFormat="1" ht="12" customHeight="1">
      <c r="B8" s="33"/>
      <c r="D8" s="27" t="s">
        <v>172</v>
      </c>
      <c r="L8" s="33"/>
    </row>
    <row r="9" spans="2:46" s="1" customFormat="1" ht="16.5" customHeight="1">
      <c r="B9" s="33"/>
      <c r="E9" s="273" t="s">
        <v>3362</v>
      </c>
      <c r="F9" s="311"/>
      <c r="G9" s="311"/>
      <c r="H9" s="311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7" t="s">
        <v>18</v>
      </c>
      <c r="F11" s="25" t="s">
        <v>1</v>
      </c>
      <c r="I11" s="27" t="s">
        <v>20</v>
      </c>
      <c r="J11" s="25" t="s">
        <v>1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2" t="str">
        <f>'Rekapitulace stavby'!AN8</f>
        <v>13. 8. 2025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46" s="1" customFormat="1" ht="18" customHeight="1">
      <c r="B15" s="33"/>
      <c r="E15" s="25" t="s">
        <v>33</v>
      </c>
      <c r="I15" s="27" t="s">
        <v>34</v>
      </c>
      <c r="J15" s="25" t="s">
        <v>35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36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314" t="str">
        <f>'Rekapitulace stavby'!E14</f>
        <v>Vyplň údaj</v>
      </c>
      <c r="F18" s="284"/>
      <c r="G18" s="284"/>
      <c r="H18" s="284"/>
      <c r="I18" s="27" t="s">
        <v>34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38</v>
      </c>
      <c r="I20" s="27" t="s">
        <v>31</v>
      </c>
      <c r="J20" s="25" t="s">
        <v>39</v>
      </c>
      <c r="L20" s="33"/>
    </row>
    <row r="21" spans="2:12" s="1" customFormat="1" ht="18" customHeight="1">
      <c r="B21" s="33"/>
      <c r="E21" s="25" t="s">
        <v>40</v>
      </c>
      <c r="I21" s="27" t="s">
        <v>34</v>
      </c>
      <c r="J21" s="25" t="s">
        <v>41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43</v>
      </c>
      <c r="I23" s="27" t="s">
        <v>31</v>
      </c>
      <c r="J23" s="25" t="s">
        <v>39</v>
      </c>
      <c r="L23" s="33"/>
    </row>
    <row r="24" spans="2:12" s="1" customFormat="1" ht="18" customHeight="1">
      <c r="B24" s="33"/>
      <c r="E24" s="25" t="s">
        <v>40</v>
      </c>
      <c r="I24" s="27" t="s">
        <v>34</v>
      </c>
      <c r="J24" s="25" t="s">
        <v>41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44</v>
      </c>
      <c r="L26" s="33"/>
    </row>
    <row r="27" spans="2:12" s="7" customFormat="1" ht="59.25" customHeight="1">
      <c r="B27" s="94"/>
      <c r="E27" s="289" t="s">
        <v>45</v>
      </c>
      <c r="F27" s="289"/>
      <c r="G27" s="289"/>
      <c r="H27" s="289"/>
      <c r="L27" s="94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3"/>
      <c r="E29" s="53"/>
      <c r="F29" s="53"/>
      <c r="G29" s="53"/>
      <c r="H29" s="53"/>
      <c r="I29" s="53"/>
      <c r="J29" s="53"/>
      <c r="K29" s="53"/>
      <c r="L29" s="33"/>
    </row>
    <row r="30" spans="2:12" s="1" customFormat="1" ht="25.35" customHeight="1">
      <c r="B30" s="33"/>
      <c r="D30" s="95" t="s">
        <v>46</v>
      </c>
      <c r="J30" s="65">
        <f>ROUND(J119, 2)</f>
        <v>0</v>
      </c>
      <c r="L30" s="33"/>
    </row>
    <row r="31" spans="2:12" s="1" customFormat="1" ht="6.95" customHeight="1">
      <c r="B31" s="33"/>
      <c r="D31" s="53"/>
      <c r="E31" s="53"/>
      <c r="F31" s="53"/>
      <c r="G31" s="53"/>
      <c r="H31" s="53"/>
      <c r="I31" s="53"/>
      <c r="J31" s="53"/>
      <c r="K31" s="53"/>
      <c r="L31" s="33"/>
    </row>
    <row r="32" spans="2:12" s="1" customFormat="1" ht="14.45" customHeight="1">
      <c r="B32" s="33"/>
      <c r="F32" s="96" t="s">
        <v>48</v>
      </c>
      <c r="I32" s="96" t="s">
        <v>47</v>
      </c>
      <c r="J32" s="96" t="s">
        <v>49</v>
      </c>
      <c r="L32" s="33"/>
    </row>
    <row r="33" spans="2:12" s="1" customFormat="1" ht="14.45" customHeight="1">
      <c r="B33" s="33"/>
      <c r="D33" s="97" t="s">
        <v>50</v>
      </c>
      <c r="E33" s="27" t="s">
        <v>51</v>
      </c>
      <c r="F33" s="85">
        <f>ROUND((SUM(BE119:BE161)),  2)</f>
        <v>0</v>
      </c>
      <c r="I33" s="98">
        <v>0.21</v>
      </c>
      <c r="J33" s="85">
        <f>ROUND(((SUM(BE119:BE161))*I33),  2)</f>
        <v>0</v>
      </c>
      <c r="L33" s="33"/>
    </row>
    <row r="34" spans="2:12" s="1" customFormat="1" ht="14.45" customHeight="1">
      <c r="B34" s="33"/>
      <c r="E34" s="27" t="s">
        <v>52</v>
      </c>
      <c r="F34" s="85">
        <f>ROUND((SUM(BF119:BF161)),  2)</f>
        <v>0</v>
      </c>
      <c r="I34" s="98">
        <v>0.12</v>
      </c>
      <c r="J34" s="85">
        <f>ROUND(((SUM(BF119:BF161))*I34),  2)</f>
        <v>0</v>
      </c>
      <c r="L34" s="33"/>
    </row>
    <row r="35" spans="2:12" s="1" customFormat="1" ht="14.45" hidden="1" customHeight="1">
      <c r="B35" s="33"/>
      <c r="E35" s="27" t="s">
        <v>53</v>
      </c>
      <c r="F35" s="85">
        <f>ROUND((SUM(BG119:BG161)),  2)</f>
        <v>0</v>
      </c>
      <c r="I35" s="98">
        <v>0.21</v>
      </c>
      <c r="J35" s="85">
        <f>0</f>
        <v>0</v>
      </c>
      <c r="L35" s="33"/>
    </row>
    <row r="36" spans="2:12" s="1" customFormat="1" ht="14.45" hidden="1" customHeight="1">
      <c r="B36" s="33"/>
      <c r="E36" s="27" t="s">
        <v>54</v>
      </c>
      <c r="F36" s="85">
        <f>ROUND((SUM(BH119:BH161)),  2)</f>
        <v>0</v>
      </c>
      <c r="I36" s="98">
        <v>0.12</v>
      </c>
      <c r="J36" s="85">
        <f>0</f>
        <v>0</v>
      </c>
      <c r="L36" s="33"/>
    </row>
    <row r="37" spans="2:12" s="1" customFormat="1" ht="14.45" hidden="1" customHeight="1">
      <c r="B37" s="33"/>
      <c r="E37" s="27" t="s">
        <v>55</v>
      </c>
      <c r="F37" s="85">
        <f>ROUND((SUM(BI119:BI161)),  2)</f>
        <v>0</v>
      </c>
      <c r="I37" s="98">
        <v>0</v>
      </c>
      <c r="J37" s="85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56</v>
      </c>
      <c r="E39" s="56"/>
      <c r="F39" s="56"/>
      <c r="G39" s="101" t="s">
        <v>57</v>
      </c>
      <c r="H39" s="102" t="s">
        <v>58</v>
      </c>
      <c r="I39" s="56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1" t="s">
        <v>59</v>
      </c>
      <c r="E50" s="42"/>
      <c r="F50" s="42"/>
      <c r="G50" s="41" t="s">
        <v>60</v>
      </c>
      <c r="H50" s="42"/>
      <c r="I50" s="42"/>
      <c r="J50" s="42"/>
      <c r="K50" s="42"/>
      <c r="L50" s="33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3"/>
      <c r="D61" s="43" t="s">
        <v>61</v>
      </c>
      <c r="E61" s="35"/>
      <c r="F61" s="105" t="s">
        <v>62</v>
      </c>
      <c r="G61" s="43" t="s">
        <v>61</v>
      </c>
      <c r="H61" s="35"/>
      <c r="I61" s="35"/>
      <c r="J61" s="106" t="s">
        <v>62</v>
      </c>
      <c r="K61" s="35"/>
      <c r="L61" s="33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3"/>
      <c r="D65" s="41" t="s">
        <v>63</v>
      </c>
      <c r="E65" s="42"/>
      <c r="F65" s="42"/>
      <c r="G65" s="41" t="s">
        <v>64</v>
      </c>
      <c r="H65" s="42"/>
      <c r="I65" s="42"/>
      <c r="J65" s="42"/>
      <c r="K65" s="42"/>
      <c r="L65" s="33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3"/>
      <c r="D76" s="43" t="s">
        <v>61</v>
      </c>
      <c r="E76" s="35"/>
      <c r="F76" s="105" t="s">
        <v>62</v>
      </c>
      <c r="G76" s="43" t="s">
        <v>61</v>
      </c>
      <c r="H76" s="35"/>
      <c r="I76" s="35"/>
      <c r="J76" s="106" t="s">
        <v>62</v>
      </c>
      <c r="K76" s="35"/>
      <c r="L76" s="33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3"/>
    </row>
    <row r="82" spans="2:47" s="1" customFormat="1" ht="24.95" customHeight="1">
      <c r="B82" s="33"/>
      <c r="C82" s="21" t="s">
        <v>195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312" t="str">
        <f>E7</f>
        <v>Vybudování PPO na stokové síti v oblasti Karlín - Retenční nádrž JIH</v>
      </c>
      <c r="F85" s="313"/>
      <c r="G85" s="313"/>
      <c r="H85" s="313"/>
      <c r="L85" s="33"/>
    </row>
    <row r="86" spans="2:47" s="1" customFormat="1" ht="12" customHeight="1">
      <c r="B86" s="33"/>
      <c r="C86" s="27" t="s">
        <v>172</v>
      </c>
      <c r="L86" s="33"/>
    </row>
    <row r="87" spans="2:47" s="1" customFormat="1" ht="16.5" customHeight="1">
      <c r="B87" s="33"/>
      <c r="E87" s="273" t="str">
        <f>E9</f>
        <v>PS 01 - Strojně technologická část</v>
      </c>
      <c r="F87" s="311"/>
      <c r="G87" s="311"/>
      <c r="H87" s="31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Praha 8 -Karlín</v>
      </c>
      <c r="I89" s="27" t="s">
        <v>24</v>
      </c>
      <c r="J89" s="52" t="str">
        <f>IF(J12="","",J12)</f>
        <v>13. 8. 2025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30</v>
      </c>
      <c r="F91" s="25" t="str">
        <f>E15</f>
        <v>Pražská vodohospodářská společnost a.s.</v>
      </c>
      <c r="I91" s="27" t="s">
        <v>38</v>
      </c>
      <c r="J91" s="31" t="str">
        <f>E21</f>
        <v>Sweco a.s.</v>
      </c>
      <c r="L91" s="33"/>
    </row>
    <row r="92" spans="2:47" s="1" customFormat="1" ht="15.2" customHeight="1">
      <c r="B92" s="33"/>
      <c r="C92" s="27" t="s">
        <v>36</v>
      </c>
      <c r="F92" s="25" t="str">
        <f>IF(E18="","",E18)</f>
        <v>Vyplň údaj</v>
      </c>
      <c r="I92" s="27" t="s">
        <v>43</v>
      </c>
      <c r="J92" s="31" t="str">
        <f>E24</f>
        <v>Sweco a.s.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196</v>
      </c>
      <c r="D94" s="99"/>
      <c r="E94" s="99"/>
      <c r="F94" s="99"/>
      <c r="G94" s="99"/>
      <c r="H94" s="99"/>
      <c r="I94" s="99"/>
      <c r="J94" s="108" t="s">
        <v>197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198</v>
      </c>
      <c r="J96" s="65">
        <f>J119</f>
        <v>0</v>
      </c>
      <c r="L96" s="33"/>
      <c r="AU96" s="17" t="s">
        <v>199</v>
      </c>
    </row>
    <row r="97" spans="2:12" s="8" customFormat="1" ht="24.95" customHeight="1">
      <c r="B97" s="110"/>
      <c r="D97" s="111" t="s">
        <v>3009</v>
      </c>
      <c r="E97" s="112"/>
      <c r="F97" s="112"/>
      <c r="G97" s="112"/>
      <c r="H97" s="112"/>
      <c r="I97" s="112"/>
      <c r="J97" s="113">
        <f>J120</f>
        <v>0</v>
      </c>
      <c r="L97" s="110"/>
    </row>
    <row r="98" spans="2:12" s="9" customFormat="1" ht="19.899999999999999" customHeight="1">
      <c r="B98" s="114"/>
      <c r="D98" s="115" t="s">
        <v>3363</v>
      </c>
      <c r="E98" s="116"/>
      <c r="F98" s="116"/>
      <c r="G98" s="116"/>
      <c r="H98" s="116"/>
      <c r="I98" s="116"/>
      <c r="J98" s="117">
        <f>J121</f>
        <v>0</v>
      </c>
      <c r="L98" s="114"/>
    </row>
    <row r="99" spans="2:12" s="9" customFormat="1" ht="19.899999999999999" customHeight="1">
      <c r="B99" s="114"/>
      <c r="D99" s="115" t="s">
        <v>3364</v>
      </c>
      <c r="E99" s="116"/>
      <c r="F99" s="116"/>
      <c r="G99" s="116"/>
      <c r="H99" s="116"/>
      <c r="I99" s="116"/>
      <c r="J99" s="117">
        <f>J130</f>
        <v>0</v>
      </c>
      <c r="L99" s="114"/>
    </row>
    <row r="100" spans="2:12" s="1" customFormat="1" ht="21.75" customHeight="1">
      <c r="B100" s="33"/>
      <c r="L100" s="33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3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3"/>
    </row>
    <row r="106" spans="2:12" s="1" customFormat="1" ht="24.95" customHeight="1">
      <c r="B106" s="33"/>
      <c r="C106" s="21" t="s">
        <v>217</v>
      </c>
      <c r="L106" s="33"/>
    </row>
    <row r="107" spans="2:12" s="1" customFormat="1" ht="6.95" customHeight="1">
      <c r="B107" s="33"/>
      <c r="L107" s="33"/>
    </row>
    <row r="108" spans="2:12" s="1" customFormat="1" ht="12" customHeight="1">
      <c r="B108" s="33"/>
      <c r="C108" s="27" t="s">
        <v>16</v>
      </c>
      <c r="L108" s="33"/>
    </row>
    <row r="109" spans="2:12" s="1" customFormat="1" ht="26.25" customHeight="1">
      <c r="B109" s="33"/>
      <c r="E109" s="312" t="str">
        <f>E7</f>
        <v>Vybudování PPO na stokové síti v oblasti Karlín - Retenční nádrž JIH</v>
      </c>
      <c r="F109" s="313"/>
      <c r="G109" s="313"/>
      <c r="H109" s="313"/>
      <c r="L109" s="33"/>
    </row>
    <row r="110" spans="2:12" s="1" customFormat="1" ht="12" customHeight="1">
      <c r="B110" s="33"/>
      <c r="C110" s="27" t="s">
        <v>172</v>
      </c>
      <c r="L110" s="33"/>
    </row>
    <row r="111" spans="2:12" s="1" customFormat="1" ht="16.5" customHeight="1">
      <c r="B111" s="33"/>
      <c r="E111" s="273" t="str">
        <f>E9</f>
        <v>PS 01 - Strojně technologická část</v>
      </c>
      <c r="F111" s="311"/>
      <c r="G111" s="311"/>
      <c r="H111" s="311"/>
      <c r="L111" s="33"/>
    </row>
    <row r="112" spans="2:12" s="1" customFormat="1" ht="6.95" customHeight="1">
      <c r="B112" s="33"/>
      <c r="L112" s="33"/>
    </row>
    <row r="113" spans="2:65" s="1" customFormat="1" ht="12" customHeight="1">
      <c r="B113" s="33"/>
      <c r="C113" s="27" t="s">
        <v>22</v>
      </c>
      <c r="F113" s="25" t="str">
        <f>F12</f>
        <v>Praha 8 -Karlín</v>
      </c>
      <c r="I113" s="27" t="s">
        <v>24</v>
      </c>
      <c r="J113" s="52" t="str">
        <f>IF(J12="","",J12)</f>
        <v>13. 8. 2025</v>
      </c>
      <c r="L113" s="33"/>
    </row>
    <row r="114" spans="2:65" s="1" customFormat="1" ht="6.95" customHeight="1">
      <c r="B114" s="33"/>
      <c r="L114" s="33"/>
    </row>
    <row r="115" spans="2:65" s="1" customFormat="1" ht="15.2" customHeight="1">
      <c r="B115" s="33"/>
      <c r="C115" s="27" t="s">
        <v>30</v>
      </c>
      <c r="F115" s="25" t="str">
        <f>E15</f>
        <v>Pražská vodohospodářská společnost a.s.</v>
      </c>
      <c r="I115" s="27" t="s">
        <v>38</v>
      </c>
      <c r="J115" s="31" t="str">
        <f>E21</f>
        <v>Sweco a.s.</v>
      </c>
      <c r="L115" s="33"/>
    </row>
    <row r="116" spans="2:65" s="1" customFormat="1" ht="15.2" customHeight="1">
      <c r="B116" s="33"/>
      <c r="C116" s="27" t="s">
        <v>36</v>
      </c>
      <c r="F116" s="25" t="str">
        <f>IF(E18="","",E18)</f>
        <v>Vyplň údaj</v>
      </c>
      <c r="I116" s="27" t="s">
        <v>43</v>
      </c>
      <c r="J116" s="31" t="str">
        <f>E24</f>
        <v>Sweco a.s.</v>
      </c>
      <c r="L116" s="33"/>
    </row>
    <row r="117" spans="2:65" s="1" customFormat="1" ht="10.35" customHeight="1">
      <c r="B117" s="33"/>
      <c r="L117" s="33"/>
    </row>
    <row r="118" spans="2:65" s="10" customFormat="1" ht="29.25" customHeight="1">
      <c r="B118" s="118"/>
      <c r="C118" s="119" t="s">
        <v>218</v>
      </c>
      <c r="D118" s="120" t="s">
        <v>71</v>
      </c>
      <c r="E118" s="120" t="s">
        <v>67</v>
      </c>
      <c r="F118" s="120" t="s">
        <v>68</v>
      </c>
      <c r="G118" s="120" t="s">
        <v>219</v>
      </c>
      <c r="H118" s="120" t="s">
        <v>220</v>
      </c>
      <c r="I118" s="120" t="s">
        <v>221</v>
      </c>
      <c r="J118" s="120" t="s">
        <v>197</v>
      </c>
      <c r="K118" s="121" t="s">
        <v>222</v>
      </c>
      <c r="L118" s="118"/>
      <c r="M118" s="58" t="s">
        <v>1</v>
      </c>
      <c r="N118" s="59" t="s">
        <v>50</v>
      </c>
      <c r="O118" s="59" t="s">
        <v>223</v>
      </c>
      <c r="P118" s="59" t="s">
        <v>224</v>
      </c>
      <c r="Q118" s="59" t="s">
        <v>225</v>
      </c>
      <c r="R118" s="59" t="s">
        <v>226</v>
      </c>
      <c r="S118" s="59" t="s">
        <v>227</v>
      </c>
      <c r="T118" s="60" t="s">
        <v>228</v>
      </c>
    </row>
    <row r="119" spans="2:65" s="1" customFormat="1" ht="22.9" customHeight="1">
      <c r="B119" s="33"/>
      <c r="C119" s="63" t="s">
        <v>229</v>
      </c>
      <c r="J119" s="122">
        <f>BK119</f>
        <v>0</v>
      </c>
      <c r="L119" s="33"/>
      <c r="M119" s="61"/>
      <c r="N119" s="53"/>
      <c r="O119" s="53"/>
      <c r="P119" s="123">
        <f>P120</f>
        <v>0</v>
      </c>
      <c r="Q119" s="53"/>
      <c r="R119" s="123">
        <f>R120</f>
        <v>0</v>
      </c>
      <c r="S119" s="53"/>
      <c r="T119" s="124">
        <f>T120</f>
        <v>0</v>
      </c>
      <c r="AT119" s="17" t="s">
        <v>85</v>
      </c>
      <c r="AU119" s="17" t="s">
        <v>199</v>
      </c>
      <c r="BK119" s="125">
        <f>BK120</f>
        <v>0</v>
      </c>
    </row>
    <row r="120" spans="2:65" s="11" customFormat="1" ht="25.9" customHeight="1">
      <c r="B120" s="126"/>
      <c r="D120" s="127" t="s">
        <v>85</v>
      </c>
      <c r="E120" s="128" t="s">
        <v>230</v>
      </c>
      <c r="F120" s="128" t="s">
        <v>230</v>
      </c>
      <c r="I120" s="129"/>
      <c r="J120" s="130">
        <f>BK120</f>
        <v>0</v>
      </c>
      <c r="L120" s="126"/>
      <c r="M120" s="131"/>
      <c r="P120" s="132">
        <f>P121+P130</f>
        <v>0</v>
      </c>
      <c r="R120" s="132">
        <f>R121+R130</f>
        <v>0</v>
      </c>
      <c r="T120" s="133">
        <f>T121+T130</f>
        <v>0</v>
      </c>
      <c r="AR120" s="127" t="s">
        <v>93</v>
      </c>
      <c r="AT120" s="134" t="s">
        <v>85</v>
      </c>
      <c r="AU120" s="134" t="s">
        <v>86</v>
      </c>
      <c r="AY120" s="127" t="s">
        <v>232</v>
      </c>
      <c r="BK120" s="135">
        <f>BK121+BK130</f>
        <v>0</v>
      </c>
    </row>
    <row r="121" spans="2:65" s="11" customFormat="1" ht="22.9" customHeight="1">
      <c r="B121" s="126"/>
      <c r="D121" s="127" t="s">
        <v>85</v>
      </c>
      <c r="E121" s="136" t="s">
        <v>3365</v>
      </c>
      <c r="F121" s="136" t="s">
        <v>3366</v>
      </c>
      <c r="I121" s="129"/>
      <c r="J121" s="137">
        <f>BK121</f>
        <v>0</v>
      </c>
      <c r="L121" s="126"/>
      <c r="M121" s="131"/>
      <c r="P121" s="132">
        <f>SUM(P122:P129)</f>
        <v>0</v>
      </c>
      <c r="R121" s="132">
        <f>SUM(R122:R129)</f>
        <v>0</v>
      </c>
      <c r="T121" s="133">
        <f>SUM(T122:T129)</f>
        <v>0</v>
      </c>
      <c r="AR121" s="127" t="s">
        <v>93</v>
      </c>
      <c r="AT121" s="134" t="s">
        <v>85</v>
      </c>
      <c r="AU121" s="134" t="s">
        <v>93</v>
      </c>
      <c r="AY121" s="127" t="s">
        <v>232</v>
      </c>
      <c r="BK121" s="135">
        <f>SUM(BK122:BK129)</f>
        <v>0</v>
      </c>
    </row>
    <row r="122" spans="2:65" s="1" customFormat="1" ht="24.2" customHeight="1">
      <c r="B122" s="33"/>
      <c r="C122" s="138" t="s">
        <v>93</v>
      </c>
      <c r="D122" s="138" t="s">
        <v>234</v>
      </c>
      <c r="E122" s="139" t="s">
        <v>3367</v>
      </c>
      <c r="F122" s="140" t="s">
        <v>3368</v>
      </c>
      <c r="G122" s="141" t="s">
        <v>1627</v>
      </c>
      <c r="H122" s="142">
        <v>2</v>
      </c>
      <c r="I122" s="143"/>
      <c r="J122" s="144">
        <f>ROUND(I122*H122,2)</f>
        <v>0</v>
      </c>
      <c r="K122" s="140" t="s">
        <v>1910</v>
      </c>
      <c r="L122" s="33"/>
      <c r="M122" s="145" t="s">
        <v>1</v>
      </c>
      <c r="N122" s="146" t="s">
        <v>51</v>
      </c>
      <c r="P122" s="147">
        <f>O122*H122</f>
        <v>0</v>
      </c>
      <c r="Q122" s="147">
        <v>0</v>
      </c>
      <c r="R122" s="147">
        <f>Q122*H122</f>
        <v>0</v>
      </c>
      <c r="S122" s="147">
        <v>0</v>
      </c>
      <c r="T122" s="148">
        <f>S122*H122</f>
        <v>0</v>
      </c>
      <c r="AR122" s="149" t="s">
        <v>239</v>
      </c>
      <c r="AT122" s="149" t="s">
        <v>234</v>
      </c>
      <c r="AU122" s="149" t="s">
        <v>95</v>
      </c>
      <c r="AY122" s="17" t="s">
        <v>232</v>
      </c>
      <c r="BE122" s="150">
        <f>IF(N122="základní",J122,0)</f>
        <v>0</v>
      </c>
      <c r="BF122" s="150">
        <f>IF(N122="snížená",J122,0)</f>
        <v>0</v>
      </c>
      <c r="BG122" s="150">
        <f>IF(N122="zákl. přenesená",J122,0)</f>
        <v>0</v>
      </c>
      <c r="BH122" s="150">
        <f>IF(N122="sníž. přenesená",J122,0)</f>
        <v>0</v>
      </c>
      <c r="BI122" s="150">
        <f>IF(N122="nulová",J122,0)</f>
        <v>0</v>
      </c>
      <c r="BJ122" s="17" t="s">
        <v>93</v>
      </c>
      <c r="BK122" s="150">
        <f>ROUND(I122*H122,2)</f>
        <v>0</v>
      </c>
      <c r="BL122" s="17" t="s">
        <v>239</v>
      </c>
      <c r="BM122" s="149" t="s">
        <v>3369</v>
      </c>
    </row>
    <row r="123" spans="2:65" s="12" customFormat="1">
      <c r="B123" s="151"/>
      <c r="D123" s="152" t="s">
        <v>241</v>
      </c>
      <c r="E123" s="153" t="s">
        <v>1</v>
      </c>
      <c r="F123" s="154" t="s">
        <v>3370</v>
      </c>
      <c r="H123" s="155">
        <v>2</v>
      </c>
      <c r="I123" s="156"/>
      <c r="L123" s="151"/>
      <c r="M123" s="157"/>
      <c r="T123" s="158"/>
      <c r="AT123" s="153" t="s">
        <v>241</v>
      </c>
      <c r="AU123" s="153" t="s">
        <v>95</v>
      </c>
      <c r="AV123" s="12" t="s">
        <v>95</v>
      </c>
      <c r="AW123" s="12" t="s">
        <v>42</v>
      </c>
      <c r="AX123" s="12" t="s">
        <v>86</v>
      </c>
      <c r="AY123" s="153" t="s">
        <v>232</v>
      </c>
    </row>
    <row r="124" spans="2:65" s="14" customFormat="1">
      <c r="B124" s="166"/>
      <c r="D124" s="152" t="s">
        <v>241</v>
      </c>
      <c r="E124" s="167" t="s">
        <v>1</v>
      </c>
      <c r="F124" s="168" t="s">
        <v>3371</v>
      </c>
      <c r="H124" s="167" t="s">
        <v>1</v>
      </c>
      <c r="I124" s="169"/>
      <c r="L124" s="166"/>
      <c r="M124" s="170"/>
      <c r="T124" s="171"/>
      <c r="AT124" s="167" t="s">
        <v>241</v>
      </c>
      <c r="AU124" s="167" t="s">
        <v>95</v>
      </c>
      <c r="AV124" s="14" t="s">
        <v>93</v>
      </c>
      <c r="AW124" s="14" t="s">
        <v>42</v>
      </c>
      <c r="AX124" s="14" t="s">
        <v>86</v>
      </c>
      <c r="AY124" s="167" t="s">
        <v>232</v>
      </c>
    </row>
    <row r="125" spans="2:65" s="13" customFormat="1">
      <c r="B125" s="159"/>
      <c r="D125" s="152" t="s">
        <v>241</v>
      </c>
      <c r="E125" s="160" t="s">
        <v>1</v>
      </c>
      <c r="F125" s="161" t="s">
        <v>243</v>
      </c>
      <c r="H125" s="162">
        <v>2</v>
      </c>
      <c r="I125" s="163"/>
      <c r="L125" s="159"/>
      <c r="M125" s="164"/>
      <c r="T125" s="165"/>
      <c r="AT125" s="160" t="s">
        <v>241</v>
      </c>
      <c r="AU125" s="160" t="s">
        <v>95</v>
      </c>
      <c r="AV125" s="13" t="s">
        <v>239</v>
      </c>
      <c r="AW125" s="13" t="s">
        <v>42</v>
      </c>
      <c r="AX125" s="13" t="s">
        <v>93</v>
      </c>
      <c r="AY125" s="160" t="s">
        <v>232</v>
      </c>
    </row>
    <row r="126" spans="2:65" s="1" customFormat="1" ht="16.5" customHeight="1">
      <c r="B126" s="33"/>
      <c r="C126" s="138" t="s">
        <v>95</v>
      </c>
      <c r="D126" s="138" t="s">
        <v>234</v>
      </c>
      <c r="E126" s="139" t="s">
        <v>3372</v>
      </c>
      <c r="F126" s="140" t="s">
        <v>3373</v>
      </c>
      <c r="G126" s="141" t="s">
        <v>1627</v>
      </c>
      <c r="H126" s="142">
        <v>8</v>
      </c>
      <c r="I126" s="143"/>
      <c r="J126" s="144">
        <f>ROUND(I126*H126,2)</f>
        <v>0</v>
      </c>
      <c r="K126" s="140" t="s">
        <v>1910</v>
      </c>
      <c r="L126" s="33"/>
      <c r="M126" s="145" t="s">
        <v>1</v>
      </c>
      <c r="N126" s="146" t="s">
        <v>51</v>
      </c>
      <c r="P126" s="147">
        <f>O126*H126</f>
        <v>0</v>
      </c>
      <c r="Q126" s="147">
        <v>0</v>
      </c>
      <c r="R126" s="147">
        <f>Q126*H126</f>
        <v>0</v>
      </c>
      <c r="S126" s="147">
        <v>0</v>
      </c>
      <c r="T126" s="148">
        <f>S126*H126</f>
        <v>0</v>
      </c>
      <c r="AR126" s="149" t="s">
        <v>239</v>
      </c>
      <c r="AT126" s="149" t="s">
        <v>234</v>
      </c>
      <c r="AU126" s="149" t="s">
        <v>95</v>
      </c>
      <c r="AY126" s="17" t="s">
        <v>232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93</v>
      </c>
      <c r="BK126" s="150">
        <f>ROUND(I126*H126,2)</f>
        <v>0</v>
      </c>
      <c r="BL126" s="17" t="s">
        <v>239</v>
      </c>
      <c r="BM126" s="149" t="s">
        <v>3374</v>
      </c>
    </row>
    <row r="127" spans="2:65" s="12" customFormat="1">
      <c r="B127" s="151"/>
      <c r="D127" s="152" t="s">
        <v>241</v>
      </c>
      <c r="E127" s="153" t="s">
        <v>1</v>
      </c>
      <c r="F127" s="154" t="s">
        <v>3375</v>
      </c>
      <c r="H127" s="155">
        <v>8</v>
      </c>
      <c r="I127" s="156"/>
      <c r="L127" s="151"/>
      <c r="M127" s="157"/>
      <c r="T127" s="158"/>
      <c r="AT127" s="153" t="s">
        <v>241</v>
      </c>
      <c r="AU127" s="153" t="s">
        <v>95</v>
      </c>
      <c r="AV127" s="12" t="s">
        <v>95</v>
      </c>
      <c r="AW127" s="12" t="s">
        <v>42</v>
      </c>
      <c r="AX127" s="12" t="s">
        <v>86</v>
      </c>
      <c r="AY127" s="153" t="s">
        <v>232</v>
      </c>
    </row>
    <row r="128" spans="2:65" s="14" customFormat="1">
      <c r="B128" s="166"/>
      <c r="D128" s="152" t="s">
        <v>241</v>
      </c>
      <c r="E128" s="167" t="s">
        <v>1</v>
      </c>
      <c r="F128" s="168" t="s">
        <v>3371</v>
      </c>
      <c r="H128" s="167" t="s">
        <v>1</v>
      </c>
      <c r="I128" s="169"/>
      <c r="L128" s="166"/>
      <c r="M128" s="170"/>
      <c r="T128" s="171"/>
      <c r="AT128" s="167" t="s">
        <v>241</v>
      </c>
      <c r="AU128" s="167" t="s">
        <v>95</v>
      </c>
      <c r="AV128" s="14" t="s">
        <v>93</v>
      </c>
      <c r="AW128" s="14" t="s">
        <v>42</v>
      </c>
      <c r="AX128" s="14" t="s">
        <v>86</v>
      </c>
      <c r="AY128" s="167" t="s">
        <v>232</v>
      </c>
    </row>
    <row r="129" spans="2:65" s="13" customFormat="1">
      <c r="B129" s="159"/>
      <c r="D129" s="152" t="s">
        <v>241</v>
      </c>
      <c r="E129" s="160" t="s">
        <v>1</v>
      </c>
      <c r="F129" s="161" t="s">
        <v>243</v>
      </c>
      <c r="H129" s="162">
        <v>8</v>
      </c>
      <c r="I129" s="163"/>
      <c r="L129" s="159"/>
      <c r="M129" s="164"/>
      <c r="T129" s="165"/>
      <c r="AT129" s="160" t="s">
        <v>241</v>
      </c>
      <c r="AU129" s="160" t="s">
        <v>95</v>
      </c>
      <c r="AV129" s="13" t="s">
        <v>239</v>
      </c>
      <c r="AW129" s="13" t="s">
        <v>42</v>
      </c>
      <c r="AX129" s="13" t="s">
        <v>93</v>
      </c>
      <c r="AY129" s="160" t="s">
        <v>232</v>
      </c>
    </row>
    <row r="130" spans="2:65" s="11" customFormat="1" ht="22.9" customHeight="1">
      <c r="B130" s="126"/>
      <c r="D130" s="127" t="s">
        <v>85</v>
      </c>
      <c r="E130" s="136" t="s">
        <v>3376</v>
      </c>
      <c r="F130" s="136" t="s">
        <v>3377</v>
      </c>
      <c r="I130" s="129"/>
      <c r="J130" s="137">
        <f>BK130</f>
        <v>0</v>
      </c>
      <c r="L130" s="126"/>
      <c r="M130" s="131"/>
      <c r="P130" s="132">
        <f>SUM(P131:P161)</f>
        <v>0</v>
      </c>
      <c r="R130" s="132">
        <f>SUM(R131:R161)</f>
        <v>0</v>
      </c>
      <c r="T130" s="133">
        <f>SUM(T131:T161)</f>
        <v>0</v>
      </c>
      <c r="AR130" s="127" t="s">
        <v>93</v>
      </c>
      <c r="AT130" s="134" t="s">
        <v>85</v>
      </c>
      <c r="AU130" s="134" t="s">
        <v>93</v>
      </c>
      <c r="AY130" s="127" t="s">
        <v>232</v>
      </c>
      <c r="BK130" s="135">
        <f>SUM(BK131:BK161)</f>
        <v>0</v>
      </c>
    </row>
    <row r="131" spans="2:65" s="1" customFormat="1" ht="24.2" customHeight="1">
      <c r="B131" s="33"/>
      <c r="C131" s="138" t="s">
        <v>256</v>
      </c>
      <c r="D131" s="138" t="s">
        <v>234</v>
      </c>
      <c r="E131" s="139" t="s">
        <v>3378</v>
      </c>
      <c r="F131" s="140" t="s">
        <v>3379</v>
      </c>
      <c r="G131" s="141" t="s">
        <v>1627</v>
      </c>
      <c r="H131" s="142">
        <v>1</v>
      </c>
      <c r="I131" s="143"/>
      <c r="J131" s="144">
        <f>ROUND(I131*H131,2)</f>
        <v>0</v>
      </c>
      <c r="K131" s="140" t="s">
        <v>1910</v>
      </c>
      <c r="L131" s="33"/>
      <c r="M131" s="145" t="s">
        <v>1</v>
      </c>
      <c r="N131" s="146" t="s">
        <v>51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239</v>
      </c>
      <c r="AT131" s="149" t="s">
        <v>234</v>
      </c>
      <c r="AU131" s="149" t="s">
        <v>95</v>
      </c>
      <c r="AY131" s="17" t="s">
        <v>232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93</v>
      </c>
      <c r="BK131" s="150">
        <f>ROUND(I131*H131,2)</f>
        <v>0</v>
      </c>
      <c r="BL131" s="17" t="s">
        <v>239</v>
      </c>
      <c r="BM131" s="149" t="s">
        <v>3380</v>
      </c>
    </row>
    <row r="132" spans="2:65" s="12" customFormat="1">
      <c r="B132" s="151"/>
      <c r="D132" s="152" t="s">
        <v>241</v>
      </c>
      <c r="E132" s="153" t="s">
        <v>1</v>
      </c>
      <c r="F132" s="154" t="s">
        <v>3381</v>
      </c>
      <c r="H132" s="155">
        <v>1</v>
      </c>
      <c r="I132" s="156"/>
      <c r="L132" s="151"/>
      <c r="M132" s="157"/>
      <c r="T132" s="158"/>
      <c r="AT132" s="153" t="s">
        <v>241</v>
      </c>
      <c r="AU132" s="153" t="s">
        <v>95</v>
      </c>
      <c r="AV132" s="12" t="s">
        <v>95</v>
      </c>
      <c r="AW132" s="12" t="s">
        <v>42</v>
      </c>
      <c r="AX132" s="12" t="s">
        <v>86</v>
      </c>
      <c r="AY132" s="153" t="s">
        <v>232</v>
      </c>
    </row>
    <row r="133" spans="2:65" s="14" customFormat="1">
      <c r="B133" s="166"/>
      <c r="D133" s="152" t="s">
        <v>241</v>
      </c>
      <c r="E133" s="167" t="s">
        <v>1</v>
      </c>
      <c r="F133" s="168" t="s">
        <v>3371</v>
      </c>
      <c r="H133" s="167" t="s">
        <v>1</v>
      </c>
      <c r="I133" s="169"/>
      <c r="L133" s="166"/>
      <c r="M133" s="170"/>
      <c r="T133" s="171"/>
      <c r="AT133" s="167" t="s">
        <v>241</v>
      </c>
      <c r="AU133" s="167" t="s">
        <v>95</v>
      </c>
      <c r="AV133" s="14" t="s">
        <v>93</v>
      </c>
      <c r="AW133" s="14" t="s">
        <v>42</v>
      </c>
      <c r="AX133" s="14" t="s">
        <v>86</v>
      </c>
      <c r="AY133" s="167" t="s">
        <v>232</v>
      </c>
    </row>
    <row r="134" spans="2:65" s="13" customFormat="1">
      <c r="B134" s="159"/>
      <c r="D134" s="152" t="s">
        <v>241</v>
      </c>
      <c r="E134" s="160" t="s">
        <v>1</v>
      </c>
      <c r="F134" s="161" t="s">
        <v>243</v>
      </c>
      <c r="H134" s="162">
        <v>1</v>
      </c>
      <c r="I134" s="163"/>
      <c r="L134" s="159"/>
      <c r="M134" s="164"/>
      <c r="T134" s="165"/>
      <c r="AT134" s="160" t="s">
        <v>241</v>
      </c>
      <c r="AU134" s="160" t="s">
        <v>95</v>
      </c>
      <c r="AV134" s="13" t="s">
        <v>239</v>
      </c>
      <c r="AW134" s="13" t="s">
        <v>42</v>
      </c>
      <c r="AX134" s="13" t="s">
        <v>93</v>
      </c>
      <c r="AY134" s="160" t="s">
        <v>232</v>
      </c>
    </row>
    <row r="135" spans="2:65" s="1" customFormat="1" ht="21.75" customHeight="1">
      <c r="B135" s="33"/>
      <c r="C135" s="138" t="s">
        <v>239</v>
      </c>
      <c r="D135" s="138" t="s">
        <v>234</v>
      </c>
      <c r="E135" s="139" t="s">
        <v>3382</v>
      </c>
      <c r="F135" s="140" t="s">
        <v>3383</v>
      </c>
      <c r="G135" s="141" t="s">
        <v>1627</v>
      </c>
      <c r="H135" s="142">
        <v>1</v>
      </c>
      <c r="I135" s="143"/>
      <c r="J135" s="144">
        <f>ROUND(I135*H135,2)</f>
        <v>0</v>
      </c>
      <c r="K135" s="140" t="s">
        <v>1910</v>
      </c>
      <c r="L135" s="33"/>
      <c r="M135" s="145" t="s">
        <v>1</v>
      </c>
      <c r="N135" s="146" t="s">
        <v>51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239</v>
      </c>
      <c r="AT135" s="149" t="s">
        <v>234</v>
      </c>
      <c r="AU135" s="149" t="s">
        <v>95</v>
      </c>
      <c r="AY135" s="17" t="s">
        <v>232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93</v>
      </c>
      <c r="BK135" s="150">
        <f>ROUND(I135*H135,2)</f>
        <v>0</v>
      </c>
      <c r="BL135" s="17" t="s">
        <v>239</v>
      </c>
      <c r="BM135" s="149" t="s">
        <v>3384</v>
      </c>
    </row>
    <row r="136" spans="2:65" s="12" customFormat="1">
      <c r="B136" s="151"/>
      <c r="D136" s="152" t="s">
        <v>241</v>
      </c>
      <c r="E136" s="153" t="s">
        <v>1</v>
      </c>
      <c r="F136" s="154" t="s">
        <v>3385</v>
      </c>
      <c r="H136" s="155">
        <v>1</v>
      </c>
      <c r="I136" s="156"/>
      <c r="L136" s="151"/>
      <c r="M136" s="157"/>
      <c r="T136" s="158"/>
      <c r="AT136" s="153" t="s">
        <v>241</v>
      </c>
      <c r="AU136" s="153" t="s">
        <v>95</v>
      </c>
      <c r="AV136" s="12" t="s">
        <v>95</v>
      </c>
      <c r="AW136" s="12" t="s">
        <v>42</v>
      </c>
      <c r="AX136" s="12" t="s">
        <v>86</v>
      </c>
      <c r="AY136" s="153" t="s">
        <v>232</v>
      </c>
    </row>
    <row r="137" spans="2:65" s="14" customFormat="1">
      <c r="B137" s="166"/>
      <c r="D137" s="152" t="s">
        <v>241</v>
      </c>
      <c r="E137" s="167" t="s">
        <v>1</v>
      </c>
      <c r="F137" s="168" t="s">
        <v>3371</v>
      </c>
      <c r="H137" s="167" t="s">
        <v>1</v>
      </c>
      <c r="I137" s="169"/>
      <c r="L137" s="166"/>
      <c r="M137" s="170"/>
      <c r="T137" s="171"/>
      <c r="AT137" s="167" t="s">
        <v>241</v>
      </c>
      <c r="AU137" s="167" t="s">
        <v>95</v>
      </c>
      <c r="AV137" s="14" t="s">
        <v>93</v>
      </c>
      <c r="AW137" s="14" t="s">
        <v>42</v>
      </c>
      <c r="AX137" s="14" t="s">
        <v>86</v>
      </c>
      <c r="AY137" s="167" t="s">
        <v>232</v>
      </c>
    </row>
    <row r="138" spans="2:65" s="13" customFormat="1">
      <c r="B138" s="159"/>
      <c r="D138" s="152" t="s">
        <v>241</v>
      </c>
      <c r="E138" s="160" t="s">
        <v>1</v>
      </c>
      <c r="F138" s="161" t="s">
        <v>243</v>
      </c>
      <c r="H138" s="162">
        <v>1</v>
      </c>
      <c r="I138" s="163"/>
      <c r="L138" s="159"/>
      <c r="M138" s="164"/>
      <c r="T138" s="165"/>
      <c r="AT138" s="160" t="s">
        <v>241</v>
      </c>
      <c r="AU138" s="160" t="s">
        <v>95</v>
      </c>
      <c r="AV138" s="13" t="s">
        <v>239</v>
      </c>
      <c r="AW138" s="13" t="s">
        <v>42</v>
      </c>
      <c r="AX138" s="13" t="s">
        <v>93</v>
      </c>
      <c r="AY138" s="160" t="s">
        <v>232</v>
      </c>
    </row>
    <row r="139" spans="2:65" s="1" customFormat="1" ht="24.2" customHeight="1">
      <c r="B139" s="33"/>
      <c r="C139" s="138" t="s">
        <v>266</v>
      </c>
      <c r="D139" s="138" t="s">
        <v>234</v>
      </c>
      <c r="E139" s="139" t="s">
        <v>3386</v>
      </c>
      <c r="F139" s="140" t="s">
        <v>3387</v>
      </c>
      <c r="G139" s="141" t="s">
        <v>1627</v>
      </c>
      <c r="H139" s="142">
        <v>2</v>
      </c>
      <c r="I139" s="143"/>
      <c r="J139" s="144">
        <f>ROUND(I139*H139,2)</f>
        <v>0</v>
      </c>
      <c r="K139" s="140" t="s">
        <v>1910</v>
      </c>
      <c r="L139" s="33"/>
      <c r="M139" s="145" t="s">
        <v>1</v>
      </c>
      <c r="N139" s="146" t="s">
        <v>51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239</v>
      </c>
      <c r="AT139" s="149" t="s">
        <v>234</v>
      </c>
      <c r="AU139" s="149" t="s">
        <v>95</v>
      </c>
      <c r="AY139" s="17" t="s">
        <v>232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93</v>
      </c>
      <c r="BK139" s="150">
        <f>ROUND(I139*H139,2)</f>
        <v>0</v>
      </c>
      <c r="BL139" s="17" t="s">
        <v>239</v>
      </c>
      <c r="BM139" s="149" t="s">
        <v>3388</v>
      </c>
    </row>
    <row r="140" spans="2:65" s="12" customFormat="1">
      <c r="B140" s="151"/>
      <c r="D140" s="152" t="s">
        <v>241</v>
      </c>
      <c r="E140" s="153" t="s">
        <v>1</v>
      </c>
      <c r="F140" s="154" t="s">
        <v>3389</v>
      </c>
      <c r="H140" s="155">
        <v>2</v>
      </c>
      <c r="I140" s="156"/>
      <c r="L140" s="151"/>
      <c r="M140" s="157"/>
      <c r="T140" s="158"/>
      <c r="AT140" s="153" t="s">
        <v>241</v>
      </c>
      <c r="AU140" s="153" t="s">
        <v>95</v>
      </c>
      <c r="AV140" s="12" t="s">
        <v>95</v>
      </c>
      <c r="AW140" s="12" t="s">
        <v>42</v>
      </c>
      <c r="AX140" s="12" t="s">
        <v>86</v>
      </c>
      <c r="AY140" s="153" t="s">
        <v>232</v>
      </c>
    </row>
    <row r="141" spans="2:65" s="14" customFormat="1">
      <c r="B141" s="166"/>
      <c r="D141" s="152" t="s">
        <v>241</v>
      </c>
      <c r="E141" s="167" t="s">
        <v>1</v>
      </c>
      <c r="F141" s="168" t="s">
        <v>3390</v>
      </c>
      <c r="H141" s="167" t="s">
        <v>1</v>
      </c>
      <c r="I141" s="169"/>
      <c r="L141" s="166"/>
      <c r="M141" s="170"/>
      <c r="T141" s="171"/>
      <c r="AT141" s="167" t="s">
        <v>241</v>
      </c>
      <c r="AU141" s="167" t="s">
        <v>95</v>
      </c>
      <c r="AV141" s="14" t="s">
        <v>93</v>
      </c>
      <c r="AW141" s="14" t="s">
        <v>42</v>
      </c>
      <c r="AX141" s="14" t="s">
        <v>86</v>
      </c>
      <c r="AY141" s="167" t="s">
        <v>232</v>
      </c>
    </row>
    <row r="142" spans="2:65" s="14" customFormat="1">
      <c r="B142" s="166"/>
      <c r="D142" s="152" t="s">
        <v>241</v>
      </c>
      <c r="E142" s="167" t="s">
        <v>1</v>
      </c>
      <c r="F142" s="168" t="s">
        <v>3371</v>
      </c>
      <c r="H142" s="167" t="s">
        <v>1</v>
      </c>
      <c r="I142" s="169"/>
      <c r="L142" s="166"/>
      <c r="M142" s="170"/>
      <c r="T142" s="171"/>
      <c r="AT142" s="167" t="s">
        <v>241</v>
      </c>
      <c r="AU142" s="167" t="s">
        <v>95</v>
      </c>
      <c r="AV142" s="14" t="s">
        <v>93</v>
      </c>
      <c r="AW142" s="14" t="s">
        <v>42</v>
      </c>
      <c r="AX142" s="14" t="s">
        <v>86</v>
      </c>
      <c r="AY142" s="167" t="s">
        <v>232</v>
      </c>
    </row>
    <row r="143" spans="2:65" s="13" customFormat="1">
      <c r="B143" s="159"/>
      <c r="D143" s="152" t="s">
        <v>241</v>
      </c>
      <c r="E143" s="160" t="s">
        <v>1</v>
      </c>
      <c r="F143" s="161" t="s">
        <v>243</v>
      </c>
      <c r="H143" s="162">
        <v>2</v>
      </c>
      <c r="I143" s="163"/>
      <c r="L143" s="159"/>
      <c r="M143" s="164"/>
      <c r="T143" s="165"/>
      <c r="AT143" s="160" t="s">
        <v>241</v>
      </c>
      <c r="AU143" s="160" t="s">
        <v>95</v>
      </c>
      <c r="AV143" s="13" t="s">
        <v>239</v>
      </c>
      <c r="AW143" s="13" t="s">
        <v>42</v>
      </c>
      <c r="AX143" s="13" t="s">
        <v>93</v>
      </c>
      <c r="AY143" s="160" t="s">
        <v>232</v>
      </c>
    </row>
    <row r="144" spans="2:65" s="1" customFormat="1" ht="24.2" customHeight="1">
      <c r="B144" s="33"/>
      <c r="C144" s="138" t="s">
        <v>271</v>
      </c>
      <c r="D144" s="138" t="s">
        <v>234</v>
      </c>
      <c r="E144" s="139" t="s">
        <v>3391</v>
      </c>
      <c r="F144" s="140" t="s">
        <v>3392</v>
      </c>
      <c r="G144" s="141" t="s">
        <v>1627</v>
      </c>
      <c r="H144" s="142">
        <v>2</v>
      </c>
      <c r="I144" s="143"/>
      <c r="J144" s="144">
        <f>ROUND(I144*H144,2)</f>
        <v>0</v>
      </c>
      <c r="K144" s="140" t="s">
        <v>1910</v>
      </c>
      <c r="L144" s="33"/>
      <c r="M144" s="145" t="s">
        <v>1</v>
      </c>
      <c r="N144" s="146" t="s">
        <v>51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239</v>
      </c>
      <c r="AT144" s="149" t="s">
        <v>234</v>
      </c>
      <c r="AU144" s="149" t="s">
        <v>95</v>
      </c>
      <c r="AY144" s="17" t="s">
        <v>232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93</v>
      </c>
      <c r="BK144" s="150">
        <f>ROUND(I144*H144,2)</f>
        <v>0</v>
      </c>
      <c r="BL144" s="17" t="s">
        <v>239</v>
      </c>
      <c r="BM144" s="149" t="s">
        <v>3393</v>
      </c>
    </row>
    <row r="145" spans="2:65" s="12" customFormat="1" ht="22.5">
      <c r="B145" s="151"/>
      <c r="D145" s="152" t="s">
        <v>241</v>
      </c>
      <c r="E145" s="153" t="s">
        <v>1</v>
      </c>
      <c r="F145" s="154" t="s">
        <v>3394</v>
      </c>
      <c r="H145" s="155">
        <v>2</v>
      </c>
      <c r="I145" s="156"/>
      <c r="L145" s="151"/>
      <c r="M145" s="157"/>
      <c r="T145" s="158"/>
      <c r="AT145" s="153" t="s">
        <v>241</v>
      </c>
      <c r="AU145" s="153" t="s">
        <v>95</v>
      </c>
      <c r="AV145" s="12" t="s">
        <v>95</v>
      </c>
      <c r="AW145" s="12" t="s">
        <v>42</v>
      </c>
      <c r="AX145" s="12" t="s">
        <v>86</v>
      </c>
      <c r="AY145" s="153" t="s">
        <v>232</v>
      </c>
    </row>
    <row r="146" spans="2:65" s="14" customFormat="1">
      <c r="B146" s="166"/>
      <c r="D146" s="152" t="s">
        <v>241</v>
      </c>
      <c r="E146" s="167" t="s">
        <v>1</v>
      </c>
      <c r="F146" s="168" t="s">
        <v>3371</v>
      </c>
      <c r="H146" s="167" t="s">
        <v>1</v>
      </c>
      <c r="I146" s="169"/>
      <c r="L146" s="166"/>
      <c r="M146" s="170"/>
      <c r="T146" s="171"/>
      <c r="AT146" s="167" t="s">
        <v>241</v>
      </c>
      <c r="AU146" s="167" t="s">
        <v>95</v>
      </c>
      <c r="AV146" s="14" t="s">
        <v>93</v>
      </c>
      <c r="AW146" s="14" t="s">
        <v>42</v>
      </c>
      <c r="AX146" s="14" t="s">
        <v>86</v>
      </c>
      <c r="AY146" s="167" t="s">
        <v>232</v>
      </c>
    </row>
    <row r="147" spans="2:65" s="13" customFormat="1">
      <c r="B147" s="159"/>
      <c r="D147" s="152" t="s">
        <v>241</v>
      </c>
      <c r="E147" s="160" t="s">
        <v>1</v>
      </c>
      <c r="F147" s="161" t="s">
        <v>243</v>
      </c>
      <c r="H147" s="162">
        <v>2</v>
      </c>
      <c r="I147" s="163"/>
      <c r="L147" s="159"/>
      <c r="M147" s="164"/>
      <c r="T147" s="165"/>
      <c r="AT147" s="160" t="s">
        <v>241</v>
      </c>
      <c r="AU147" s="160" t="s">
        <v>95</v>
      </c>
      <c r="AV147" s="13" t="s">
        <v>239</v>
      </c>
      <c r="AW147" s="13" t="s">
        <v>42</v>
      </c>
      <c r="AX147" s="13" t="s">
        <v>93</v>
      </c>
      <c r="AY147" s="160" t="s">
        <v>232</v>
      </c>
    </row>
    <row r="148" spans="2:65" s="1" customFormat="1" ht="16.5" customHeight="1">
      <c r="B148" s="33"/>
      <c r="C148" s="138" t="s">
        <v>275</v>
      </c>
      <c r="D148" s="138" t="s">
        <v>234</v>
      </c>
      <c r="E148" s="139" t="s">
        <v>3395</v>
      </c>
      <c r="F148" s="140" t="s">
        <v>3396</v>
      </c>
      <c r="G148" s="141" t="s">
        <v>1627</v>
      </c>
      <c r="H148" s="142">
        <v>2</v>
      </c>
      <c r="I148" s="143"/>
      <c r="J148" s="144">
        <f>ROUND(I148*H148,2)</f>
        <v>0</v>
      </c>
      <c r="K148" s="140" t="s">
        <v>1910</v>
      </c>
      <c r="L148" s="33"/>
      <c r="M148" s="145" t="s">
        <v>1</v>
      </c>
      <c r="N148" s="146" t="s">
        <v>51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239</v>
      </c>
      <c r="AT148" s="149" t="s">
        <v>234</v>
      </c>
      <c r="AU148" s="149" t="s">
        <v>95</v>
      </c>
      <c r="AY148" s="17" t="s">
        <v>232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93</v>
      </c>
      <c r="BK148" s="150">
        <f>ROUND(I148*H148,2)</f>
        <v>0</v>
      </c>
      <c r="BL148" s="17" t="s">
        <v>239</v>
      </c>
      <c r="BM148" s="149" t="s">
        <v>3397</v>
      </c>
    </row>
    <row r="149" spans="2:65" s="12" customFormat="1">
      <c r="B149" s="151"/>
      <c r="D149" s="152" t="s">
        <v>241</v>
      </c>
      <c r="E149" s="153" t="s">
        <v>1</v>
      </c>
      <c r="F149" s="154" t="s">
        <v>3398</v>
      </c>
      <c r="H149" s="155">
        <v>2</v>
      </c>
      <c r="I149" s="156"/>
      <c r="L149" s="151"/>
      <c r="M149" s="157"/>
      <c r="T149" s="158"/>
      <c r="AT149" s="153" t="s">
        <v>241</v>
      </c>
      <c r="AU149" s="153" t="s">
        <v>95</v>
      </c>
      <c r="AV149" s="12" t="s">
        <v>95</v>
      </c>
      <c r="AW149" s="12" t="s">
        <v>42</v>
      </c>
      <c r="AX149" s="12" t="s">
        <v>86</v>
      </c>
      <c r="AY149" s="153" t="s">
        <v>232</v>
      </c>
    </row>
    <row r="150" spans="2:65" s="14" customFormat="1">
      <c r="B150" s="166"/>
      <c r="D150" s="152" t="s">
        <v>241</v>
      </c>
      <c r="E150" s="167" t="s">
        <v>1</v>
      </c>
      <c r="F150" s="168" t="s">
        <v>3371</v>
      </c>
      <c r="H150" s="167" t="s">
        <v>1</v>
      </c>
      <c r="I150" s="169"/>
      <c r="L150" s="166"/>
      <c r="M150" s="170"/>
      <c r="T150" s="171"/>
      <c r="AT150" s="167" t="s">
        <v>241</v>
      </c>
      <c r="AU150" s="167" t="s">
        <v>95</v>
      </c>
      <c r="AV150" s="14" t="s">
        <v>93</v>
      </c>
      <c r="AW150" s="14" t="s">
        <v>42</v>
      </c>
      <c r="AX150" s="14" t="s">
        <v>86</v>
      </c>
      <c r="AY150" s="167" t="s">
        <v>232</v>
      </c>
    </row>
    <row r="151" spans="2:65" s="13" customFormat="1">
      <c r="B151" s="159"/>
      <c r="D151" s="152" t="s">
        <v>241</v>
      </c>
      <c r="E151" s="160" t="s">
        <v>1</v>
      </c>
      <c r="F151" s="161" t="s">
        <v>243</v>
      </c>
      <c r="H151" s="162">
        <v>2</v>
      </c>
      <c r="I151" s="163"/>
      <c r="L151" s="159"/>
      <c r="M151" s="164"/>
      <c r="T151" s="165"/>
      <c r="AT151" s="160" t="s">
        <v>241</v>
      </c>
      <c r="AU151" s="160" t="s">
        <v>95</v>
      </c>
      <c r="AV151" s="13" t="s">
        <v>239</v>
      </c>
      <c r="AW151" s="13" t="s">
        <v>42</v>
      </c>
      <c r="AX151" s="13" t="s">
        <v>93</v>
      </c>
      <c r="AY151" s="160" t="s">
        <v>232</v>
      </c>
    </row>
    <row r="152" spans="2:65" s="1" customFormat="1" ht="24.2" customHeight="1">
      <c r="B152" s="33"/>
      <c r="C152" s="138" t="s">
        <v>303</v>
      </c>
      <c r="D152" s="138" t="s">
        <v>234</v>
      </c>
      <c r="E152" s="139" t="s">
        <v>3399</v>
      </c>
      <c r="F152" s="140" t="s">
        <v>3400</v>
      </c>
      <c r="G152" s="141" t="s">
        <v>1627</v>
      </c>
      <c r="H152" s="142">
        <v>4</v>
      </c>
      <c r="I152" s="143"/>
      <c r="J152" s="144">
        <f>ROUND(I152*H152,2)</f>
        <v>0</v>
      </c>
      <c r="K152" s="140" t="s">
        <v>1910</v>
      </c>
      <c r="L152" s="33"/>
      <c r="M152" s="145" t="s">
        <v>1</v>
      </c>
      <c r="N152" s="146" t="s">
        <v>51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239</v>
      </c>
      <c r="AT152" s="149" t="s">
        <v>234</v>
      </c>
      <c r="AU152" s="149" t="s">
        <v>95</v>
      </c>
      <c r="AY152" s="17" t="s">
        <v>232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93</v>
      </c>
      <c r="BK152" s="150">
        <f>ROUND(I152*H152,2)</f>
        <v>0</v>
      </c>
      <c r="BL152" s="17" t="s">
        <v>239</v>
      </c>
      <c r="BM152" s="149" t="s">
        <v>3401</v>
      </c>
    </row>
    <row r="153" spans="2:65" s="12" customFormat="1" ht="22.5">
      <c r="B153" s="151"/>
      <c r="D153" s="152" t="s">
        <v>241</v>
      </c>
      <c r="E153" s="153" t="s">
        <v>1</v>
      </c>
      <c r="F153" s="154" t="s">
        <v>3402</v>
      </c>
      <c r="H153" s="155">
        <v>4</v>
      </c>
      <c r="I153" s="156"/>
      <c r="L153" s="151"/>
      <c r="M153" s="157"/>
      <c r="T153" s="158"/>
      <c r="AT153" s="153" t="s">
        <v>241</v>
      </c>
      <c r="AU153" s="153" t="s">
        <v>95</v>
      </c>
      <c r="AV153" s="12" t="s">
        <v>95</v>
      </c>
      <c r="AW153" s="12" t="s">
        <v>42</v>
      </c>
      <c r="AX153" s="12" t="s">
        <v>86</v>
      </c>
      <c r="AY153" s="153" t="s">
        <v>232</v>
      </c>
    </row>
    <row r="154" spans="2:65" s="14" customFormat="1">
      <c r="B154" s="166"/>
      <c r="D154" s="152" t="s">
        <v>241</v>
      </c>
      <c r="E154" s="167" t="s">
        <v>1</v>
      </c>
      <c r="F154" s="168" t="s">
        <v>3371</v>
      </c>
      <c r="H154" s="167" t="s">
        <v>1</v>
      </c>
      <c r="I154" s="169"/>
      <c r="L154" s="166"/>
      <c r="M154" s="170"/>
      <c r="T154" s="171"/>
      <c r="AT154" s="167" t="s">
        <v>241</v>
      </c>
      <c r="AU154" s="167" t="s">
        <v>95</v>
      </c>
      <c r="AV154" s="14" t="s">
        <v>93</v>
      </c>
      <c r="AW154" s="14" t="s">
        <v>42</v>
      </c>
      <c r="AX154" s="14" t="s">
        <v>86</v>
      </c>
      <c r="AY154" s="167" t="s">
        <v>232</v>
      </c>
    </row>
    <row r="155" spans="2:65" s="13" customFormat="1">
      <c r="B155" s="159"/>
      <c r="D155" s="152" t="s">
        <v>241</v>
      </c>
      <c r="E155" s="160" t="s">
        <v>1</v>
      </c>
      <c r="F155" s="161" t="s">
        <v>243</v>
      </c>
      <c r="H155" s="162">
        <v>4</v>
      </c>
      <c r="I155" s="163"/>
      <c r="L155" s="159"/>
      <c r="M155" s="164"/>
      <c r="T155" s="165"/>
      <c r="AT155" s="160" t="s">
        <v>241</v>
      </c>
      <c r="AU155" s="160" t="s">
        <v>95</v>
      </c>
      <c r="AV155" s="13" t="s">
        <v>239</v>
      </c>
      <c r="AW155" s="13" t="s">
        <v>42</v>
      </c>
      <c r="AX155" s="13" t="s">
        <v>93</v>
      </c>
      <c r="AY155" s="160" t="s">
        <v>232</v>
      </c>
    </row>
    <row r="156" spans="2:65" s="1" customFormat="1" ht="16.5" customHeight="1">
      <c r="B156" s="33"/>
      <c r="C156" s="138" t="s">
        <v>312</v>
      </c>
      <c r="D156" s="138" t="s">
        <v>234</v>
      </c>
      <c r="E156" s="139" t="s">
        <v>3403</v>
      </c>
      <c r="F156" s="140" t="s">
        <v>3404</v>
      </c>
      <c r="G156" s="141" t="s">
        <v>1627</v>
      </c>
      <c r="H156" s="142">
        <v>1</v>
      </c>
      <c r="I156" s="143"/>
      <c r="J156" s="144">
        <f>ROUND(I156*H156,2)</f>
        <v>0</v>
      </c>
      <c r="K156" s="140" t="s">
        <v>1910</v>
      </c>
      <c r="L156" s="33"/>
      <c r="M156" s="145" t="s">
        <v>1</v>
      </c>
      <c r="N156" s="146" t="s">
        <v>51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239</v>
      </c>
      <c r="AT156" s="149" t="s">
        <v>234</v>
      </c>
      <c r="AU156" s="149" t="s">
        <v>95</v>
      </c>
      <c r="AY156" s="17" t="s">
        <v>232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93</v>
      </c>
      <c r="BK156" s="150">
        <f>ROUND(I156*H156,2)</f>
        <v>0</v>
      </c>
      <c r="BL156" s="17" t="s">
        <v>239</v>
      </c>
      <c r="BM156" s="149" t="s">
        <v>3405</v>
      </c>
    </row>
    <row r="157" spans="2:65" s="12" customFormat="1">
      <c r="B157" s="151"/>
      <c r="D157" s="152" t="s">
        <v>241</v>
      </c>
      <c r="E157" s="153" t="s">
        <v>1</v>
      </c>
      <c r="F157" s="154" t="s">
        <v>3406</v>
      </c>
      <c r="H157" s="155">
        <v>1</v>
      </c>
      <c r="I157" s="156"/>
      <c r="L157" s="151"/>
      <c r="M157" s="157"/>
      <c r="T157" s="158"/>
      <c r="AT157" s="153" t="s">
        <v>241</v>
      </c>
      <c r="AU157" s="153" t="s">
        <v>95</v>
      </c>
      <c r="AV157" s="12" t="s">
        <v>95</v>
      </c>
      <c r="AW157" s="12" t="s">
        <v>42</v>
      </c>
      <c r="AX157" s="12" t="s">
        <v>86</v>
      </c>
      <c r="AY157" s="153" t="s">
        <v>232</v>
      </c>
    </row>
    <row r="158" spans="2:65" s="14" customFormat="1">
      <c r="B158" s="166"/>
      <c r="D158" s="152" t="s">
        <v>241</v>
      </c>
      <c r="E158" s="167" t="s">
        <v>1</v>
      </c>
      <c r="F158" s="168" t="s">
        <v>3407</v>
      </c>
      <c r="H158" s="167" t="s">
        <v>1</v>
      </c>
      <c r="I158" s="169"/>
      <c r="L158" s="166"/>
      <c r="M158" s="170"/>
      <c r="T158" s="171"/>
      <c r="AT158" s="167" t="s">
        <v>241</v>
      </c>
      <c r="AU158" s="167" t="s">
        <v>95</v>
      </c>
      <c r="AV158" s="14" t="s">
        <v>93</v>
      </c>
      <c r="AW158" s="14" t="s">
        <v>42</v>
      </c>
      <c r="AX158" s="14" t="s">
        <v>86</v>
      </c>
      <c r="AY158" s="167" t="s">
        <v>232</v>
      </c>
    </row>
    <row r="159" spans="2:65" s="14" customFormat="1">
      <c r="B159" s="166"/>
      <c r="D159" s="152" t="s">
        <v>241</v>
      </c>
      <c r="E159" s="167" t="s">
        <v>1</v>
      </c>
      <c r="F159" s="168" t="s">
        <v>3408</v>
      </c>
      <c r="H159" s="167" t="s">
        <v>1</v>
      </c>
      <c r="I159" s="169"/>
      <c r="L159" s="166"/>
      <c r="M159" s="170"/>
      <c r="T159" s="171"/>
      <c r="AT159" s="167" t="s">
        <v>241</v>
      </c>
      <c r="AU159" s="167" t="s">
        <v>95</v>
      </c>
      <c r="AV159" s="14" t="s">
        <v>93</v>
      </c>
      <c r="AW159" s="14" t="s">
        <v>42</v>
      </c>
      <c r="AX159" s="14" t="s">
        <v>86</v>
      </c>
      <c r="AY159" s="167" t="s">
        <v>232</v>
      </c>
    </row>
    <row r="160" spans="2:65" s="14" customFormat="1">
      <c r="B160" s="166"/>
      <c r="D160" s="152" t="s">
        <v>241</v>
      </c>
      <c r="E160" s="167" t="s">
        <v>1</v>
      </c>
      <c r="F160" s="168" t="s">
        <v>3371</v>
      </c>
      <c r="H160" s="167" t="s">
        <v>1</v>
      </c>
      <c r="I160" s="169"/>
      <c r="L160" s="166"/>
      <c r="M160" s="170"/>
      <c r="T160" s="171"/>
      <c r="AT160" s="167" t="s">
        <v>241</v>
      </c>
      <c r="AU160" s="167" t="s">
        <v>95</v>
      </c>
      <c r="AV160" s="14" t="s">
        <v>93</v>
      </c>
      <c r="AW160" s="14" t="s">
        <v>42</v>
      </c>
      <c r="AX160" s="14" t="s">
        <v>86</v>
      </c>
      <c r="AY160" s="167" t="s">
        <v>232</v>
      </c>
    </row>
    <row r="161" spans="2:51" s="13" customFormat="1">
      <c r="B161" s="159"/>
      <c r="D161" s="152" t="s">
        <v>241</v>
      </c>
      <c r="E161" s="160" t="s">
        <v>1</v>
      </c>
      <c r="F161" s="161" t="s">
        <v>243</v>
      </c>
      <c r="H161" s="162">
        <v>1</v>
      </c>
      <c r="I161" s="163"/>
      <c r="L161" s="159"/>
      <c r="M161" s="189"/>
      <c r="N161" s="190"/>
      <c r="O161" s="190"/>
      <c r="P161" s="190"/>
      <c r="Q161" s="190"/>
      <c r="R161" s="190"/>
      <c r="S161" s="190"/>
      <c r="T161" s="191"/>
      <c r="AT161" s="160" t="s">
        <v>241</v>
      </c>
      <c r="AU161" s="160" t="s">
        <v>95</v>
      </c>
      <c r="AV161" s="13" t="s">
        <v>239</v>
      </c>
      <c r="AW161" s="13" t="s">
        <v>42</v>
      </c>
      <c r="AX161" s="13" t="s">
        <v>93</v>
      </c>
      <c r="AY161" s="160" t="s">
        <v>232</v>
      </c>
    </row>
    <row r="162" spans="2:51" s="1" customFormat="1" ht="6.95" customHeight="1">
      <c r="B162" s="44"/>
      <c r="C162" s="45"/>
      <c r="D162" s="45"/>
      <c r="E162" s="45"/>
      <c r="F162" s="45"/>
      <c r="G162" s="45"/>
      <c r="H162" s="45"/>
      <c r="I162" s="45"/>
      <c r="J162" s="45"/>
      <c r="K162" s="45"/>
      <c r="L162" s="33"/>
    </row>
  </sheetData>
  <sheetProtection algorithmName="SHA-512" hashValue="sTMF+Q/SdOhs/AmIov08kGX2yowZFej6klkLsB55z9mtvTFuD+/+4uEPVAUYbP0y/0O67K31CMAF/TTITESO6Q==" saltValue="sizNV405VzHDnzuMeaeYa6JQsK9KtAPlYfNi2hs1nUSwJ+9Tpc0zcXaxqWkLHuMXPotqb/bFzTw1fy1Jt7E9Cw==" spinCount="100000" sheet="1" objects="1" scenarios="1" formatColumns="0" formatRows="0" autoFilter="0"/>
  <autoFilter ref="C118:K161" xr:uid="{00000000-0009-0000-0000-00000C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361"/>
  <sheetViews>
    <sheetView showGridLines="0" topLeftCell="A84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138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95</v>
      </c>
    </row>
    <row r="4" spans="2:46" ht="24.95" customHeight="1">
      <c r="B4" s="20"/>
      <c r="D4" s="21" t="s">
        <v>158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12" t="str">
        <f>'Rekapitulace stavby'!K6</f>
        <v>Vybudování PPO na stokové síti v oblasti Karlín - Retenční nádrž JIH</v>
      </c>
      <c r="F7" s="313"/>
      <c r="G7" s="313"/>
      <c r="H7" s="313"/>
      <c r="L7" s="20"/>
    </row>
    <row r="8" spans="2:46" s="1" customFormat="1" ht="12" customHeight="1">
      <c r="B8" s="33"/>
      <c r="D8" s="27" t="s">
        <v>172</v>
      </c>
      <c r="L8" s="33"/>
    </row>
    <row r="9" spans="2:46" s="1" customFormat="1" ht="16.5" customHeight="1">
      <c r="B9" s="33"/>
      <c r="E9" s="273" t="s">
        <v>3409</v>
      </c>
      <c r="F9" s="311"/>
      <c r="G9" s="311"/>
      <c r="H9" s="311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7" t="s">
        <v>18</v>
      </c>
      <c r="F11" s="25" t="s">
        <v>1</v>
      </c>
      <c r="I11" s="27" t="s">
        <v>20</v>
      </c>
      <c r="J11" s="25" t="s">
        <v>1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2" t="str">
        <f>'Rekapitulace stavby'!AN8</f>
        <v>13. 8. 2025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46" s="1" customFormat="1" ht="18" customHeight="1">
      <c r="B15" s="33"/>
      <c r="E15" s="25" t="s">
        <v>33</v>
      </c>
      <c r="I15" s="27" t="s">
        <v>34</v>
      </c>
      <c r="J15" s="25" t="s">
        <v>35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36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314" t="str">
        <f>'Rekapitulace stavby'!E14</f>
        <v>Vyplň údaj</v>
      </c>
      <c r="F18" s="284"/>
      <c r="G18" s="284"/>
      <c r="H18" s="284"/>
      <c r="I18" s="27" t="s">
        <v>34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38</v>
      </c>
      <c r="I20" s="27" t="s">
        <v>31</v>
      </c>
      <c r="J20" s="25" t="s">
        <v>39</v>
      </c>
      <c r="L20" s="33"/>
    </row>
    <row r="21" spans="2:12" s="1" customFormat="1" ht="18" customHeight="1">
      <c r="B21" s="33"/>
      <c r="E21" s="25" t="s">
        <v>40</v>
      </c>
      <c r="I21" s="27" t="s">
        <v>34</v>
      </c>
      <c r="J21" s="25" t="s">
        <v>41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43</v>
      </c>
      <c r="I23" s="27" t="s">
        <v>31</v>
      </c>
      <c r="J23" s="25" t="s">
        <v>39</v>
      </c>
      <c r="L23" s="33"/>
    </row>
    <row r="24" spans="2:12" s="1" customFormat="1" ht="18" customHeight="1">
      <c r="B24" s="33"/>
      <c r="E24" s="25" t="s">
        <v>40</v>
      </c>
      <c r="I24" s="27" t="s">
        <v>34</v>
      </c>
      <c r="J24" s="25" t="s">
        <v>41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44</v>
      </c>
      <c r="L26" s="33"/>
    </row>
    <row r="27" spans="2:12" s="7" customFormat="1" ht="59.25" customHeight="1">
      <c r="B27" s="94"/>
      <c r="E27" s="289" t="s">
        <v>45</v>
      </c>
      <c r="F27" s="289"/>
      <c r="G27" s="289"/>
      <c r="H27" s="289"/>
      <c r="L27" s="94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3"/>
      <c r="E29" s="53"/>
      <c r="F29" s="53"/>
      <c r="G29" s="53"/>
      <c r="H29" s="53"/>
      <c r="I29" s="53"/>
      <c r="J29" s="53"/>
      <c r="K29" s="53"/>
      <c r="L29" s="33"/>
    </row>
    <row r="30" spans="2:12" s="1" customFormat="1" ht="25.35" customHeight="1">
      <c r="B30" s="33"/>
      <c r="D30" s="95" t="s">
        <v>46</v>
      </c>
      <c r="J30" s="65">
        <f>ROUND(J122, 2)</f>
        <v>0</v>
      </c>
      <c r="L30" s="33"/>
    </row>
    <row r="31" spans="2:12" s="1" customFormat="1" ht="6.95" customHeight="1">
      <c r="B31" s="33"/>
      <c r="D31" s="53"/>
      <c r="E31" s="53"/>
      <c r="F31" s="53"/>
      <c r="G31" s="53"/>
      <c r="H31" s="53"/>
      <c r="I31" s="53"/>
      <c r="J31" s="53"/>
      <c r="K31" s="53"/>
      <c r="L31" s="33"/>
    </row>
    <row r="32" spans="2:12" s="1" customFormat="1" ht="14.45" customHeight="1">
      <c r="B32" s="33"/>
      <c r="F32" s="96" t="s">
        <v>48</v>
      </c>
      <c r="I32" s="96" t="s">
        <v>47</v>
      </c>
      <c r="J32" s="96" t="s">
        <v>49</v>
      </c>
      <c r="L32" s="33"/>
    </row>
    <row r="33" spans="2:12" s="1" customFormat="1" ht="14.45" customHeight="1">
      <c r="B33" s="33"/>
      <c r="D33" s="97" t="s">
        <v>50</v>
      </c>
      <c r="E33" s="27" t="s">
        <v>51</v>
      </c>
      <c r="F33" s="85">
        <f>ROUND((SUM(BE122:BE360)),  2)</f>
        <v>0</v>
      </c>
      <c r="I33" s="98">
        <v>0.21</v>
      </c>
      <c r="J33" s="85">
        <f>ROUND(((SUM(BE122:BE360))*I33),  2)</f>
        <v>0</v>
      </c>
      <c r="L33" s="33"/>
    </row>
    <row r="34" spans="2:12" s="1" customFormat="1" ht="14.45" customHeight="1">
      <c r="B34" s="33"/>
      <c r="E34" s="27" t="s">
        <v>52</v>
      </c>
      <c r="F34" s="85">
        <f>ROUND((SUM(BF122:BF360)),  2)</f>
        <v>0</v>
      </c>
      <c r="I34" s="98">
        <v>0.12</v>
      </c>
      <c r="J34" s="85">
        <f>ROUND(((SUM(BF122:BF360))*I34),  2)</f>
        <v>0</v>
      </c>
      <c r="L34" s="33"/>
    </row>
    <row r="35" spans="2:12" s="1" customFormat="1" ht="14.45" hidden="1" customHeight="1">
      <c r="B35" s="33"/>
      <c r="E35" s="27" t="s">
        <v>53</v>
      </c>
      <c r="F35" s="85">
        <f>ROUND((SUM(BG122:BG360)),  2)</f>
        <v>0</v>
      </c>
      <c r="I35" s="98">
        <v>0.21</v>
      </c>
      <c r="J35" s="85">
        <f>0</f>
        <v>0</v>
      </c>
      <c r="L35" s="33"/>
    </row>
    <row r="36" spans="2:12" s="1" customFormat="1" ht="14.45" hidden="1" customHeight="1">
      <c r="B36" s="33"/>
      <c r="E36" s="27" t="s">
        <v>54</v>
      </c>
      <c r="F36" s="85">
        <f>ROUND((SUM(BH122:BH360)),  2)</f>
        <v>0</v>
      </c>
      <c r="I36" s="98">
        <v>0.12</v>
      </c>
      <c r="J36" s="85">
        <f>0</f>
        <v>0</v>
      </c>
      <c r="L36" s="33"/>
    </row>
    <row r="37" spans="2:12" s="1" customFormat="1" ht="14.45" hidden="1" customHeight="1">
      <c r="B37" s="33"/>
      <c r="E37" s="27" t="s">
        <v>55</v>
      </c>
      <c r="F37" s="85">
        <f>ROUND((SUM(BI122:BI360)),  2)</f>
        <v>0</v>
      </c>
      <c r="I37" s="98">
        <v>0</v>
      </c>
      <c r="J37" s="85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56</v>
      </c>
      <c r="E39" s="56"/>
      <c r="F39" s="56"/>
      <c r="G39" s="101" t="s">
        <v>57</v>
      </c>
      <c r="H39" s="102" t="s">
        <v>58</v>
      </c>
      <c r="I39" s="56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1" t="s">
        <v>59</v>
      </c>
      <c r="E50" s="42"/>
      <c r="F50" s="42"/>
      <c r="G50" s="41" t="s">
        <v>60</v>
      </c>
      <c r="H50" s="42"/>
      <c r="I50" s="42"/>
      <c r="J50" s="42"/>
      <c r="K50" s="42"/>
      <c r="L50" s="33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3"/>
      <c r="D61" s="43" t="s">
        <v>61</v>
      </c>
      <c r="E61" s="35"/>
      <c r="F61" s="105" t="s">
        <v>62</v>
      </c>
      <c r="G61" s="43" t="s">
        <v>61</v>
      </c>
      <c r="H61" s="35"/>
      <c r="I61" s="35"/>
      <c r="J61" s="106" t="s">
        <v>62</v>
      </c>
      <c r="K61" s="35"/>
      <c r="L61" s="33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3"/>
      <c r="D65" s="41" t="s">
        <v>63</v>
      </c>
      <c r="E65" s="42"/>
      <c r="F65" s="42"/>
      <c r="G65" s="41" t="s">
        <v>64</v>
      </c>
      <c r="H65" s="42"/>
      <c r="I65" s="42"/>
      <c r="J65" s="42"/>
      <c r="K65" s="42"/>
      <c r="L65" s="33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3"/>
      <c r="D76" s="43" t="s">
        <v>61</v>
      </c>
      <c r="E76" s="35"/>
      <c r="F76" s="105" t="s">
        <v>62</v>
      </c>
      <c r="G76" s="43" t="s">
        <v>61</v>
      </c>
      <c r="H76" s="35"/>
      <c r="I76" s="35"/>
      <c r="J76" s="106" t="s">
        <v>62</v>
      </c>
      <c r="K76" s="35"/>
      <c r="L76" s="33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3"/>
    </row>
    <row r="82" spans="2:47" s="1" customFormat="1" ht="24.95" customHeight="1">
      <c r="B82" s="33"/>
      <c r="C82" s="21" t="s">
        <v>195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312" t="str">
        <f>E7</f>
        <v>Vybudování PPO na stokové síti v oblasti Karlín - Retenční nádrž JIH</v>
      </c>
      <c r="F85" s="313"/>
      <c r="G85" s="313"/>
      <c r="H85" s="313"/>
      <c r="L85" s="33"/>
    </row>
    <row r="86" spans="2:47" s="1" customFormat="1" ht="12" customHeight="1">
      <c r="B86" s="33"/>
      <c r="C86" s="27" t="s">
        <v>172</v>
      </c>
      <c r="L86" s="33"/>
    </row>
    <row r="87" spans="2:47" s="1" customFormat="1" ht="16.5" customHeight="1">
      <c r="B87" s="33"/>
      <c r="E87" s="273" t="str">
        <f>E9</f>
        <v xml:space="preserve">PS 02 - Elektrotechnologie </v>
      </c>
      <c r="F87" s="311"/>
      <c r="G87" s="311"/>
      <c r="H87" s="31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Praha 8 -Karlín</v>
      </c>
      <c r="I89" s="27" t="s">
        <v>24</v>
      </c>
      <c r="J89" s="52" t="str">
        <f>IF(J12="","",J12)</f>
        <v>13. 8. 2025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30</v>
      </c>
      <c r="F91" s="25" t="str">
        <f>E15</f>
        <v>Pražská vodohospodářská společnost a.s.</v>
      </c>
      <c r="I91" s="27" t="s">
        <v>38</v>
      </c>
      <c r="J91" s="31" t="str">
        <f>E21</f>
        <v>Sweco a.s.</v>
      </c>
      <c r="L91" s="33"/>
    </row>
    <row r="92" spans="2:47" s="1" customFormat="1" ht="15.2" customHeight="1">
      <c r="B92" s="33"/>
      <c r="C92" s="27" t="s">
        <v>36</v>
      </c>
      <c r="F92" s="25" t="str">
        <f>IF(E18="","",E18)</f>
        <v>Vyplň údaj</v>
      </c>
      <c r="I92" s="27" t="s">
        <v>43</v>
      </c>
      <c r="J92" s="31" t="str">
        <f>E24</f>
        <v>Sweco a.s.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196</v>
      </c>
      <c r="D94" s="99"/>
      <c r="E94" s="99"/>
      <c r="F94" s="99"/>
      <c r="G94" s="99"/>
      <c r="H94" s="99"/>
      <c r="I94" s="99"/>
      <c r="J94" s="108" t="s">
        <v>197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198</v>
      </c>
      <c r="J96" s="65">
        <f>J122</f>
        <v>0</v>
      </c>
      <c r="L96" s="33"/>
      <c r="AU96" s="17" t="s">
        <v>199</v>
      </c>
    </row>
    <row r="97" spans="2:12" s="8" customFormat="1" ht="24.95" customHeight="1">
      <c r="B97" s="110"/>
      <c r="D97" s="111" t="s">
        <v>3009</v>
      </c>
      <c r="E97" s="112"/>
      <c r="F97" s="112"/>
      <c r="G97" s="112"/>
      <c r="H97" s="112"/>
      <c r="I97" s="112"/>
      <c r="J97" s="113">
        <f>J123</f>
        <v>0</v>
      </c>
      <c r="L97" s="110"/>
    </row>
    <row r="98" spans="2:12" s="9" customFormat="1" ht="19.899999999999999" customHeight="1">
      <c r="B98" s="114"/>
      <c r="D98" s="115" t="s">
        <v>208</v>
      </c>
      <c r="E98" s="116"/>
      <c r="F98" s="116"/>
      <c r="G98" s="116"/>
      <c r="H98" s="116"/>
      <c r="I98" s="116"/>
      <c r="J98" s="117">
        <f>J124</f>
        <v>0</v>
      </c>
      <c r="L98" s="114"/>
    </row>
    <row r="99" spans="2:12" s="8" customFormat="1" ht="24.95" customHeight="1">
      <c r="B99" s="110"/>
      <c r="D99" s="111" t="s">
        <v>3012</v>
      </c>
      <c r="E99" s="112"/>
      <c r="F99" s="112"/>
      <c r="G99" s="112"/>
      <c r="H99" s="112"/>
      <c r="I99" s="112"/>
      <c r="J99" s="113">
        <f>J139</f>
        <v>0</v>
      </c>
      <c r="L99" s="110"/>
    </row>
    <row r="100" spans="2:12" s="9" customFormat="1" ht="19.899999999999999" customHeight="1">
      <c r="B100" s="114"/>
      <c r="D100" s="115" t="s">
        <v>3410</v>
      </c>
      <c r="E100" s="116"/>
      <c r="F100" s="116"/>
      <c r="G100" s="116"/>
      <c r="H100" s="116"/>
      <c r="I100" s="116"/>
      <c r="J100" s="117">
        <f>J140</f>
        <v>0</v>
      </c>
      <c r="L100" s="114"/>
    </row>
    <row r="101" spans="2:12" s="8" customFormat="1" ht="24.95" customHeight="1">
      <c r="B101" s="110"/>
      <c r="D101" s="111" t="s">
        <v>210</v>
      </c>
      <c r="E101" s="112"/>
      <c r="F101" s="112"/>
      <c r="G101" s="112"/>
      <c r="H101" s="112"/>
      <c r="I101" s="112"/>
      <c r="J101" s="113">
        <f>J146</f>
        <v>0</v>
      </c>
      <c r="L101" s="110"/>
    </row>
    <row r="102" spans="2:12" s="9" customFormat="1" ht="19.899999999999999" customHeight="1">
      <c r="B102" s="114"/>
      <c r="D102" s="115" t="s">
        <v>3010</v>
      </c>
      <c r="E102" s="116"/>
      <c r="F102" s="116"/>
      <c r="G102" s="116"/>
      <c r="H102" s="116"/>
      <c r="I102" s="116"/>
      <c r="J102" s="117">
        <f>J147</f>
        <v>0</v>
      </c>
      <c r="L102" s="114"/>
    </row>
    <row r="103" spans="2:12" s="1" customFormat="1" ht="21.75" customHeight="1">
      <c r="B103" s="33"/>
      <c r="L103" s="33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3"/>
    </row>
    <row r="108" spans="2:12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3"/>
    </row>
    <row r="109" spans="2:12" s="1" customFormat="1" ht="24.95" customHeight="1">
      <c r="B109" s="33"/>
      <c r="C109" s="21" t="s">
        <v>217</v>
      </c>
      <c r="L109" s="33"/>
    </row>
    <row r="110" spans="2:12" s="1" customFormat="1" ht="6.95" customHeight="1">
      <c r="B110" s="33"/>
      <c r="L110" s="33"/>
    </row>
    <row r="111" spans="2:12" s="1" customFormat="1" ht="12" customHeight="1">
      <c r="B111" s="33"/>
      <c r="C111" s="27" t="s">
        <v>16</v>
      </c>
      <c r="L111" s="33"/>
    </row>
    <row r="112" spans="2:12" s="1" customFormat="1" ht="26.25" customHeight="1">
      <c r="B112" s="33"/>
      <c r="E112" s="312" t="str">
        <f>E7</f>
        <v>Vybudování PPO na stokové síti v oblasti Karlín - Retenční nádrž JIH</v>
      </c>
      <c r="F112" s="313"/>
      <c r="G112" s="313"/>
      <c r="H112" s="313"/>
      <c r="L112" s="33"/>
    </row>
    <row r="113" spans="2:65" s="1" customFormat="1" ht="12" customHeight="1">
      <c r="B113" s="33"/>
      <c r="C113" s="27" t="s">
        <v>172</v>
      </c>
      <c r="L113" s="33"/>
    </row>
    <row r="114" spans="2:65" s="1" customFormat="1" ht="16.5" customHeight="1">
      <c r="B114" s="33"/>
      <c r="E114" s="273" t="str">
        <f>E9</f>
        <v xml:space="preserve">PS 02 - Elektrotechnologie </v>
      </c>
      <c r="F114" s="311"/>
      <c r="G114" s="311"/>
      <c r="H114" s="311"/>
      <c r="L114" s="33"/>
    </row>
    <row r="115" spans="2:65" s="1" customFormat="1" ht="6.95" customHeight="1">
      <c r="B115" s="33"/>
      <c r="L115" s="33"/>
    </row>
    <row r="116" spans="2:65" s="1" customFormat="1" ht="12" customHeight="1">
      <c r="B116" s="33"/>
      <c r="C116" s="27" t="s">
        <v>22</v>
      </c>
      <c r="F116" s="25" t="str">
        <f>F12</f>
        <v>Praha 8 -Karlín</v>
      </c>
      <c r="I116" s="27" t="s">
        <v>24</v>
      </c>
      <c r="J116" s="52" t="str">
        <f>IF(J12="","",J12)</f>
        <v>13. 8. 2025</v>
      </c>
      <c r="L116" s="33"/>
    </row>
    <row r="117" spans="2:65" s="1" customFormat="1" ht="6.95" customHeight="1">
      <c r="B117" s="33"/>
      <c r="L117" s="33"/>
    </row>
    <row r="118" spans="2:65" s="1" customFormat="1" ht="15.2" customHeight="1">
      <c r="B118" s="33"/>
      <c r="C118" s="27" t="s">
        <v>30</v>
      </c>
      <c r="F118" s="25" t="str">
        <f>E15</f>
        <v>Pražská vodohospodářská společnost a.s.</v>
      </c>
      <c r="I118" s="27" t="s">
        <v>38</v>
      </c>
      <c r="J118" s="31" t="str">
        <f>E21</f>
        <v>Sweco a.s.</v>
      </c>
      <c r="L118" s="33"/>
    </row>
    <row r="119" spans="2:65" s="1" customFormat="1" ht="15.2" customHeight="1">
      <c r="B119" s="33"/>
      <c r="C119" s="27" t="s">
        <v>36</v>
      </c>
      <c r="F119" s="25" t="str">
        <f>IF(E18="","",E18)</f>
        <v>Vyplň údaj</v>
      </c>
      <c r="I119" s="27" t="s">
        <v>43</v>
      </c>
      <c r="J119" s="31" t="str">
        <f>E24</f>
        <v>Sweco a.s.</v>
      </c>
      <c r="L119" s="33"/>
    </row>
    <row r="120" spans="2:65" s="1" customFormat="1" ht="10.35" customHeight="1">
      <c r="B120" s="33"/>
      <c r="L120" s="33"/>
    </row>
    <row r="121" spans="2:65" s="10" customFormat="1" ht="29.25" customHeight="1">
      <c r="B121" s="118"/>
      <c r="C121" s="119" t="s">
        <v>218</v>
      </c>
      <c r="D121" s="120" t="s">
        <v>71</v>
      </c>
      <c r="E121" s="120" t="s">
        <v>67</v>
      </c>
      <c r="F121" s="120" t="s">
        <v>68</v>
      </c>
      <c r="G121" s="120" t="s">
        <v>219</v>
      </c>
      <c r="H121" s="120" t="s">
        <v>220</v>
      </c>
      <c r="I121" s="120" t="s">
        <v>221</v>
      </c>
      <c r="J121" s="120" t="s">
        <v>197</v>
      </c>
      <c r="K121" s="121" t="s">
        <v>222</v>
      </c>
      <c r="L121" s="118"/>
      <c r="M121" s="58" t="s">
        <v>1</v>
      </c>
      <c r="N121" s="59" t="s">
        <v>50</v>
      </c>
      <c r="O121" s="59" t="s">
        <v>223</v>
      </c>
      <c r="P121" s="59" t="s">
        <v>224</v>
      </c>
      <c r="Q121" s="59" t="s">
        <v>225</v>
      </c>
      <c r="R121" s="59" t="s">
        <v>226</v>
      </c>
      <c r="S121" s="59" t="s">
        <v>227</v>
      </c>
      <c r="T121" s="60" t="s">
        <v>228</v>
      </c>
    </row>
    <row r="122" spans="2:65" s="1" customFormat="1" ht="22.9" customHeight="1">
      <c r="B122" s="33"/>
      <c r="C122" s="63" t="s">
        <v>229</v>
      </c>
      <c r="J122" s="122">
        <f>BK122</f>
        <v>0</v>
      </c>
      <c r="L122" s="33"/>
      <c r="M122" s="61"/>
      <c r="N122" s="53"/>
      <c r="O122" s="53"/>
      <c r="P122" s="123">
        <f>P123+P139+P146</f>
        <v>0</v>
      </c>
      <c r="Q122" s="53"/>
      <c r="R122" s="123">
        <f>R123+R139+R146</f>
        <v>9.5554147500000006</v>
      </c>
      <c r="S122" s="53"/>
      <c r="T122" s="124">
        <f>T123+T139+T146</f>
        <v>0.05</v>
      </c>
      <c r="AT122" s="17" t="s">
        <v>85</v>
      </c>
      <c r="AU122" s="17" t="s">
        <v>199</v>
      </c>
      <c r="BK122" s="125">
        <f>BK123+BK139+BK146</f>
        <v>0</v>
      </c>
    </row>
    <row r="123" spans="2:65" s="11" customFormat="1" ht="25.9" customHeight="1">
      <c r="B123" s="126"/>
      <c r="D123" s="127" t="s">
        <v>85</v>
      </c>
      <c r="E123" s="128" t="s">
        <v>230</v>
      </c>
      <c r="F123" s="128" t="s">
        <v>230</v>
      </c>
      <c r="I123" s="129"/>
      <c r="J123" s="130">
        <f>BK123</f>
        <v>0</v>
      </c>
      <c r="L123" s="126"/>
      <c r="M123" s="131"/>
      <c r="P123" s="132">
        <f>P124</f>
        <v>0</v>
      </c>
      <c r="R123" s="132">
        <f>R124</f>
        <v>0</v>
      </c>
      <c r="T123" s="133">
        <f>T124</f>
        <v>0</v>
      </c>
      <c r="AR123" s="127" t="s">
        <v>93</v>
      </c>
      <c r="AT123" s="134" t="s">
        <v>85</v>
      </c>
      <c r="AU123" s="134" t="s">
        <v>86</v>
      </c>
      <c r="AY123" s="127" t="s">
        <v>232</v>
      </c>
      <c r="BK123" s="135">
        <f>BK124</f>
        <v>0</v>
      </c>
    </row>
    <row r="124" spans="2:65" s="11" customFormat="1" ht="22.9" customHeight="1">
      <c r="B124" s="126"/>
      <c r="D124" s="127" t="s">
        <v>85</v>
      </c>
      <c r="E124" s="136" t="s">
        <v>1095</v>
      </c>
      <c r="F124" s="136" t="s">
        <v>1096</v>
      </c>
      <c r="I124" s="129"/>
      <c r="J124" s="137">
        <f>BK124</f>
        <v>0</v>
      </c>
      <c r="L124" s="126"/>
      <c r="M124" s="131"/>
      <c r="P124" s="132">
        <f>SUM(P125:P138)</f>
        <v>0</v>
      </c>
      <c r="R124" s="132">
        <f>SUM(R125:R138)</f>
        <v>0</v>
      </c>
      <c r="T124" s="133">
        <f>SUM(T125:T138)</f>
        <v>0</v>
      </c>
      <c r="AR124" s="127" t="s">
        <v>93</v>
      </c>
      <c r="AT124" s="134" t="s">
        <v>85</v>
      </c>
      <c r="AU124" s="134" t="s">
        <v>93</v>
      </c>
      <c r="AY124" s="127" t="s">
        <v>232</v>
      </c>
      <c r="BK124" s="135">
        <f>SUM(BK125:BK138)</f>
        <v>0</v>
      </c>
    </row>
    <row r="125" spans="2:65" s="1" customFormat="1" ht="24.2" customHeight="1">
      <c r="B125" s="33"/>
      <c r="C125" s="138" t="s">
        <v>93</v>
      </c>
      <c r="D125" s="138" t="s">
        <v>234</v>
      </c>
      <c r="E125" s="139" t="s">
        <v>3411</v>
      </c>
      <c r="F125" s="140" t="s">
        <v>3412</v>
      </c>
      <c r="G125" s="141" t="s">
        <v>183</v>
      </c>
      <c r="H125" s="142">
        <v>0.05</v>
      </c>
      <c r="I125" s="143"/>
      <c r="J125" s="144">
        <f>ROUND(I125*H125,2)</f>
        <v>0</v>
      </c>
      <c r="K125" s="140" t="s">
        <v>238</v>
      </c>
      <c r="L125" s="33"/>
      <c r="M125" s="145" t="s">
        <v>1</v>
      </c>
      <c r="N125" s="146" t="s">
        <v>51</v>
      </c>
      <c r="P125" s="147">
        <f>O125*H125</f>
        <v>0</v>
      </c>
      <c r="Q125" s="147">
        <v>0</v>
      </c>
      <c r="R125" s="147">
        <f>Q125*H125</f>
        <v>0</v>
      </c>
      <c r="S125" s="147">
        <v>0</v>
      </c>
      <c r="T125" s="148">
        <f>S125*H125</f>
        <v>0</v>
      </c>
      <c r="AR125" s="149" t="s">
        <v>239</v>
      </c>
      <c r="AT125" s="149" t="s">
        <v>234</v>
      </c>
      <c r="AU125" s="149" t="s">
        <v>95</v>
      </c>
      <c r="AY125" s="17" t="s">
        <v>232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7" t="s">
        <v>93</v>
      </c>
      <c r="BK125" s="150">
        <f>ROUND(I125*H125,2)</f>
        <v>0</v>
      </c>
      <c r="BL125" s="17" t="s">
        <v>239</v>
      </c>
      <c r="BM125" s="149" t="s">
        <v>3413</v>
      </c>
    </row>
    <row r="126" spans="2:65" s="14" customFormat="1" ht="22.5">
      <c r="B126" s="166"/>
      <c r="D126" s="152" t="s">
        <v>241</v>
      </c>
      <c r="E126" s="167" t="s">
        <v>1</v>
      </c>
      <c r="F126" s="168" t="s">
        <v>3414</v>
      </c>
      <c r="H126" s="167" t="s">
        <v>1</v>
      </c>
      <c r="I126" s="169"/>
      <c r="L126" s="166"/>
      <c r="M126" s="170"/>
      <c r="T126" s="171"/>
      <c r="AT126" s="167" t="s">
        <v>241</v>
      </c>
      <c r="AU126" s="167" t="s">
        <v>95</v>
      </c>
      <c r="AV126" s="14" t="s">
        <v>93</v>
      </c>
      <c r="AW126" s="14" t="s">
        <v>42</v>
      </c>
      <c r="AX126" s="14" t="s">
        <v>86</v>
      </c>
      <c r="AY126" s="167" t="s">
        <v>232</v>
      </c>
    </row>
    <row r="127" spans="2:65" s="12" customFormat="1">
      <c r="B127" s="151"/>
      <c r="D127" s="152" t="s">
        <v>241</v>
      </c>
      <c r="E127" s="153" t="s">
        <v>1</v>
      </c>
      <c r="F127" s="154" t="s">
        <v>3415</v>
      </c>
      <c r="H127" s="155">
        <v>0.05</v>
      </c>
      <c r="I127" s="156"/>
      <c r="L127" s="151"/>
      <c r="M127" s="157"/>
      <c r="T127" s="158"/>
      <c r="AT127" s="153" t="s">
        <v>241</v>
      </c>
      <c r="AU127" s="153" t="s">
        <v>95</v>
      </c>
      <c r="AV127" s="12" t="s">
        <v>95</v>
      </c>
      <c r="AW127" s="12" t="s">
        <v>42</v>
      </c>
      <c r="AX127" s="12" t="s">
        <v>86</v>
      </c>
      <c r="AY127" s="153" t="s">
        <v>232</v>
      </c>
    </row>
    <row r="128" spans="2:65" s="13" customFormat="1">
      <c r="B128" s="159"/>
      <c r="D128" s="152" t="s">
        <v>241</v>
      </c>
      <c r="E128" s="160" t="s">
        <v>1</v>
      </c>
      <c r="F128" s="161" t="s">
        <v>243</v>
      </c>
      <c r="H128" s="162">
        <v>0.05</v>
      </c>
      <c r="I128" s="163"/>
      <c r="L128" s="159"/>
      <c r="M128" s="164"/>
      <c r="T128" s="165"/>
      <c r="AT128" s="160" t="s">
        <v>241</v>
      </c>
      <c r="AU128" s="160" t="s">
        <v>95</v>
      </c>
      <c r="AV128" s="13" t="s">
        <v>239</v>
      </c>
      <c r="AW128" s="13" t="s">
        <v>42</v>
      </c>
      <c r="AX128" s="13" t="s">
        <v>93</v>
      </c>
      <c r="AY128" s="160" t="s">
        <v>232</v>
      </c>
    </row>
    <row r="129" spans="2:65" s="1" customFormat="1" ht="24.2" customHeight="1">
      <c r="B129" s="33"/>
      <c r="C129" s="138" t="s">
        <v>95</v>
      </c>
      <c r="D129" s="138" t="s">
        <v>234</v>
      </c>
      <c r="E129" s="139" t="s">
        <v>3021</v>
      </c>
      <c r="F129" s="140" t="s">
        <v>3022</v>
      </c>
      <c r="G129" s="141" t="s">
        <v>183</v>
      </c>
      <c r="H129" s="142">
        <v>0.05</v>
      </c>
      <c r="I129" s="143"/>
      <c r="J129" s="144">
        <f>ROUND(I129*H129,2)</f>
        <v>0</v>
      </c>
      <c r="K129" s="140" t="s">
        <v>238</v>
      </c>
      <c r="L129" s="33"/>
      <c r="M129" s="145" t="s">
        <v>1</v>
      </c>
      <c r="N129" s="146" t="s">
        <v>51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239</v>
      </c>
      <c r="AT129" s="149" t="s">
        <v>234</v>
      </c>
      <c r="AU129" s="149" t="s">
        <v>95</v>
      </c>
      <c r="AY129" s="17" t="s">
        <v>232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93</v>
      </c>
      <c r="BK129" s="150">
        <f>ROUND(I129*H129,2)</f>
        <v>0</v>
      </c>
      <c r="BL129" s="17" t="s">
        <v>239</v>
      </c>
      <c r="BM129" s="149" t="s">
        <v>3416</v>
      </c>
    </row>
    <row r="130" spans="2:65" s="14" customFormat="1" ht="22.5">
      <c r="B130" s="166"/>
      <c r="D130" s="152" t="s">
        <v>241</v>
      </c>
      <c r="E130" s="167" t="s">
        <v>1</v>
      </c>
      <c r="F130" s="168" t="s">
        <v>3414</v>
      </c>
      <c r="H130" s="167" t="s">
        <v>1</v>
      </c>
      <c r="I130" s="169"/>
      <c r="L130" s="166"/>
      <c r="M130" s="170"/>
      <c r="T130" s="171"/>
      <c r="AT130" s="167" t="s">
        <v>241</v>
      </c>
      <c r="AU130" s="167" t="s">
        <v>95</v>
      </c>
      <c r="AV130" s="14" t="s">
        <v>93</v>
      </c>
      <c r="AW130" s="14" t="s">
        <v>42</v>
      </c>
      <c r="AX130" s="14" t="s">
        <v>86</v>
      </c>
      <c r="AY130" s="167" t="s">
        <v>232</v>
      </c>
    </row>
    <row r="131" spans="2:65" s="12" customFormat="1">
      <c r="B131" s="151"/>
      <c r="D131" s="152" t="s">
        <v>241</v>
      </c>
      <c r="E131" s="153" t="s">
        <v>1</v>
      </c>
      <c r="F131" s="154" t="s">
        <v>3415</v>
      </c>
      <c r="H131" s="155">
        <v>0.05</v>
      </c>
      <c r="I131" s="156"/>
      <c r="L131" s="151"/>
      <c r="M131" s="157"/>
      <c r="T131" s="158"/>
      <c r="AT131" s="153" t="s">
        <v>241</v>
      </c>
      <c r="AU131" s="153" t="s">
        <v>95</v>
      </c>
      <c r="AV131" s="12" t="s">
        <v>95</v>
      </c>
      <c r="AW131" s="12" t="s">
        <v>42</v>
      </c>
      <c r="AX131" s="12" t="s">
        <v>86</v>
      </c>
      <c r="AY131" s="153" t="s">
        <v>232</v>
      </c>
    </row>
    <row r="132" spans="2:65" s="13" customFormat="1">
      <c r="B132" s="159"/>
      <c r="D132" s="152" t="s">
        <v>241</v>
      </c>
      <c r="E132" s="160" t="s">
        <v>1</v>
      </c>
      <c r="F132" s="161" t="s">
        <v>243</v>
      </c>
      <c r="H132" s="162">
        <v>0.05</v>
      </c>
      <c r="I132" s="163"/>
      <c r="L132" s="159"/>
      <c r="M132" s="164"/>
      <c r="T132" s="165"/>
      <c r="AT132" s="160" t="s">
        <v>241</v>
      </c>
      <c r="AU132" s="160" t="s">
        <v>95</v>
      </c>
      <c r="AV132" s="13" t="s">
        <v>239</v>
      </c>
      <c r="AW132" s="13" t="s">
        <v>42</v>
      </c>
      <c r="AX132" s="13" t="s">
        <v>93</v>
      </c>
      <c r="AY132" s="160" t="s">
        <v>232</v>
      </c>
    </row>
    <row r="133" spans="2:65" s="1" customFormat="1" ht="37.9" customHeight="1">
      <c r="B133" s="33"/>
      <c r="C133" s="138" t="s">
        <v>256</v>
      </c>
      <c r="D133" s="138" t="s">
        <v>234</v>
      </c>
      <c r="E133" s="139" t="s">
        <v>3027</v>
      </c>
      <c r="F133" s="140" t="s">
        <v>3028</v>
      </c>
      <c r="G133" s="141" t="s">
        <v>183</v>
      </c>
      <c r="H133" s="142">
        <v>0.7</v>
      </c>
      <c r="I133" s="143"/>
      <c r="J133" s="144">
        <f>ROUND(I133*H133,2)</f>
        <v>0</v>
      </c>
      <c r="K133" s="140" t="s">
        <v>238</v>
      </c>
      <c r="L133" s="33"/>
      <c r="M133" s="145" t="s">
        <v>1</v>
      </c>
      <c r="N133" s="146" t="s">
        <v>51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239</v>
      </c>
      <c r="AT133" s="149" t="s">
        <v>234</v>
      </c>
      <c r="AU133" s="149" t="s">
        <v>95</v>
      </c>
      <c r="AY133" s="17" t="s">
        <v>232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93</v>
      </c>
      <c r="BK133" s="150">
        <f>ROUND(I133*H133,2)</f>
        <v>0</v>
      </c>
      <c r="BL133" s="17" t="s">
        <v>239</v>
      </c>
      <c r="BM133" s="149" t="s">
        <v>3417</v>
      </c>
    </row>
    <row r="134" spans="2:65" s="14" customFormat="1" ht="22.5">
      <c r="B134" s="166"/>
      <c r="D134" s="152" t="s">
        <v>241</v>
      </c>
      <c r="E134" s="167" t="s">
        <v>1</v>
      </c>
      <c r="F134" s="168" t="s">
        <v>3414</v>
      </c>
      <c r="H134" s="167" t="s">
        <v>1</v>
      </c>
      <c r="I134" s="169"/>
      <c r="L134" s="166"/>
      <c r="M134" s="170"/>
      <c r="T134" s="171"/>
      <c r="AT134" s="167" t="s">
        <v>241</v>
      </c>
      <c r="AU134" s="167" t="s">
        <v>95</v>
      </c>
      <c r="AV134" s="14" t="s">
        <v>93</v>
      </c>
      <c r="AW134" s="14" t="s">
        <v>42</v>
      </c>
      <c r="AX134" s="14" t="s">
        <v>86</v>
      </c>
      <c r="AY134" s="167" t="s">
        <v>232</v>
      </c>
    </row>
    <row r="135" spans="2:65" s="12" customFormat="1">
      <c r="B135" s="151"/>
      <c r="D135" s="152" t="s">
        <v>241</v>
      </c>
      <c r="E135" s="153" t="s">
        <v>1</v>
      </c>
      <c r="F135" s="154" t="s">
        <v>3415</v>
      </c>
      <c r="H135" s="155">
        <v>0.05</v>
      </c>
      <c r="I135" s="156"/>
      <c r="L135" s="151"/>
      <c r="M135" s="157"/>
      <c r="T135" s="158"/>
      <c r="AT135" s="153" t="s">
        <v>241</v>
      </c>
      <c r="AU135" s="153" t="s">
        <v>95</v>
      </c>
      <c r="AV135" s="12" t="s">
        <v>95</v>
      </c>
      <c r="AW135" s="12" t="s">
        <v>42</v>
      </c>
      <c r="AX135" s="12" t="s">
        <v>86</v>
      </c>
      <c r="AY135" s="153" t="s">
        <v>232</v>
      </c>
    </row>
    <row r="136" spans="2:65" s="13" customFormat="1">
      <c r="B136" s="159"/>
      <c r="D136" s="152" t="s">
        <v>241</v>
      </c>
      <c r="E136" s="160" t="s">
        <v>1</v>
      </c>
      <c r="F136" s="161" t="s">
        <v>243</v>
      </c>
      <c r="H136" s="162">
        <v>0.05</v>
      </c>
      <c r="I136" s="163"/>
      <c r="L136" s="159"/>
      <c r="M136" s="164"/>
      <c r="T136" s="165"/>
      <c r="AT136" s="160" t="s">
        <v>241</v>
      </c>
      <c r="AU136" s="160" t="s">
        <v>95</v>
      </c>
      <c r="AV136" s="13" t="s">
        <v>239</v>
      </c>
      <c r="AW136" s="13" t="s">
        <v>42</v>
      </c>
      <c r="AX136" s="13" t="s">
        <v>93</v>
      </c>
      <c r="AY136" s="160" t="s">
        <v>232</v>
      </c>
    </row>
    <row r="137" spans="2:65" s="12" customFormat="1">
      <c r="B137" s="151"/>
      <c r="D137" s="152" t="s">
        <v>241</v>
      </c>
      <c r="F137" s="154" t="s">
        <v>3418</v>
      </c>
      <c r="H137" s="155">
        <v>0.7</v>
      </c>
      <c r="I137" s="156"/>
      <c r="L137" s="151"/>
      <c r="M137" s="157"/>
      <c r="T137" s="158"/>
      <c r="AT137" s="153" t="s">
        <v>241</v>
      </c>
      <c r="AU137" s="153" t="s">
        <v>95</v>
      </c>
      <c r="AV137" s="12" t="s">
        <v>95</v>
      </c>
      <c r="AW137" s="12" t="s">
        <v>4</v>
      </c>
      <c r="AX137" s="12" t="s">
        <v>93</v>
      </c>
      <c r="AY137" s="153" t="s">
        <v>232</v>
      </c>
    </row>
    <row r="138" spans="2:65" s="1" customFormat="1" ht="44.25" customHeight="1">
      <c r="B138" s="33"/>
      <c r="C138" s="138" t="s">
        <v>239</v>
      </c>
      <c r="D138" s="138" t="s">
        <v>234</v>
      </c>
      <c r="E138" s="139" t="s">
        <v>3015</v>
      </c>
      <c r="F138" s="140" t="s">
        <v>3016</v>
      </c>
      <c r="G138" s="141" t="s">
        <v>183</v>
      </c>
      <c r="H138" s="142">
        <v>0.05</v>
      </c>
      <c r="I138" s="143"/>
      <c r="J138" s="144">
        <f>ROUND(I138*H138,2)</f>
        <v>0</v>
      </c>
      <c r="K138" s="140" t="s">
        <v>238</v>
      </c>
      <c r="L138" s="33"/>
      <c r="M138" s="145" t="s">
        <v>1</v>
      </c>
      <c r="N138" s="146" t="s">
        <v>51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239</v>
      </c>
      <c r="AT138" s="149" t="s">
        <v>234</v>
      </c>
      <c r="AU138" s="149" t="s">
        <v>95</v>
      </c>
      <c r="AY138" s="17" t="s">
        <v>232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93</v>
      </c>
      <c r="BK138" s="150">
        <f>ROUND(I138*H138,2)</f>
        <v>0</v>
      </c>
      <c r="BL138" s="17" t="s">
        <v>239</v>
      </c>
      <c r="BM138" s="149" t="s">
        <v>3419</v>
      </c>
    </row>
    <row r="139" spans="2:65" s="11" customFormat="1" ht="25.9" customHeight="1">
      <c r="B139" s="126"/>
      <c r="D139" s="127" t="s">
        <v>85</v>
      </c>
      <c r="E139" s="128" t="s">
        <v>304</v>
      </c>
      <c r="F139" s="128" t="s">
        <v>3112</v>
      </c>
      <c r="I139" s="129"/>
      <c r="J139" s="130">
        <f>BK139</f>
        <v>0</v>
      </c>
      <c r="L139" s="126"/>
      <c r="M139" s="131"/>
      <c r="P139" s="132">
        <f>P140</f>
        <v>0</v>
      </c>
      <c r="R139" s="132">
        <f>R140</f>
        <v>0</v>
      </c>
      <c r="T139" s="133">
        <f>T140</f>
        <v>0</v>
      </c>
      <c r="AR139" s="127" t="s">
        <v>93</v>
      </c>
      <c r="AT139" s="134" t="s">
        <v>85</v>
      </c>
      <c r="AU139" s="134" t="s">
        <v>86</v>
      </c>
      <c r="AY139" s="127" t="s">
        <v>232</v>
      </c>
      <c r="BK139" s="135">
        <f>BK140</f>
        <v>0</v>
      </c>
    </row>
    <row r="140" spans="2:65" s="11" customFormat="1" ht="22.9" customHeight="1">
      <c r="B140" s="126"/>
      <c r="D140" s="127" t="s">
        <v>85</v>
      </c>
      <c r="E140" s="136" t="s">
        <v>1597</v>
      </c>
      <c r="F140" s="136" t="s">
        <v>3420</v>
      </c>
      <c r="I140" s="129"/>
      <c r="J140" s="137">
        <f>BK140</f>
        <v>0</v>
      </c>
      <c r="L140" s="126"/>
      <c r="M140" s="131"/>
      <c r="P140" s="132">
        <f>SUM(P141:P145)</f>
        <v>0</v>
      </c>
      <c r="R140" s="132">
        <f>SUM(R141:R145)</f>
        <v>0</v>
      </c>
      <c r="T140" s="133">
        <f>SUM(T141:T145)</f>
        <v>0</v>
      </c>
      <c r="AR140" s="127" t="s">
        <v>93</v>
      </c>
      <c r="AT140" s="134" t="s">
        <v>85</v>
      </c>
      <c r="AU140" s="134" t="s">
        <v>93</v>
      </c>
      <c r="AY140" s="127" t="s">
        <v>232</v>
      </c>
      <c r="BK140" s="135">
        <f>SUM(BK141:BK145)</f>
        <v>0</v>
      </c>
    </row>
    <row r="141" spans="2:65" s="1" customFormat="1" ht="49.15" customHeight="1">
      <c r="B141" s="33"/>
      <c r="C141" s="138" t="s">
        <v>266</v>
      </c>
      <c r="D141" s="138" t="s">
        <v>234</v>
      </c>
      <c r="E141" s="139" t="s">
        <v>3219</v>
      </c>
      <c r="F141" s="140" t="s">
        <v>3220</v>
      </c>
      <c r="G141" s="141" t="s">
        <v>183</v>
      </c>
      <c r="H141" s="142">
        <v>0.05</v>
      </c>
      <c r="I141" s="143"/>
      <c r="J141" s="144">
        <f>ROUND(I141*H141,2)</f>
        <v>0</v>
      </c>
      <c r="K141" s="140" t="s">
        <v>238</v>
      </c>
      <c r="L141" s="33"/>
      <c r="M141" s="145" t="s">
        <v>1</v>
      </c>
      <c r="N141" s="146" t="s">
        <v>51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3221</v>
      </c>
      <c r="AT141" s="149" t="s">
        <v>234</v>
      </c>
      <c r="AU141" s="149" t="s">
        <v>95</v>
      </c>
      <c r="AY141" s="17" t="s">
        <v>232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93</v>
      </c>
      <c r="BK141" s="150">
        <f>ROUND(I141*H141,2)</f>
        <v>0</v>
      </c>
      <c r="BL141" s="17" t="s">
        <v>3221</v>
      </c>
      <c r="BM141" s="149" t="s">
        <v>3421</v>
      </c>
    </row>
    <row r="142" spans="2:65" s="14" customFormat="1">
      <c r="B142" s="166"/>
      <c r="D142" s="152" t="s">
        <v>241</v>
      </c>
      <c r="E142" s="167" t="s">
        <v>1</v>
      </c>
      <c r="F142" s="168" t="s">
        <v>3422</v>
      </c>
      <c r="H142" s="167" t="s">
        <v>1</v>
      </c>
      <c r="I142" s="169"/>
      <c r="L142" s="166"/>
      <c r="M142" s="170"/>
      <c r="T142" s="171"/>
      <c r="AT142" s="167" t="s">
        <v>241</v>
      </c>
      <c r="AU142" s="167" t="s">
        <v>95</v>
      </c>
      <c r="AV142" s="14" t="s">
        <v>93</v>
      </c>
      <c r="AW142" s="14" t="s">
        <v>42</v>
      </c>
      <c r="AX142" s="14" t="s">
        <v>86</v>
      </c>
      <c r="AY142" s="167" t="s">
        <v>232</v>
      </c>
    </row>
    <row r="143" spans="2:65" s="14" customFormat="1">
      <c r="B143" s="166"/>
      <c r="D143" s="152" t="s">
        <v>241</v>
      </c>
      <c r="E143" s="167" t="s">
        <v>1</v>
      </c>
      <c r="F143" s="168" t="s">
        <v>3423</v>
      </c>
      <c r="H143" s="167" t="s">
        <v>1</v>
      </c>
      <c r="I143" s="169"/>
      <c r="L143" s="166"/>
      <c r="M143" s="170"/>
      <c r="T143" s="171"/>
      <c r="AT143" s="167" t="s">
        <v>241</v>
      </c>
      <c r="AU143" s="167" t="s">
        <v>95</v>
      </c>
      <c r="AV143" s="14" t="s">
        <v>93</v>
      </c>
      <c r="AW143" s="14" t="s">
        <v>42</v>
      </c>
      <c r="AX143" s="14" t="s">
        <v>86</v>
      </c>
      <c r="AY143" s="167" t="s">
        <v>232</v>
      </c>
    </row>
    <row r="144" spans="2:65" s="12" customFormat="1">
      <c r="B144" s="151"/>
      <c r="D144" s="152" t="s">
        <v>241</v>
      </c>
      <c r="E144" s="153" t="s">
        <v>1</v>
      </c>
      <c r="F144" s="154" t="s">
        <v>3415</v>
      </c>
      <c r="H144" s="155">
        <v>0.05</v>
      </c>
      <c r="I144" s="156"/>
      <c r="L144" s="151"/>
      <c r="M144" s="157"/>
      <c r="T144" s="158"/>
      <c r="AT144" s="153" t="s">
        <v>241</v>
      </c>
      <c r="AU144" s="153" t="s">
        <v>95</v>
      </c>
      <c r="AV144" s="12" t="s">
        <v>95</v>
      </c>
      <c r="AW144" s="12" t="s">
        <v>42</v>
      </c>
      <c r="AX144" s="12" t="s">
        <v>86</v>
      </c>
      <c r="AY144" s="153" t="s">
        <v>232</v>
      </c>
    </row>
    <row r="145" spans="2:65" s="13" customFormat="1">
      <c r="B145" s="159"/>
      <c r="D145" s="152" t="s">
        <v>241</v>
      </c>
      <c r="E145" s="160" t="s">
        <v>1</v>
      </c>
      <c r="F145" s="161" t="s">
        <v>243</v>
      </c>
      <c r="H145" s="162">
        <v>0.05</v>
      </c>
      <c r="I145" s="163"/>
      <c r="L145" s="159"/>
      <c r="M145" s="164"/>
      <c r="T145" s="165"/>
      <c r="AT145" s="160" t="s">
        <v>241</v>
      </c>
      <c r="AU145" s="160" t="s">
        <v>95</v>
      </c>
      <c r="AV145" s="13" t="s">
        <v>239</v>
      </c>
      <c r="AW145" s="13" t="s">
        <v>42</v>
      </c>
      <c r="AX145" s="13" t="s">
        <v>93</v>
      </c>
      <c r="AY145" s="160" t="s">
        <v>232</v>
      </c>
    </row>
    <row r="146" spans="2:65" s="11" customFormat="1" ht="25.9" customHeight="1">
      <c r="B146" s="126"/>
      <c r="D146" s="127" t="s">
        <v>85</v>
      </c>
      <c r="E146" s="128" t="s">
        <v>1119</v>
      </c>
      <c r="F146" s="128" t="s">
        <v>1120</v>
      </c>
      <c r="I146" s="129"/>
      <c r="J146" s="130">
        <f>BK146</f>
        <v>0</v>
      </c>
      <c r="L146" s="126"/>
      <c r="M146" s="131"/>
      <c r="P146" s="132">
        <f>P147</f>
        <v>0</v>
      </c>
      <c r="R146" s="132">
        <f>R147</f>
        <v>9.5554147500000006</v>
      </c>
      <c r="T146" s="133">
        <f>T147</f>
        <v>0.05</v>
      </c>
      <c r="AR146" s="127" t="s">
        <v>95</v>
      </c>
      <c r="AT146" s="134" t="s">
        <v>85</v>
      </c>
      <c r="AU146" s="134" t="s">
        <v>86</v>
      </c>
      <c r="AY146" s="127" t="s">
        <v>232</v>
      </c>
      <c r="BK146" s="135">
        <f>BK147</f>
        <v>0</v>
      </c>
    </row>
    <row r="147" spans="2:65" s="11" customFormat="1" ht="22.9" customHeight="1">
      <c r="B147" s="126"/>
      <c r="D147" s="127" t="s">
        <v>85</v>
      </c>
      <c r="E147" s="136" t="s">
        <v>3035</v>
      </c>
      <c r="F147" s="136" t="s">
        <v>3036</v>
      </c>
      <c r="I147" s="129"/>
      <c r="J147" s="137">
        <f>BK147</f>
        <v>0</v>
      </c>
      <c r="L147" s="126"/>
      <c r="M147" s="131"/>
      <c r="P147" s="132">
        <f>SUM(P148:P360)</f>
        <v>0</v>
      </c>
      <c r="R147" s="132">
        <f>SUM(R148:R360)</f>
        <v>9.5554147500000006</v>
      </c>
      <c r="T147" s="133">
        <f>SUM(T148:T360)</f>
        <v>0.05</v>
      </c>
      <c r="AR147" s="127" t="s">
        <v>95</v>
      </c>
      <c r="AT147" s="134" t="s">
        <v>85</v>
      </c>
      <c r="AU147" s="134" t="s">
        <v>93</v>
      </c>
      <c r="AY147" s="127" t="s">
        <v>232</v>
      </c>
      <c r="BK147" s="135">
        <f>SUM(BK148:BK360)</f>
        <v>0</v>
      </c>
    </row>
    <row r="148" spans="2:65" s="1" customFormat="1" ht="33" customHeight="1">
      <c r="B148" s="33"/>
      <c r="C148" s="138" t="s">
        <v>271</v>
      </c>
      <c r="D148" s="138" t="s">
        <v>234</v>
      </c>
      <c r="E148" s="139" t="s">
        <v>3424</v>
      </c>
      <c r="F148" s="140" t="s">
        <v>3425</v>
      </c>
      <c r="G148" s="141" t="s">
        <v>237</v>
      </c>
      <c r="H148" s="142">
        <v>250</v>
      </c>
      <c r="I148" s="143"/>
      <c r="J148" s="144">
        <f>ROUND(I148*H148,2)</f>
        <v>0</v>
      </c>
      <c r="K148" s="140" t="s">
        <v>238</v>
      </c>
      <c r="L148" s="33"/>
      <c r="M148" s="145" t="s">
        <v>1</v>
      </c>
      <c r="N148" s="146" t="s">
        <v>51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358</v>
      </c>
      <c r="AT148" s="149" t="s">
        <v>234</v>
      </c>
      <c r="AU148" s="149" t="s">
        <v>95</v>
      </c>
      <c r="AY148" s="17" t="s">
        <v>232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93</v>
      </c>
      <c r="BK148" s="150">
        <f>ROUND(I148*H148,2)</f>
        <v>0</v>
      </c>
      <c r="BL148" s="17" t="s">
        <v>358</v>
      </c>
      <c r="BM148" s="149" t="s">
        <v>3426</v>
      </c>
    </row>
    <row r="149" spans="2:65" s="14" customFormat="1">
      <c r="B149" s="166"/>
      <c r="D149" s="152" t="s">
        <v>241</v>
      </c>
      <c r="E149" s="167" t="s">
        <v>1</v>
      </c>
      <c r="F149" s="168" t="s">
        <v>3427</v>
      </c>
      <c r="H149" s="167" t="s">
        <v>1</v>
      </c>
      <c r="I149" s="169"/>
      <c r="L149" s="166"/>
      <c r="M149" s="170"/>
      <c r="T149" s="171"/>
      <c r="AT149" s="167" t="s">
        <v>241</v>
      </c>
      <c r="AU149" s="167" t="s">
        <v>95</v>
      </c>
      <c r="AV149" s="14" t="s">
        <v>93</v>
      </c>
      <c r="AW149" s="14" t="s">
        <v>42</v>
      </c>
      <c r="AX149" s="14" t="s">
        <v>86</v>
      </c>
      <c r="AY149" s="167" t="s">
        <v>232</v>
      </c>
    </row>
    <row r="150" spans="2:65" s="14" customFormat="1" ht="22.5">
      <c r="B150" s="166"/>
      <c r="D150" s="152" t="s">
        <v>241</v>
      </c>
      <c r="E150" s="167" t="s">
        <v>1</v>
      </c>
      <c r="F150" s="168" t="s">
        <v>3428</v>
      </c>
      <c r="H150" s="167" t="s">
        <v>1</v>
      </c>
      <c r="I150" s="169"/>
      <c r="L150" s="166"/>
      <c r="M150" s="170"/>
      <c r="T150" s="171"/>
      <c r="AT150" s="167" t="s">
        <v>241</v>
      </c>
      <c r="AU150" s="167" t="s">
        <v>95</v>
      </c>
      <c r="AV150" s="14" t="s">
        <v>93</v>
      </c>
      <c r="AW150" s="14" t="s">
        <v>42</v>
      </c>
      <c r="AX150" s="14" t="s">
        <v>86</v>
      </c>
      <c r="AY150" s="167" t="s">
        <v>232</v>
      </c>
    </row>
    <row r="151" spans="2:65" s="12" customFormat="1">
      <c r="B151" s="151"/>
      <c r="D151" s="152" t="s">
        <v>241</v>
      </c>
      <c r="E151" s="153" t="s">
        <v>1</v>
      </c>
      <c r="F151" s="154" t="s">
        <v>3429</v>
      </c>
      <c r="H151" s="155">
        <v>250</v>
      </c>
      <c r="I151" s="156"/>
      <c r="L151" s="151"/>
      <c r="M151" s="157"/>
      <c r="T151" s="158"/>
      <c r="AT151" s="153" t="s">
        <v>241</v>
      </c>
      <c r="AU151" s="153" t="s">
        <v>95</v>
      </c>
      <c r="AV151" s="12" t="s">
        <v>95</v>
      </c>
      <c r="AW151" s="12" t="s">
        <v>42</v>
      </c>
      <c r="AX151" s="12" t="s">
        <v>86</v>
      </c>
      <c r="AY151" s="153" t="s">
        <v>232</v>
      </c>
    </row>
    <row r="152" spans="2:65" s="13" customFormat="1">
      <c r="B152" s="159"/>
      <c r="D152" s="152" t="s">
        <v>241</v>
      </c>
      <c r="E152" s="160" t="s">
        <v>1</v>
      </c>
      <c r="F152" s="161" t="s">
        <v>243</v>
      </c>
      <c r="H152" s="162">
        <v>250</v>
      </c>
      <c r="I152" s="163"/>
      <c r="L152" s="159"/>
      <c r="M152" s="164"/>
      <c r="T152" s="165"/>
      <c r="AT152" s="160" t="s">
        <v>241</v>
      </c>
      <c r="AU152" s="160" t="s">
        <v>95</v>
      </c>
      <c r="AV152" s="13" t="s">
        <v>239</v>
      </c>
      <c r="AW152" s="13" t="s">
        <v>42</v>
      </c>
      <c r="AX152" s="13" t="s">
        <v>93</v>
      </c>
      <c r="AY152" s="160" t="s">
        <v>232</v>
      </c>
    </row>
    <row r="153" spans="2:65" s="1" customFormat="1" ht="21.75" customHeight="1">
      <c r="B153" s="33"/>
      <c r="C153" s="179" t="s">
        <v>275</v>
      </c>
      <c r="D153" s="179" t="s">
        <v>304</v>
      </c>
      <c r="E153" s="180" t="s">
        <v>3430</v>
      </c>
      <c r="F153" s="181" t="s">
        <v>3431</v>
      </c>
      <c r="G153" s="182" t="s">
        <v>237</v>
      </c>
      <c r="H153" s="183">
        <v>250</v>
      </c>
      <c r="I153" s="184"/>
      <c r="J153" s="185">
        <f>ROUND(I153*H153,2)</f>
        <v>0</v>
      </c>
      <c r="K153" s="181" t="s">
        <v>238</v>
      </c>
      <c r="L153" s="186"/>
      <c r="M153" s="187" t="s">
        <v>1</v>
      </c>
      <c r="N153" s="188" t="s">
        <v>51</v>
      </c>
      <c r="P153" s="147">
        <f>O153*H153</f>
        <v>0</v>
      </c>
      <c r="Q153" s="147">
        <v>1E-4</v>
      </c>
      <c r="R153" s="147">
        <f>Q153*H153</f>
        <v>2.5000000000000001E-2</v>
      </c>
      <c r="S153" s="147">
        <v>0</v>
      </c>
      <c r="T153" s="148">
        <f>S153*H153</f>
        <v>0</v>
      </c>
      <c r="AR153" s="149" t="s">
        <v>528</v>
      </c>
      <c r="AT153" s="149" t="s">
        <v>304</v>
      </c>
      <c r="AU153" s="149" t="s">
        <v>95</v>
      </c>
      <c r="AY153" s="17" t="s">
        <v>232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93</v>
      </c>
      <c r="BK153" s="150">
        <f>ROUND(I153*H153,2)</f>
        <v>0</v>
      </c>
      <c r="BL153" s="17" t="s">
        <v>358</v>
      </c>
      <c r="BM153" s="149" t="s">
        <v>3432</v>
      </c>
    </row>
    <row r="154" spans="2:65" s="1" customFormat="1" ht="19.5">
      <c r="B154" s="33"/>
      <c r="D154" s="152" t="s">
        <v>2490</v>
      </c>
      <c r="F154" s="197" t="s">
        <v>3433</v>
      </c>
      <c r="I154" s="198"/>
      <c r="L154" s="33"/>
      <c r="M154" s="199"/>
      <c r="T154" s="55"/>
      <c r="AT154" s="17" t="s">
        <v>2490</v>
      </c>
      <c r="AU154" s="17" t="s">
        <v>95</v>
      </c>
    </row>
    <row r="155" spans="2:65" s="14" customFormat="1">
      <c r="B155" s="166"/>
      <c r="D155" s="152" t="s">
        <v>241</v>
      </c>
      <c r="E155" s="167" t="s">
        <v>1</v>
      </c>
      <c r="F155" s="168" t="s">
        <v>3427</v>
      </c>
      <c r="H155" s="167" t="s">
        <v>1</v>
      </c>
      <c r="I155" s="169"/>
      <c r="L155" s="166"/>
      <c r="M155" s="170"/>
      <c r="T155" s="171"/>
      <c r="AT155" s="167" t="s">
        <v>241</v>
      </c>
      <c r="AU155" s="167" t="s">
        <v>95</v>
      </c>
      <c r="AV155" s="14" t="s">
        <v>93</v>
      </c>
      <c r="AW155" s="14" t="s">
        <v>42</v>
      </c>
      <c r="AX155" s="14" t="s">
        <v>86</v>
      </c>
      <c r="AY155" s="167" t="s">
        <v>232</v>
      </c>
    </row>
    <row r="156" spans="2:65" s="14" customFormat="1" ht="22.5">
      <c r="B156" s="166"/>
      <c r="D156" s="152" t="s">
        <v>241</v>
      </c>
      <c r="E156" s="167" t="s">
        <v>1</v>
      </c>
      <c r="F156" s="168" t="s">
        <v>3428</v>
      </c>
      <c r="H156" s="167" t="s">
        <v>1</v>
      </c>
      <c r="I156" s="169"/>
      <c r="L156" s="166"/>
      <c r="M156" s="170"/>
      <c r="T156" s="171"/>
      <c r="AT156" s="167" t="s">
        <v>241</v>
      </c>
      <c r="AU156" s="167" t="s">
        <v>95</v>
      </c>
      <c r="AV156" s="14" t="s">
        <v>93</v>
      </c>
      <c r="AW156" s="14" t="s">
        <v>42</v>
      </c>
      <c r="AX156" s="14" t="s">
        <v>86</v>
      </c>
      <c r="AY156" s="167" t="s">
        <v>232</v>
      </c>
    </row>
    <row r="157" spans="2:65" s="12" customFormat="1">
      <c r="B157" s="151"/>
      <c r="D157" s="152" t="s">
        <v>241</v>
      </c>
      <c r="E157" s="153" t="s">
        <v>1</v>
      </c>
      <c r="F157" s="154" t="s">
        <v>3429</v>
      </c>
      <c r="H157" s="155">
        <v>250</v>
      </c>
      <c r="I157" s="156"/>
      <c r="L157" s="151"/>
      <c r="M157" s="157"/>
      <c r="T157" s="158"/>
      <c r="AT157" s="153" t="s">
        <v>241</v>
      </c>
      <c r="AU157" s="153" t="s">
        <v>95</v>
      </c>
      <c r="AV157" s="12" t="s">
        <v>95</v>
      </c>
      <c r="AW157" s="12" t="s">
        <v>42</v>
      </c>
      <c r="AX157" s="12" t="s">
        <v>86</v>
      </c>
      <c r="AY157" s="153" t="s">
        <v>232</v>
      </c>
    </row>
    <row r="158" spans="2:65" s="13" customFormat="1">
      <c r="B158" s="159"/>
      <c r="D158" s="152" t="s">
        <v>241</v>
      </c>
      <c r="E158" s="160" t="s">
        <v>1</v>
      </c>
      <c r="F158" s="161" t="s">
        <v>243</v>
      </c>
      <c r="H158" s="162">
        <v>250</v>
      </c>
      <c r="I158" s="163"/>
      <c r="L158" s="159"/>
      <c r="M158" s="164"/>
      <c r="T158" s="165"/>
      <c r="AT158" s="160" t="s">
        <v>241</v>
      </c>
      <c r="AU158" s="160" t="s">
        <v>95</v>
      </c>
      <c r="AV158" s="13" t="s">
        <v>239</v>
      </c>
      <c r="AW158" s="13" t="s">
        <v>42</v>
      </c>
      <c r="AX158" s="13" t="s">
        <v>93</v>
      </c>
      <c r="AY158" s="160" t="s">
        <v>232</v>
      </c>
    </row>
    <row r="159" spans="2:65" s="1" customFormat="1" ht="37.9" customHeight="1">
      <c r="B159" s="33"/>
      <c r="C159" s="138" t="s">
        <v>303</v>
      </c>
      <c r="D159" s="138" t="s">
        <v>234</v>
      </c>
      <c r="E159" s="139" t="s">
        <v>3434</v>
      </c>
      <c r="F159" s="140" t="s">
        <v>3435</v>
      </c>
      <c r="G159" s="141" t="s">
        <v>237</v>
      </c>
      <c r="H159" s="142">
        <v>200</v>
      </c>
      <c r="I159" s="143"/>
      <c r="J159" s="144">
        <f>ROUND(I159*H159,2)</f>
        <v>0</v>
      </c>
      <c r="K159" s="140" t="s">
        <v>238</v>
      </c>
      <c r="L159" s="33"/>
      <c r="M159" s="145" t="s">
        <v>1</v>
      </c>
      <c r="N159" s="146" t="s">
        <v>51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358</v>
      </c>
      <c r="AT159" s="149" t="s">
        <v>234</v>
      </c>
      <c r="AU159" s="149" t="s">
        <v>95</v>
      </c>
      <c r="AY159" s="17" t="s">
        <v>232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93</v>
      </c>
      <c r="BK159" s="150">
        <f>ROUND(I159*H159,2)</f>
        <v>0</v>
      </c>
      <c r="BL159" s="17" t="s">
        <v>358</v>
      </c>
      <c r="BM159" s="149" t="s">
        <v>3436</v>
      </c>
    </row>
    <row r="160" spans="2:65" s="14" customFormat="1">
      <c r="B160" s="166"/>
      <c r="D160" s="152" t="s">
        <v>241</v>
      </c>
      <c r="E160" s="167" t="s">
        <v>1</v>
      </c>
      <c r="F160" s="168" t="s">
        <v>3427</v>
      </c>
      <c r="H160" s="167" t="s">
        <v>1</v>
      </c>
      <c r="I160" s="169"/>
      <c r="L160" s="166"/>
      <c r="M160" s="170"/>
      <c r="T160" s="171"/>
      <c r="AT160" s="167" t="s">
        <v>241</v>
      </c>
      <c r="AU160" s="167" t="s">
        <v>95</v>
      </c>
      <c r="AV160" s="14" t="s">
        <v>93</v>
      </c>
      <c r="AW160" s="14" t="s">
        <v>42</v>
      </c>
      <c r="AX160" s="14" t="s">
        <v>86</v>
      </c>
      <c r="AY160" s="167" t="s">
        <v>232</v>
      </c>
    </row>
    <row r="161" spans="2:65" s="14" customFormat="1" ht="22.5">
      <c r="B161" s="166"/>
      <c r="D161" s="152" t="s">
        <v>241</v>
      </c>
      <c r="E161" s="167" t="s">
        <v>1</v>
      </c>
      <c r="F161" s="168" t="s">
        <v>3437</v>
      </c>
      <c r="H161" s="167" t="s">
        <v>1</v>
      </c>
      <c r="I161" s="169"/>
      <c r="L161" s="166"/>
      <c r="M161" s="170"/>
      <c r="T161" s="171"/>
      <c r="AT161" s="167" t="s">
        <v>241</v>
      </c>
      <c r="AU161" s="167" t="s">
        <v>95</v>
      </c>
      <c r="AV161" s="14" t="s">
        <v>93</v>
      </c>
      <c r="AW161" s="14" t="s">
        <v>42</v>
      </c>
      <c r="AX161" s="14" t="s">
        <v>86</v>
      </c>
      <c r="AY161" s="167" t="s">
        <v>232</v>
      </c>
    </row>
    <row r="162" spans="2:65" s="12" customFormat="1">
      <c r="B162" s="151"/>
      <c r="D162" s="152" t="s">
        <v>241</v>
      </c>
      <c r="E162" s="153" t="s">
        <v>1</v>
      </c>
      <c r="F162" s="154" t="s">
        <v>1583</v>
      </c>
      <c r="H162" s="155">
        <v>200</v>
      </c>
      <c r="I162" s="156"/>
      <c r="L162" s="151"/>
      <c r="M162" s="157"/>
      <c r="T162" s="158"/>
      <c r="AT162" s="153" t="s">
        <v>241</v>
      </c>
      <c r="AU162" s="153" t="s">
        <v>95</v>
      </c>
      <c r="AV162" s="12" t="s">
        <v>95</v>
      </c>
      <c r="AW162" s="12" t="s">
        <v>42</v>
      </c>
      <c r="AX162" s="12" t="s">
        <v>86</v>
      </c>
      <c r="AY162" s="153" t="s">
        <v>232</v>
      </c>
    </row>
    <row r="163" spans="2:65" s="13" customFormat="1">
      <c r="B163" s="159"/>
      <c r="D163" s="152" t="s">
        <v>241</v>
      </c>
      <c r="E163" s="160" t="s">
        <v>1</v>
      </c>
      <c r="F163" s="161" t="s">
        <v>243</v>
      </c>
      <c r="H163" s="162">
        <v>200</v>
      </c>
      <c r="I163" s="163"/>
      <c r="L163" s="159"/>
      <c r="M163" s="164"/>
      <c r="T163" s="165"/>
      <c r="AT163" s="160" t="s">
        <v>241</v>
      </c>
      <c r="AU163" s="160" t="s">
        <v>95</v>
      </c>
      <c r="AV163" s="13" t="s">
        <v>239</v>
      </c>
      <c r="AW163" s="13" t="s">
        <v>42</v>
      </c>
      <c r="AX163" s="13" t="s">
        <v>93</v>
      </c>
      <c r="AY163" s="160" t="s">
        <v>232</v>
      </c>
    </row>
    <row r="164" spans="2:65" s="1" customFormat="1" ht="24.2" customHeight="1">
      <c r="B164" s="33"/>
      <c r="C164" s="179" t="s">
        <v>312</v>
      </c>
      <c r="D164" s="179" t="s">
        <v>304</v>
      </c>
      <c r="E164" s="180" t="s">
        <v>3438</v>
      </c>
      <c r="F164" s="181" t="s">
        <v>3439</v>
      </c>
      <c r="G164" s="182" t="s">
        <v>237</v>
      </c>
      <c r="H164" s="183">
        <v>200</v>
      </c>
      <c r="I164" s="184"/>
      <c r="J164" s="185">
        <f>ROUND(I164*H164,2)</f>
        <v>0</v>
      </c>
      <c r="K164" s="181" t="s">
        <v>238</v>
      </c>
      <c r="L164" s="186"/>
      <c r="M164" s="187" t="s">
        <v>1</v>
      </c>
      <c r="N164" s="188" t="s">
        <v>51</v>
      </c>
      <c r="P164" s="147">
        <f>O164*H164</f>
        <v>0</v>
      </c>
      <c r="Q164" s="147">
        <v>1.8000000000000001E-4</v>
      </c>
      <c r="R164" s="147">
        <f>Q164*H164</f>
        <v>3.6000000000000004E-2</v>
      </c>
      <c r="S164" s="147">
        <v>0</v>
      </c>
      <c r="T164" s="148">
        <f>S164*H164</f>
        <v>0</v>
      </c>
      <c r="AR164" s="149" t="s">
        <v>528</v>
      </c>
      <c r="AT164" s="149" t="s">
        <v>304</v>
      </c>
      <c r="AU164" s="149" t="s">
        <v>95</v>
      </c>
      <c r="AY164" s="17" t="s">
        <v>232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93</v>
      </c>
      <c r="BK164" s="150">
        <f>ROUND(I164*H164,2)</f>
        <v>0</v>
      </c>
      <c r="BL164" s="17" t="s">
        <v>358</v>
      </c>
      <c r="BM164" s="149" t="s">
        <v>3440</v>
      </c>
    </row>
    <row r="165" spans="2:65" s="14" customFormat="1">
      <c r="B165" s="166"/>
      <c r="D165" s="152" t="s">
        <v>241</v>
      </c>
      <c r="E165" s="167" t="s">
        <v>1</v>
      </c>
      <c r="F165" s="168" t="s">
        <v>3427</v>
      </c>
      <c r="H165" s="167" t="s">
        <v>1</v>
      </c>
      <c r="I165" s="169"/>
      <c r="L165" s="166"/>
      <c r="M165" s="170"/>
      <c r="T165" s="171"/>
      <c r="AT165" s="167" t="s">
        <v>241</v>
      </c>
      <c r="AU165" s="167" t="s">
        <v>95</v>
      </c>
      <c r="AV165" s="14" t="s">
        <v>93</v>
      </c>
      <c r="AW165" s="14" t="s">
        <v>42</v>
      </c>
      <c r="AX165" s="14" t="s">
        <v>86</v>
      </c>
      <c r="AY165" s="167" t="s">
        <v>232</v>
      </c>
    </row>
    <row r="166" spans="2:65" s="14" customFormat="1" ht="22.5">
      <c r="B166" s="166"/>
      <c r="D166" s="152" t="s">
        <v>241</v>
      </c>
      <c r="E166" s="167" t="s">
        <v>1</v>
      </c>
      <c r="F166" s="168" t="s">
        <v>3437</v>
      </c>
      <c r="H166" s="167" t="s">
        <v>1</v>
      </c>
      <c r="I166" s="169"/>
      <c r="L166" s="166"/>
      <c r="M166" s="170"/>
      <c r="T166" s="171"/>
      <c r="AT166" s="167" t="s">
        <v>241</v>
      </c>
      <c r="AU166" s="167" t="s">
        <v>95</v>
      </c>
      <c r="AV166" s="14" t="s">
        <v>93</v>
      </c>
      <c r="AW166" s="14" t="s">
        <v>42</v>
      </c>
      <c r="AX166" s="14" t="s">
        <v>86</v>
      </c>
      <c r="AY166" s="167" t="s">
        <v>232</v>
      </c>
    </row>
    <row r="167" spans="2:65" s="12" customFormat="1">
      <c r="B167" s="151"/>
      <c r="D167" s="152" t="s">
        <v>241</v>
      </c>
      <c r="E167" s="153" t="s">
        <v>1</v>
      </c>
      <c r="F167" s="154" t="s">
        <v>1583</v>
      </c>
      <c r="H167" s="155">
        <v>200</v>
      </c>
      <c r="I167" s="156"/>
      <c r="L167" s="151"/>
      <c r="M167" s="157"/>
      <c r="T167" s="158"/>
      <c r="AT167" s="153" t="s">
        <v>241</v>
      </c>
      <c r="AU167" s="153" t="s">
        <v>95</v>
      </c>
      <c r="AV167" s="12" t="s">
        <v>95</v>
      </c>
      <c r="AW167" s="12" t="s">
        <v>42</v>
      </c>
      <c r="AX167" s="12" t="s">
        <v>86</v>
      </c>
      <c r="AY167" s="153" t="s">
        <v>232</v>
      </c>
    </row>
    <row r="168" spans="2:65" s="13" customFormat="1">
      <c r="B168" s="159"/>
      <c r="D168" s="152" t="s">
        <v>241</v>
      </c>
      <c r="E168" s="160" t="s">
        <v>1</v>
      </c>
      <c r="F168" s="161" t="s">
        <v>243</v>
      </c>
      <c r="H168" s="162">
        <v>200</v>
      </c>
      <c r="I168" s="163"/>
      <c r="L168" s="159"/>
      <c r="M168" s="164"/>
      <c r="T168" s="165"/>
      <c r="AT168" s="160" t="s">
        <v>241</v>
      </c>
      <c r="AU168" s="160" t="s">
        <v>95</v>
      </c>
      <c r="AV168" s="13" t="s">
        <v>239</v>
      </c>
      <c r="AW168" s="13" t="s">
        <v>42</v>
      </c>
      <c r="AX168" s="13" t="s">
        <v>93</v>
      </c>
      <c r="AY168" s="160" t="s">
        <v>232</v>
      </c>
    </row>
    <row r="169" spans="2:65" s="1" customFormat="1" ht="55.5" customHeight="1">
      <c r="B169" s="33"/>
      <c r="C169" s="138" t="s">
        <v>320</v>
      </c>
      <c r="D169" s="138" t="s">
        <v>234</v>
      </c>
      <c r="E169" s="139" t="s">
        <v>3441</v>
      </c>
      <c r="F169" s="140" t="s">
        <v>3442</v>
      </c>
      <c r="G169" s="141" t="s">
        <v>237</v>
      </c>
      <c r="H169" s="142">
        <v>1000</v>
      </c>
      <c r="I169" s="143"/>
      <c r="J169" s="144">
        <f>ROUND(I169*H169,2)</f>
        <v>0</v>
      </c>
      <c r="K169" s="140" t="s">
        <v>238</v>
      </c>
      <c r="L169" s="33"/>
      <c r="M169" s="145" t="s">
        <v>1</v>
      </c>
      <c r="N169" s="146" t="s">
        <v>51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358</v>
      </c>
      <c r="AT169" s="149" t="s">
        <v>234</v>
      </c>
      <c r="AU169" s="149" t="s">
        <v>95</v>
      </c>
      <c r="AY169" s="17" t="s">
        <v>232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93</v>
      </c>
      <c r="BK169" s="150">
        <f>ROUND(I169*H169,2)</f>
        <v>0</v>
      </c>
      <c r="BL169" s="17" t="s">
        <v>358</v>
      </c>
      <c r="BM169" s="149" t="s">
        <v>3443</v>
      </c>
    </row>
    <row r="170" spans="2:65" s="14" customFormat="1">
      <c r="B170" s="166"/>
      <c r="D170" s="152" t="s">
        <v>241</v>
      </c>
      <c r="E170" s="167" t="s">
        <v>1</v>
      </c>
      <c r="F170" s="168" t="s">
        <v>3444</v>
      </c>
      <c r="H170" s="167" t="s">
        <v>1</v>
      </c>
      <c r="I170" s="169"/>
      <c r="L170" s="166"/>
      <c r="M170" s="170"/>
      <c r="T170" s="171"/>
      <c r="AT170" s="167" t="s">
        <v>241</v>
      </c>
      <c r="AU170" s="167" t="s">
        <v>95</v>
      </c>
      <c r="AV170" s="14" t="s">
        <v>93</v>
      </c>
      <c r="AW170" s="14" t="s">
        <v>42</v>
      </c>
      <c r="AX170" s="14" t="s">
        <v>86</v>
      </c>
      <c r="AY170" s="167" t="s">
        <v>232</v>
      </c>
    </row>
    <row r="171" spans="2:65" s="12" customFormat="1">
      <c r="B171" s="151"/>
      <c r="D171" s="152" t="s">
        <v>241</v>
      </c>
      <c r="E171" s="153" t="s">
        <v>1</v>
      </c>
      <c r="F171" s="154" t="s">
        <v>3445</v>
      </c>
      <c r="H171" s="155">
        <v>400</v>
      </c>
      <c r="I171" s="156"/>
      <c r="L171" s="151"/>
      <c r="M171" s="157"/>
      <c r="T171" s="158"/>
      <c r="AT171" s="153" t="s">
        <v>241</v>
      </c>
      <c r="AU171" s="153" t="s">
        <v>95</v>
      </c>
      <c r="AV171" s="12" t="s">
        <v>95</v>
      </c>
      <c r="AW171" s="12" t="s">
        <v>42</v>
      </c>
      <c r="AX171" s="12" t="s">
        <v>86</v>
      </c>
      <c r="AY171" s="153" t="s">
        <v>232</v>
      </c>
    </row>
    <row r="172" spans="2:65" s="14" customFormat="1">
      <c r="B172" s="166"/>
      <c r="D172" s="152" t="s">
        <v>241</v>
      </c>
      <c r="E172" s="167" t="s">
        <v>1</v>
      </c>
      <c r="F172" s="168" t="s">
        <v>3446</v>
      </c>
      <c r="H172" s="167" t="s">
        <v>1</v>
      </c>
      <c r="I172" s="169"/>
      <c r="L172" s="166"/>
      <c r="M172" s="170"/>
      <c r="T172" s="171"/>
      <c r="AT172" s="167" t="s">
        <v>241</v>
      </c>
      <c r="AU172" s="167" t="s">
        <v>95</v>
      </c>
      <c r="AV172" s="14" t="s">
        <v>93</v>
      </c>
      <c r="AW172" s="14" t="s">
        <v>42</v>
      </c>
      <c r="AX172" s="14" t="s">
        <v>86</v>
      </c>
      <c r="AY172" s="167" t="s">
        <v>232</v>
      </c>
    </row>
    <row r="173" spans="2:65" s="12" customFormat="1">
      <c r="B173" s="151"/>
      <c r="D173" s="152" t="s">
        <v>241</v>
      </c>
      <c r="E173" s="153" t="s">
        <v>1</v>
      </c>
      <c r="F173" s="154" t="s">
        <v>3447</v>
      </c>
      <c r="H173" s="155">
        <v>600</v>
      </c>
      <c r="I173" s="156"/>
      <c r="L173" s="151"/>
      <c r="M173" s="157"/>
      <c r="T173" s="158"/>
      <c r="AT173" s="153" t="s">
        <v>241</v>
      </c>
      <c r="AU173" s="153" t="s">
        <v>95</v>
      </c>
      <c r="AV173" s="12" t="s">
        <v>95</v>
      </c>
      <c r="AW173" s="12" t="s">
        <v>42</v>
      </c>
      <c r="AX173" s="12" t="s">
        <v>86</v>
      </c>
      <c r="AY173" s="153" t="s">
        <v>232</v>
      </c>
    </row>
    <row r="174" spans="2:65" s="13" customFormat="1">
      <c r="B174" s="159"/>
      <c r="D174" s="152" t="s">
        <v>241</v>
      </c>
      <c r="E174" s="160" t="s">
        <v>1</v>
      </c>
      <c r="F174" s="161" t="s">
        <v>243</v>
      </c>
      <c r="H174" s="162">
        <v>1000</v>
      </c>
      <c r="I174" s="163"/>
      <c r="L174" s="159"/>
      <c r="M174" s="164"/>
      <c r="T174" s="165"/>
      <c r="AT174" s="160" t="s">
        <v>241</v>
      </c>
      <c r="AU174" s="160" t="s">
        <v>95</v>
      </c>
      <c r="AV174" s="13" t="s">
        <v>239</v>
      </c>
      <c r="AW174" s="13" t="s">
        <v>42</v>
      </c>
      <c r="AX174" s="13" t="s">
        <v>93</v>
      </c>
      <c r="AY174" s="160" t="s">
        <v>232</v>
      </c>
    </row>
    <row r="175" spans="2:65" s="1" customFormat="1" ht="24.2" customHeight="1">
      <c r="B175" s="33"/>
      <c r="C175" s="179" t="s">
        <v>325</v>
      </c>
      <c r="D175" s="179" t="s">
        <v>304</v>
      </c>
      <c r="E175" s="180" t="s">
        <v>3448</v>
      </c>
      <c r="F175" s="181" t="s">
        <v>3449</v>
      </c>
      <c r="G175" s="182" t="s">
        <v>237</v>
      </c>
      <c r="H175" s="183">
        <v>600</v>
      </c>
      <c r="I175" s="184"/>
      <c r="J175" s="185">
        <f>ROUND(I175*H175,2)</f>
        <v>0</v>
      </c>
      <c r="K175" s="181" t="s">
        <v>238</v>
      </c>
      <c r="L175" s="186"/>
      <c r="M175" s="187" t="s">
        <v>1</v>
      </c>
      <c r="N175" s="188" t="s">
        <v>51</v>
      </c>
      <c r="P175" s="147">
        <f>O175*H175</f>
        <v>0</v>
      </c>
      <c r="Q175" s="147">
        <v>6.9999999999999994E-5</v>
      </c>
      <c r="R175" s="147">
        <f>Q175*H175</f>
        <v>4.1999999999999996E-2</v>
      </c>
      <c r="S175" s="147">
        <v>0</v>
      </c>
      <c r="T175" s="148">
        <f>S175*H175</f>
        <v>0</v>
      </c>
      <c r="AR175" s="149" t="s">
        <v>528</v>
      </c>
      <c r="AT175" s="149" t="s">
        <v>304</v>
      </c>
      <c r="AU175" s="149" t="s">
        <v>95</v>
      </c>
      <c r="AY175" s="17" t="s">
        <v>232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93</v>
      </c>
      <c r="BK175" s="150">
        <f>ROUND(I175*H175,2)</f>
        <v>0</v>
      </c>
      <c r="BL175" s="17" t="s">
        <v>358</v>
      </c>
      <c r="BM175" s="149" t="s">
        <v>3450</v>
      </c>
    </row>
    <row r="176" spans="2:65" s="1" customFormat="1" ht="19.5">
      <c r="B176" s="33"/>
      <c r="D176" s="152" t="s">
        <v>2490</v>
      </c>
      <c r="F176" s="197" t="s">
        <v>3451</v>
      </c>
      <c r="I176" s="198"/>
      <c r="L176" s="33"/>
      <c r="M176" s="199"/>
      <c r="T176" s="55"/>
      <c r="AT176" s="17" t="s">
        <v>2490</v>
      </c>
      <c r="AU176" s="17" t="s">
        <v>95</v>
      </c>
    </row>
    <row r="177" spans="2:65" s="14" customFormat="1">
      <c r="B177" s="166"/>
      <c r="D177" s="152" t="s">
        <v>241</v>
      </c>
      <c r="E177" s="167" t="s">
        <v>1</v>
      </c>
      <c r="F177" s="168" t="s">
        <v>3446</v>
      </c>
      <c r="H177" s="167" t="s">
        <v>1</v>
      </c>
      <c r="I177" s="169"/>
      <c r="L177" s="166"/>
      <c r="M177" s="170"/>
      <c r="T177" s="171"/>
      <c r="AT177" s="167" t="s">
        <v>241</v>
      </c>
      <c r="AU177" s="167" t="s">
        <v>95</v>
      </c>
      <c r="AV177" s="14" t="s">
        <v>93</v>
      </c>
      <c r="AW177" s="14" t="s">
        <v>42</v>
      </c>
      <c r="AX177" s="14" t="s">
        <v>86</v>
      </c>
      <c r="AY177" s="167" t="s">
        <v>232</v>
      </c>
    </row>
    <row r="178" spans="2:65" s="12" customFormat="1">
      <c r="B178" s="151"/>
      <c r="D178" s="152" t="s">
        <v>241</v>
      </c>
      <c r="E178" s="153" t="s">
        <v>1</v>
      </c>
      <c r="F178" s="154" t="s">
        <v>3447</v>
      </c>
      <c r="H178" s="155">
        <v>600</v>
      </c>
      <c r="I178" s="156"/>
      <c r="L178" s="151"/>
      <c r="M178" s="157"/>
      <c r="T178" s="158"/>
      <c r="AT178" s="153" t="s">
        <v>241</v>
      </c>
      <c r="AU178" s="153" t="s">
        <v>95</v>
      </c>
      <c r="AV178" s="12" t="s">
        <v>95</v>
      </c>
      <c r="AW178" s="12" t="s">
        <v>42</v>
      </c>
      <c r="AX178" s="12" t="s">
        <v>86</v>
      </c>
      <c r="AY178" s="153" t="s">
        <v>232</v>
      </c>
    </row>
    <row r="179" spans="2:65" s="13" customFormat="1">
      <c r="B179" s="159"/>
      <c r="D179" s="152" t="s">
        <v>241</v>
      </c>
      <c r="E179" s="160" t="s">
        <v>1</v>
      </c>
      <c r="F179" s="161" t="s">
        <v>243</v>
      </c>
      <c r="H179" s="162">
        <v>600</v>
      </c>
      <c r="I179" s="163"/>
      <c r="L179" s="159"/>
      <c r="M179" s="164"/>
      <c r="T179" s="165"/>
      <c r="AT179" s="160" t="s">
        <v>241</v>
      </c>
      <c r="AU179" s="160" t="s">
        <v>95</v>
      </c>
      <c r="AV179" s="13" t="s">
        <v>239</v>
      </c>
      <c r="AW179" s="13" t="s">
        <v>42</v>
      </c>
      <c r="AX179" s="13" t="s">
        <v>93</v>
      </c>
      <c r="AY179" s="160" t="s">
        <v>232</v>
      </c>
    </row>
    <row r="180" spans="2:65" s="1" customFormat="1" ht="24.2" customHeight="1">
      <c r="B180" s="33"/>
      <c r="C180" s="179" t="s">
        <v>8</v>
      </c>
      <c r="D180" s="179" t="s">
        <v>304</v>
      </c>
      <c r="E180" s="180" t="s">
        <v>3452</v>
      </c>
      <c r="F180" s="181" t="s">
        <v>3453</v>
      </c>
      <c r="G180" s="182" t="s">
        <v>237</v>
      </c>
      <c r="H180" s="183">
        <v>400</v>
      </c>
      <c r="I180" s="184"/>
      <c r="J180" s="185">
        <f>ROUND(I180*H180,2)</f>
        <v>0</v>
      </c>
      <c r="K180" s="181" t="s">
        <v>238</v>
      </c>
      <c r="L180" s="186"/>
      <c r="M180" s="187" t="s">
        <v>1</v>
      </c>
      <c r="N180" s="188" t="s">
        <v>51</v>
      </c>
      <c r="P180" s="147">
        <f>O180*H180</f>
        <v>0</v>
      </c>
      <c r="Q180" s="147">
        <v>2.2000000000000001E-4</v>
      </c>
      <c r="R180" s="147">
        <f>Q180*H180</f>
        <v>8.8000000000000009E-2</v>
      </c>
      <c r="S180" s="147">
        <v>0</v>
      </c>
      <c r="T180" s="148">
        <f>S180*H180</f>
        <v>0</v>
      </c>
      <c r="AR180" s="149" t="s">
        <v>528</v>
      </c>
      <c r="AT180" s="149" t="s">
        <v>304</v>
      </c>
      <c r="AU180" s="149" t="s">
        <v>95</v>
      </c>
      <c r="AY180" s="17" t="s">
        <v>232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93</v>
      </c>
      <c r="BK180" s="150">
        <f>ROUND(I180*H180,2)</f>
        <v>0</v>
      </c>
      <c r="BL180" s="17" t="s">
        <v>358</v>
      </c>
      <c r="BM180" s="149" t="s">
        <v>3454</v>
      </c>
    </row>
    <row r="181" spans="2:65" s="1" customFormat="1" ht="19.5">
      <c r="B181" s="33"/>
      <c r="D181" s="152" t="s">
        <v>2490</v>
      </c>
      <c r="F181" s="197" t="s">
        <v>3455</v>
      </c>
      <c r="I181" s="198"/>
      <c r="L181" s="33"/>
      <c r="M181" s="199"/>
      <c r="T181" s="55"/>
      <c r="AT181" s="17" t="s">
        <v>2490</v>
      </c>
      <c r="AU181" s="17" t="s">
        <v>95</v>
      </c>
    </row>
    <row r="182" spans="2:65" s="14" customFormat="1">
      <c r="B182" s="166"/>
      <c r="D182" s="152" t="s">
        <v>241</v>
      </c>
      <c r="E182" s="167" t="s">
        <v>1</v>
      </c>
      <c r="F182" s="168" t="s">
        <v>3444</v>
      </c>
      <c r="H182" s="167" t="s">
        <v>1</v>
      </c>
      <c r="I182" s="169"/>
      <c r="L182" s="166"/>
      <c r="M182" s="170"/>
      <c r="T182" s="171"/>
      <c r="AT182" s="167" t="s">
        <v>241</v>
      </c>
      <c r="AU182" s="167" t="s">
        <v>95</v>
      </c>
      <c r="AV182" s="14" t="s">
        <v>93</v>
      </c>
      <c r="AW182" s="14" t="s">
        <v>42</v>
      </c>
      <c r="AX182" s="14" t="s">
        <v>86</v>
      </c>
      <c r="AY182" s="167" t="s">
        <v>232</v>
      </c>
    </row>
    <row r="183" spans="2:65" s="12" customFormat="1">
      <c r="B183" s="151"/>
      <c r="D183" s="152" t="s">
        <v>241</v>
      </c>
      <c r="E183" s="153" t="s">
        <v>1</v>
      </c>
      <c r="F183" s="154" t="s">
        <v>3445</v>
      </c>
      <c r="H183" s="155">
        <v>400</v>
      </c>
      <c r="I183" s="156"/>
      <c r="L183" s="151"/>
      <c r="M183" s="157"/>
      <c r="T183" s="158"/>
      <c r="AT183" s="153" t="s">
        <v>241</v>
      </c>
      <c r="AU183" s="153" t="s">
        <v>95</v>
      </c>
      <c r="AV183" s="12" t="s">
        <v>95</v>
      </c>
      <c r="AW183" s="12" t="s">
        <v>42</v>
      </c>
      <c r="AX183" s="12" t="s">
        <v>86</v>
      </c>
      <c r="AY183" s="153" t="s">
        <v>232</v>
      </c>
    </row>
    <row r="184" spans="2:65" s="13" customFormat="1">
      <c r="B184" s="159"/>
      <c r="D184" s="152" t="s">
        <v>241</v>
      </c>
      <c r="E184" s="160" t="s">
        <v>1</v>
      </c>
      <c r="F184" s="161" t="s">
        <v>243</v>
      </c>
      <c r="H184" s="162">
        <v>400</v>
      </c>
      <c r="I184" s="163"/>
      <c r="L184" s="159"/>
      <c r="M184" s="164"/>
      <c r="T184" s="165"/>
      <c r="AT184" s="160" t="s">
        <v>241</v>
      </c>
      <c r="AU184" s="160" t="s">
        <v>95</v>
      </c>
      <c r="AV184" s="13" t="s">
        <v>239</v>
      </c>
      <c r="AW184" s="13" t="s">
        <v>42</v>
      </c>
      <c r="AX184" s="13" t="s">
        <v>93</v>
      </c>
      <c r="AY184" s="160" t="s">
        <v>232</v>
      </c>
    </row>
    <row r="185" spans="2:65" s="1" customFormat="1" ht="44.25" customHeight="1">
      <c r="B185" s="33"/>
      <c r="C185" s="138" t="s">
        <v>337</v>
      </c>
      <c r="D185" s="138" t="s">
        <v>234</v>
      </c>
      <c r="E185" s="139" t="s">
        <v>3456</v>
      </c>
      <c r="F185" s="140" t="s">
        <v>3457</v>
      </c>
      <c r="G185" s="141" t="s">
        <v>237</v>
      </c>
      <c r="H185" s="142">
        <v>2560</v>
      </c>
      <c r="I185" s="143"/>
      <c r="J185" s="144">
        <f>ROUND(I185*H185,2)</f>
        <v>0</v>
      </c>
      <c r="K185" s="140" t="s">
        <v>238</v>
      </c>
      <c r="L185" s="33"/>
      <c r="M185" s="145" t="s">
        <v>1</v>
      </c>
      <c r="N185" s="146" t="s">
        <v>51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358</v>
      </c>
      <c r="AT185" s="149" t="s">
        <v>234</v>
      </c>
      <c r="AU185" s="149" t="s">
        <v>95</v>
      </c>
      <c r="AY185" s="17" t="s">
        <v>232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93</v>
      </c>
      <c r="BK185" s="150">
        <f>ROUND(I185*H185,2)</f>
        <v>0</v>
      </c>
      <c r="BL185" s="17" t="s">
        <v>358</v>
      </c>
      <c r="BM185" s="149" t="s">
        <v>3458</v>
      </c>
    </row>
    <row r="186" spans="2:65" s="14" customFormat="1">
      <c r="B186" s="166"/>
      <c r="D186" s="152" t="s">
        <v>241</v>
      </c>
      <c r="E186" s="167" t="s">
        <v>1</v>
      </c>
      <c r="F186" s="168" t="s">
        <v>3459</v>
      </c>
      <c r="H186" s="167" t="s">
        <v>1</v>
      </c>
      <c r="I186" s="169"/>
      <c r="L186" s="166"/>
      <c r="M186" s="170"/>
      <c r="T186" s="171"/>
      <c r="AT186" s="167" t="s">
        <v>241</v>
      </c>
      <c r="AU186" s="167" t="s">
        <v>95</v>
      </c>
      <c r="AV186" s="14" t="s">
        <v>93</v>
      </c>
      <c r="AW186" s="14" t="s">
        <v>42</v>
      </c>
      <c r="AX186" s="14" t="s">
        <v>86</v>
      </c>
      <c r="AY186" s="167" t="s">
        <v>232</v>
      </c>
    </row>
    <row r="187" spans="2:65" s="12" customFormat="1">
      <c r="B187" s="151"/>
      <c r="D187" s="152" t="s">
        <v>241</v>
      </c>
      <c r="E187" s="153" t="s">
        <v>1</v>
      </c>
      <c r="F187" s="154" t="s">
        <v>3460</v>
      </c>
      <c r="H187" s="155">
        <v>2560</v>
      </c>
      <c r="I187" s="156"/>
      <c r="L187" s="151"/>
      <c r="M187" s="157"/>
      <c r="T187" s="158"/>
      <c r="AT187" s="153" t="s">
        <v>241</v>
      </c>
      <c r="AU187" s="153" t="s">
        <v>95</v>
      </c>
      <c r="AV187" s="12" t="s">
        <v>95</v>
      </c>
      <c r="AW187" s="12" t="s">
        <v>42</v>
      </c>
      <c r="AX187" s="12" t="s">
        <v>86</v>
      </c>
      <c r="AY187" s="153" t="s">
        <v>232</v>
      </c>
    </row>
    <row r="188" spans="2:65" s="13" customFormat="1">
      <c r="B188" s="159"/>
      <c r="D188" s="152" t="s">
        <v>241</v>
      </c>
      <c r="E188" s="160" t="s">
        <v>1</v>
      </c>
      <c r="F188" s="161" t="s">
        <v>243</v>
      </c>
      <c r="H188" s="162">
        <v>2560</v>
      </c>
      <c r="I188" s="163"/>
      <c r="L188" s="159"/>
      <c r="M188" s="164"/>
      <c r="T188" s="165"/>
      <c r="AT188" s="160" t="s">
        <v>241</v>
      </c>
      <c r="AU188" s="160" t="s">
        <v>95</v>
      </c>
      <c r="AV188" s="13" t="s">
        <v>239</v>
      </c>
      <c r="AW188" s="13" t="s">
        <v>42</v>
      </c>
      <c r="AX188" s="13" t="s">
        <v>93</v>
      </c>
      <c r="AY188" s="160" t="s">
        <v>232</v>
      </c>
    </row>
    <row r="189" spans="2:65" s="1" customFormat="1" ht="24.2" customHeight="1">
      <c r="B189" s="33"/>
      <c r="C189" s="179" t="s">
        <v>344</v>
      </c>
      <c r="D189" s="179" t="s">
        <v>304</v>
      </c>
      <c r="E189" s="180" t="s">
        <v>3461</v>
      </c>
      <c r="F189" s="181" t="s">
        <v>3462</v>
      </c>
      <c r="G189" s="182" t="s">
        <v>237</v>
      </c>
      <c r="H189" s="183">
        <v>2560</v>
      </c>
      <c r="I189" s="184"/>
      <c r="J189" s="185">
        <f>ROUND(I189*H189,2)</f>
        <v>0</v>
      </c>
      <c r="K189" s="181" t="s">
        <v>238</v>
      </c>
      <c r="L189" s="186"/>
      <c r="M189" s="187" t="s">
        <v>1</v>
      </c>
      <c r="N189" s="188" t="s">
        <v>51</v>
      </c>
      <c r="P189" s="147">
        <f>O189*H189</f>
        <v>0</v>
      </c>
      <c r="Q189" s="147">
        <v>1.3999999999999999E-4</v>
      </c>
      <c r="R189" s="147">
        <f>Q189*H189</f>
        <v>0.35839999999999994</v>
      </c>
      <c r="S189" s="147">
        <v>0</v>
      </c>
      <c r="T189" s="148">
        <f>S189*H189</f>
        <v>0</v>
      </c>
      <c r="AR189" s="149" t="s">
        <v>528</v>
      </c>
      <c r="AT189" s="149" t="s">
        <v>304</v>
      </c>
      <c r="AU189" s="149" t="s">
        <v>95</v>
      </c>
      <c r="AY189" s="17" t="s">
        <v>232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93</v>
      </c>
      <c r="BK189" s="150">
        <f>ROUND(I189*H189,2)</f>
        <v>0</v>
      </c>
      <c r="BL189" s="17" t="s">
        <v>358</v>
      </c>
      <c r="BM189" s="149" t="s">
        <v>3463</v>
      </c>
    </row>
    <row r="190" spans="2:65" s="1" customFormat="1" ht="19.5">
      <c r="B190" s="33"/>
      <c r="D190" s="152" t="s">
        <v>2490</v>
      </c>
      <c r="F190" s="197" t="s">
        <v>3464</v>
      </c>
      <c r="I190" s="198"/>
      <c r="L190" s="33"/>
      <c r="M190" s="199"/>
      <c r="T190" s="55"/>
      <c r="AT190" s="17" t="s">
        <v>2490</v>
      </c>
      <c r="AU190" s="17" t="s">
        <v>95</v>
      </c>
    </row>
    <row r="191" spans="2:65" s="14" customFormat="1">
      <c r="B191" s="166"/>
      <c r="D191" s="152" t="s">
        <v>241</v>
      </c>
      <c r="E191" s="167" t="s">
        <v>1</v>
      </c>
      <c r="F191" s="168" t="s">
        <v>3459</v>
      </c>
      <c r="H191" s="167" t="s">
        <v>1</v>
      </c>
      <c r="I191" s="169"/>
      <c r="L191" s="166"/>
      <c r="M191" s="170"/>
      <c r="T191" s="171"/>
      <c r="AT191" s="167" t="s">
        <v>241</v>
      </c>
      <c r="AU191" s="167" t="s">
        <v>95</v>
      </c>
      <c r="AV191" s="14" t="s">
        <v>93</v>
      </c>
      <c r="AW191" s="14" t="s">
        <v>42</v>
      </c>
      <c r="AX191" s="14" t="s">
        <v>86</v>
      </c>
      <c r="AY191" s="167" t="s">
        <v>232</v>
      </c>
    </row>
    <row r="192" spans="2:65" s="12" customFormat="1">
      <c r="B192" s="151"/>
      <c r="D192" s="152" t="s">
        <v>241</v>
      </c>
      <c r="E192" s="153" t="s">
        <v>1</v>
      </c>
      <c r="F192" s="154" t="s">
        <v>3460</v>
      </c>
      <c r="H192" s="155">
        <v>2560</v>
      </c>
      <c r="I192" s="156"/>
      <c r="L192" s="151"/>
      <c r="M192" s="157"/>
      <c r="T192" s="158"/>
      <c r="AT192" s="153" t="s">
        <v>241</v>
      </c>
      <c r="AU192" s="153" t="s">
        <v>95</v>
      </c>
      <c r="AV192" s="12" t="s">
        <v>95</v>
      </c>
      <c r="AW192" s="12" t="s">
        <v>42</v>
      </c>
      <c r="AX192" s="12" t="s">
        <v>86</v>
      </c>
      <c r="AY192" s="153" t="s">
        <v>232</v>
      </c>
    </row>
    <row r="193" spans="2:65" s="13" customFormat="1">
      <c r="B193" s="159"/>
      <c r="D193" s="152" t="s">
        <v>241</v>
      </c>
      <c r="E193" s="160" t="s">
        <v>1</v>
      </c>
      <c r="F193" s="161" t="s">
        <v>243</v>
      </c>
      <c r="H193" s="162">
        <v>2560</v>
      </c>
      <c r="I193" s="163"/>
      <c r="L193" s="159"/>
      <c r="M193" s="164"/>
      <c r="T193" s="165"/>
      <c r="AT193" s="160" t="s">
        <v>241</v>
      </c>
      <c r="AU193" s="160" t="s">
        <v>95</v>
      </c>
      <c r="AV193" s="13" t="s">
        <v>239</v>
      </c>
      <c r="AW193" s="13" t="s">
        <v>42</v>
      </c>
      <c r="AX193" s="13" t="s">
        <v>93</v>
      </c>
      <c r="AY193" s="160" t="s">
        <v>232</v>
      </c>
    </row>
    <row r="194" spans="2:65" s="1" customFormat="1" ht="44.25" customHeight="1">
      <c r="B194" s="33"/>
      <c r="C194" s="138" t="s">
        <v>349</v>
      </c>
      <c r="D194" s="138" t="s">
        <v>234</v>
      </c>
      <c r="E194" s="139" t="s">
        <v>3465</v>
      </c>
      <c r="F194" s="140" t="s">
        <v>3466</v>
      </c>
      <c r="G194" s="141" t="s">
        <v>237</v>
      </c>
      <c r="H194" s="142">
        <v>360</v>
      </c>
      <c r="I194" s="143"/>
      <c r="J194" s="144">
        <f>ROUND(I194*H194,2)</f>
        <v>0</v>
      </c>
      <c r="K194" s="140" t="s">
        <v>238</v>
      </c>
      <c r="L194" s="33"/>
      <c r="M194" s="145" t="s">
        <v>1</v>
      </c>
      <c r="N194" s="146" t="s">
        <v>51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358</v>
      </c>
      <c r="AT194" s="149" t="s">
        <v>234</v>
      </c>
      <c r="AU194" s="149" t="s">
        <v>95</v>
      </c>
      <c r="AY194" s="17" t="s">
        <v>232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93</v>
      </c>
      <c r="BK194" s="150">
        <f>ROUND(I194*H194,2)</f>
        <v>0</v>
      </c>
      <c r="BL194" s="17" t="s">
        <v>358</v>
      </c>
      <c r="BM194" s="149" t="s">
        <v>3467</v>
      </c>
    </row>
    <row r="195" spans="2:65" s="14" customFormat="1">
      <c r="B195" s="166"/>
      <c r="D195" s="152" t="s">
        <v>241</v>
      </c>
      <c r="E195" s="167" t="s">
        <v>1</v>
      </c>
      <c r="F195" s="168" t="s">
        <v>3468</v>
      </c>
      <c r="H195" s="167" t="s">
        <v>1</v>
      </c>
      <c r="I195" s="169"/>
      <c r="L195" s="166"/>
      <c r="M195" s="170"/>
      <c r="T195" s="171"/>
      <c r="AT195" s="167" t="s">
        <v>241</v>
      </c>
      <c r="AU195" s="167" t="s">
        <v>95</v>
      </c>
      <c r="AV195" s="14" t="s">
        <v>93</v>
      </c>
      <c r="AW195" s="14" t="s">
        <v>42</v>
      </c>
      <c r="AX195" s="14" t="s">
        <v>86</v>
      </c>
      <c r="AY195" s="167" t="s">
        <v>232</v>
      </c>
    </row>
    <row r="196" spans="2:65" s="12" customFormat="1">
      <c r="B196" s="151"/>
      <c r="D196" s="152" t="s">
        <v>241</v>
      </c>
      <c r="E196" s="153" t="s">
        <v>1</v>
      </c>
      <c r="F196" s="154" t="s">
        <v>3469</v>
      </c>
      <c r="H196" s="155">
        <v>360</v>
      </c>
      <c r="I196" s="156"/>
      <c r="L196" s="151"/>
      <c r="M196" s="157"/>
      <c r="T196" s="158"/>
      <c r="AT196" s="153" t="s">
        <v>241</v>
      </c>
      <c r="AU196" s="153" t="s">
        <v>95</v>
      </c>
      <c r="AV196" s="12" t="s">
        <v>95</v>
      </c>
      <c r="AW196" s="12" t="s">
        <v>42</v>
      </c>
      <c r="AX196" s="12" t="s">
        <v>86</v>
      </c>
      <c r="AY196" s="153" t="s">
        <v>232</v>
      </c>
    </row>
    <row r="197" spans="2:65" s="13" customFormat="1">
      <c r="B197" s="159"/>
      <c r="D197" s="152" t="s">
        <v>241</v>
      </c>
      <c r="E197" s="160" t="s">
        <v>1</v>
      </c>
      <c r="F197" s="161" t="s">
        <v>243</v>
      </c>
      <c r="H197" s="162">
        <v>360</v>
      </c>
      <c r="I197" s="163"/>
      <c r="L197" s="159"/>
      <c r="M197" s="164"/>
      <c r="T197" s="165"/>
      <c r="AT197" s="160" t="s">
        <v>241</v>
      </c>
      <c r="AU197" s="160" t="s">
        <v>95</v>
      </c>
      <c r="AV197" s="13" t="s">
        <v>239</v>
      </c>
      <c r="AW197" s="13" t="s">
        <v>42</v>
      </c>
      <c r="AX197" s="13" t="s">
        <v>93</v>
      </c>
      <c r="AY197" s="160" t="s">
        <v>232</v>
      </c>
    </row>
    <row r="198" spans="2:65" s="1" customFormat="1" ht="24.2" customHeight="1">
      <c r="B198" s="33"/>
      <c r="C198" s="179" t="s">
        <v>358</v>
      </c>
      <c r="D198" s="179" t="s">
        <v>304</v>
      </c>
      <c r="E198" s="180" t="s">
        <v>3470</v>
      </c>
      <c r="F198" s="181" t="s">
        <v>3471</v>
      </c>
      <c r="G198" s="182" t="s">
        <v>237</v>
      </c>
      <c r="H198" s="183">
        <v>414</v>
      </c>
      <c r="I198" s="184"/>
      <c r="J198" s="185">
        <f>ROUND(I198*H198,2)</f>
        <v>0</v>
      </c>
      <c r="K198" s="181" t="s">
        <v>238</v>
      </c>
      <c r="L198" s="186"/>
      <c r="M198" s="187" t="s">
        <v>1</v>
      </c>
      <c r="N198" s="188" t="s">
        <v>51</v>
      </c>
      <c r="P198" s="147">
        <f>O198*H198</f>
        <v>0</v>
      </c>
      <c r="Q198" s="147">
        <v>2.5000000000000001E-4</v>
      </c>
      <c r="R198" s="147">
        <f>Q198*H198</f>
        <v>0.10350000000000001</v>
      </c>
      <c r="S198" s="147">
        <v>0</v>
      </c>
      <c r="T198" s="148">
        <f>S198*H198</f>
        <v>0</v>
      </c>
      <c r="AR198" s="149" t="s">
        <v>528</v>
      </c>
      <c r="AT198" s="149" t="s">
        <v>304</v>
      </c>
      <c r="AU198" s="149" t="s">
        <v>95</v>
      </c>
      <c r="AY198" s="17" t="s">
        <v>232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93</v>
      </c>
      <c r="BK198" s="150">
        <f>ROUND(I198*H198,2)</f>
        <v>0</v>
      </c>
      <c r="BL198" s="17" t="s">
        <v>358</v>
      </c>
      <c r="BM198" s="149" t="s">
        <v>3472</v>
      </c>
    </row>
    <row r="199" spans="2:65" s="14" customFormat="1">
      <c r="B199" s="166"/>
      <c r="D199" s="152" t="s">
        <v>241</v>
      </c>
      <c r="E199" s="167" t="s">
        <v>1</v>
      </c>
      <c r="F199" s="168" t="s">
        <v>3468</v>
      </c>
      <c r="H199" s="167" t="s">
        <v>1</v>
      </c>
      <c r="I199" s="169"/>
      <c r="L199" s="166"/>
      <c r="M199" s="170"/>
      <c r="T199" s="171"/>
      <c r="AT199" s="167" t="s">
        <v>241</v>
      </c>
      <c r="AU199" s="167" t="s">
        <v>95</v>
      </c>
      <c r="AV199" s="14" t="s">
        <v>93</v>
      </c>
      <c r="AW199" s="14" t="s">
        <v>42</v>
      </c>
      <c r="AX199" s="14" t="s">
        <v>86</v>
      </c>
      <c r="AY199" s="167" t="s">
        <v>232</v>
      </c>
    </row>
    <row r="200" spans="2:65" s="12" customFormat="1">
      <c r="B200" s="151"/>
      <c r="D200" s="152" t="s">
        <v>241</v>
      </c>
      <c r="E200" s="153" t="s">
        <v>1</v>
      </c>
      <c r="F200" s="154" t="s">
        <v>3469</v>
      </c>
      <c r="H200" s="155">
        <v>360</v>
      </c>
      <c r="I200" s="156"/>
      <c r="L200" s="151"/>
      <c r="M200" s="157"/>
      <c r="T200" s="158"/>
      <c r="AT200" s="153" t="s">
        <v>241</v>
      </c>
      <c r="AU200" s="153" t="s">
        <v>95</v>
      </c>
      <c r="AV200" s="12" t="s">
        <v>95</v>
      </c>
      <c r="AW200" s="12" t="s">
        <v>42</v>
      </c>
      <c r="AX200" s="12" t="s">
        <v>86</v>
      </c>
      <c r="AY200" s="153" t="s">
        <v>232</v>
      </c>
    </row>
    <row r="201" spans="2:65" s="13" customFormat="1">
      <c r="B201" s="159"/>
      <c r="D201" s="152" t="s">
        <v>241</v>
      </c>
      <c r="E201" s="160" t="s">
        <v>1</v>
      </c>
      <c r="F201" s="161" t="s">
        <v>243</v>
      </c>
      <c r="H201" s="162">
        <v>360</v>
      </c>
      <c r="I201" s="163"/>
      <c r="L201" s="159"/>
      <c r="M201" s="164"/>
      <c r="T201" s="165"/>
      <c r="AT201" s="160" t="s">
        <v>241</v>
      </c>
      <c r="AU201" s="160" t="s">
        <v>95</v>
      </c>
      <c r="AV201" s="13" t="s">
        <v>239</v>
      </c>
      <c r="AW201" s="13" t="s">
        <v>42</v>
      </c>
      <c r="AX201" s="13" t="s">
        <v>93</v>
      </c>
      <c r="AY201" s="160" t="s">
        <v>232</v>
      </c>
    </row>
    <row r="202" spans="2:65" s="12" customFormat="1">
      <c r="B202" s="151"/>
      <c r="D202" s="152" t="s">
        <v>241</v>
      </c>
      <c r="F202" s="154" t="s">
        <v>3473</v>
      </c>
      <c r="H202" s="155">
        <v>414</v>
      </c>
      <c r="I202" s="156"/>
      <c r="L202" s="151"/>
      <c r="M202" s="157"/>
      <c r="T202" s="158"/>
      <c r="AT202" s="153" t="s">
        <v>241</v>
      </c>
      <c r="AU202" s="153" t="s">
        <v>95</v>
      </c>
      <c r="AV202" s="12" t="s">
        <v>95</v>
      </c>
      <c r="AW202" s="12" t="s">
        <v>4</v>
      </c>
      <c r="AX202" s="12" t="s">
        <v>93</v>
      </c>
      <c r="AY202" s="153" t="s">
        <v>232</v>
      </c>
    </row>
    <row r="203" spans="2:65" s="1" customFormat="1" ht="44.25" customHeight="1">
      <c r="B203" s="33"/>
      <c r="C203" s="138" t="s">
        <v>367</v>
      </c>
      <c r="D203" s="138" t="s">
        <v>234</v>
      </c>
      <c r="E203" s="139" t="s">
        <v>3474</v>
      </c>
      <c r="F203" s="140" t="s">
        <v>3475</v>
      </c>
      <c r="G203" s="141" t="s">
        <v>237</v>
      </c>
      <c r="H203" s="142">
        <v>4880</v>
      </c>
      <c r="I203" s="143"/>
      <c r="J203" s="144">
        <f>ROUND(I203*H203,2)</f>
        <v>0</v>
      </c>
      <c r="K203" s="140" t="s">
        <v>238</v>
      </c>
      <c r="L203" s="33"/>
      <c r="M203" s="145" t="s">
        <v>1</v>
      </c>
      <c r="N203" s="146" t="s">
        <v>51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358</v>
      </c>
      <c r="AT203" s="149" t="s">
        <v>234</v>
      </c>
      <c r="AU203" s="149" t="s">
        <v>95</v>
      </c>
      <c r="AY203" s="17" t="s">
        <v>232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93</v>
      </c>
      <c r="BK203" s="150">
        <f>ROUND(I203*H203,2)</f>
        <v>0</v>
      </c>
      <c r="BL203" s="17" t="s">
        <v>358</v>
      </c>
      <c r="BM203" s="149" t="s">
        <v>3476</v>
      </c>
    </row>
    <row r="204" spans="2:65" s="14" customFormat="1">
      <c r="B204" s="166"/>
      <c r="D204" s="152" t="s">
        <v>241</v>
      </c>
      <c r="E204" s="167" t="s">
        <v>1</v>
      </c>
      <c r="F204" s="168" t="s">
        <v>3477</v>
      </c>
      <c r="H204" s="167" t="s">
        <v>1</v>
      </c>
      <c r="I204" s="169"/>
      <c r="L204" s="166"/>
      <c r="M204" s="170"/>
      <c r="T204" s="171"/>
      <c r="AT204" s="167" t="s">
        <v>241</v>
      </c>
      <c r="AU204" s="167" t="s">
        <v>95</v>
      </c>
      <c r="AV204" s="14" t="s">
        <v>93</v>
      </c>
      <c r="AW204" s="14" t="s">
        <v>42</v>
      </c>
      <c r="AX204" s="14" t="s">
        <v>86</v>
      </c>
      <c r="AY204" s="167" t="s">
        <v>232</v>
      </c>
    </row>
    <row r="205" spans="2:65" s="12" customFormat="1">
      <c r="B205" s="151"/>
      <c r="D205" s="152" t="s">
        <v>241</v>
      </c>
      <c r="E205" s="153" t="s">
        <v>1</v>
      </c>
      <c r="F205" s="154" t="s">
        <v>3478</v>
      </c>
      <c r="H205" s="155">
        <v>4880</v>
      </c>
      <c r="I205" s="156"/>
      <c r="L205" s="151"/>
      <c r="M205" s="157"/>
      <c r="T205" s="158"/>
      <c r="AT205" s="153" t="s">
        <v>241</v>
      </c>
      <c r="AU205" s="153" t="s">
        <v>95</v>
      </c>
      <c r="AV205" s="12" t="s">
        <v>95</v>
      </c>
      <c r="AW205" s="12" t="s">
        <v>42</v>
      </c>
      <c r="AX205" s="12" t="s">
        <v>86</v>
      </c>
      <c r="AY205" s="153" t="s">
        <v>232</v>
      </c>
    </row>
    <row r="206" spans="2:65" s="13" customFormat="1">
      <c r="B206" s="159"/>
      <c r="D206" s="152" t="s">
        <v>241</v>
      </c>
      <c r="E206" s="160" t="s">
        <v>1</v>
      </c>
      <c r="F206" s="161" t="s">
        <v>243</v>
      </c>
      <c r="H206" s="162">
        <v>4880</v>
      </c>
      <c r="I206" s="163"/>
      <c r="L206" s="159"/>
      <c r="M206" s="164"/>
      <c r="T206" s="165"/>
      <c r="AT206" s="160" t="s">
        <v>241</v>
      </c>
      <c r="AU206" s="160" t="s">
        <v>95</v>
      </c>
      <c r="AV206" s="13" t="s">
        <v>239</v>
      </c>
      <c r="AW206" s="13" t="s">
        <v>42</v>
      </c>
      <c r="AX206" s="13" t="s">
        <v>93</v>
      </c>
      <c r="AY206" s="160" t="s">
        <v>232</v>
      </c>
    </row>
    <row r="207" spans="2:65" s="1" customFormat="1" ht="24.2" customHeight="1">
      <c r="B207" s="33"/>
      <c r="C207" s="179" t="s">
        <v>373</v>
      </c>
      <c r="D207" s="179" t="s">
        <v>304</v>
      </c>
      <c r="E207" s="180" t="s">
        <v>3479</v>
      </c>
      <c r="F207" s="181" t="s">
        <v>3480</v>
      </c>
      <c r="G207" s="182" t="s">
        <v>237</v>
      </c>
      <c r="H207" s="183">
        <v>4880</v>
      </c>
      <c r="I207" s="184"/>
      <c r="J207" s="185">
        <f>ROUND(I207*H207,2)</f>
        <v>0</v>
      </c>
      <c r="K207" s="181" t="s">
        <v>238</v>
      </c>
      <c r="L207" s="186"/>
      <c r="M207" s="187" t="s">
        <v>1</v>
      </c>
      <c r="N207" s="188" t="s">
        <v>51</v>
      </c>
      <c r="P207" s="147">
        <f>O207*H207</f>
        <v>0</v>
      </c>
      <c r="Q207" s="147">
        <v>4.8999999999999998E-4</v>
      </c>
      <c r="R207" s="147">
        <f>Q207*H207</f>
        <v>2.3912</v>
      </c>
      <c r="S207" s="147">
        <v>0</v>
      </c>
      <c r="T207" s="148">
        <f>S207*H207</f>
        <v>0</v>
      </c>
      <c r="AR207" s="149" t="s">
        <v>528</v>
      </c>
      <c r="AT207" s="149" t="s">
        <v>304</v>
      </c>
      <c r="AU207" s="149" t="s">
        <v>95</v>
      </c>
      <c r="AY207" s="17" t="s">
        <v>232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93</v>
      </c>
      <c r="BK207" s="150">
        <f>ROUND(I207*H207,2)</f>
        <v>0</v>
      </c>
      <c r="BL207" s="17" t="s">
        <v>358</v>
      </c>
      <c r="BM207" s="149" t="s">
        <v>3481</v>
      </c>
    </row>
    <row r="208" spans="2:65" s="1" customFormat="1" ht="19.5">
      <c r="B208" s="33"/>
      <c r="D208" s="152" t="s">
        <v>2490</v>
      </c>
      <c r="F208" s="197" t="s">
        <v>3482</v>
      </c>
      <c r="I208" s="198"/>
      <c r="L208" s="33"/>
      <c r="M208" s="199"/>
      <c r="T208" s="55"/>
      <c r="AT208" s="17" t="s">
        <v>2490</v>
      </c>
      <c r="AU208" s="17" t="s">
        <v>95</v>
      </c>
    </row>
    <row r="209" spans="2:65" s="14" customFormat="1">
      <c r="B209" s="166"/>
      <c r="D209" s="152" t="s">
        <v>241</v>
      </c>
      <c r="E209" s="167" t="s">
        <v>1</v>
      </c>
      <c r="F209" s="168" t="s">
        <v>3477</v>
      </c>
      <c r="H209" s="167" t="s">
        <v>1</v>
      </c>
      <c r="I209" s="169"/>
      <c r="L209" s="166"/>
      <c r="M209" s="170"/>
      <c r="T209" s="171"/>
      <c r="AT209" s="167" t="s">
        <v>241</v>
      </c>
      <c r="AU209" s="167" t="s">
        <v>95</v>
      </c>
      <c r="AV209" s="14" t="s">
        <v>93</v>
      </c>
      <c r="AW209" s="14" t="s">
        <v>42</v>
      </c>
      <c r="AX209" s="14" t="s">
        <v>86</v>
      </c>
      <c r="AY209" s="167" t="s">
        <v>232</v>
      </c>
    </row>
    <row r="210" spans="2:65" s="12" customFormat="1">
      <c r="B210" s="151"/>
      <c r="D210" s="152" t="s">
        <v>241</v>
      </c>
      <c r="E210" s="153" t="s">
        <v>1</v>
      </c>
      <c r="F210" s="154" t="s">
        <v>3478</v>
      </c>
      <c r="H210" s="155">
        <v>4880</v>
      </c>
      <c r="I210" s="156"/>
      <c r="L210" s="151"/>
      <c r="M210" s="157"/>
      <c r="T210" s="158"/>
      <c r="AT210" s="153" t="s">
        <v>241</v>
      </c>
      <c r="AU210" s="153" t="s">
        <v>95</v>
      </c>
      <c r="AV210" s="12" t="s">
        <v>95</v>
      </c>
      <c r="AW210" s="12" t="s">
        <v>42</v>
      </c>
      <c r="AX210" s="12" t="s">
        <v>86</v>
      </c>
      <c r="AY210" s="153" t="s">
        <v>232</v>
      </c>
    </row>
    <row r="211" spans="2:65" s="13" customFormat="1">
      <c r="B211" s="159"/>
      <c r="D211" s="152" t="s">
        <v>241</v>
      </c>
      <c r="E211" s="160" t="s">
        <v>1</v>
      </c>
      <c r="F211" s="161" t="s">
        <v>243</v>
      </c>
      <c r="H211" s="162">
        <v>4880</v>
      </c>
      <c r="I211" s="163"/>
      <c r="L211" s="159"/>
      <c r="M211" s="164"/>
      <c r="T211" s="165"/>
      <c r="AT211" s="160" t="s">
        <v>241</v>
      </c>
      <c r="AU211" s="160" t="s">
        <v>95</v>
      </c>
      <c r="AV211" s="13" t="s">
        <v>239</v>
      </c>
      <c r="AW211" s="13" t="s">
        <v>42</v>
      </c>
      <c r="AX211" s="13" t="s">
        <v>93</v>
      </c>
      <c r="AY211" s="160" t="s">
        <v>232</v>
      </c>
    </row>
    <row r="212" spans="2:65" s="1" customFormat="1" ht="24.2" customHeight="1">
      <c r="B212" s="33"/>
      <c r="C212" s="138" t="s">
        <v>379</v>
      </c>
      <c r="D212" s="138" t="s">
        <v>234</v>
      </c>
      <c r="E212" s="139" t="s">
        <v>3483</v>
      </c>
      <c r="F212" s="140" t="s">
        <v>3484</v>
      </c>
      <c r="G212" s="141" t="s">
        <v>1627</v>
      </c>
      <c r="H212" s="142">
        <v>1</v>
      </c>
      <c r="I212" s="143"/>
      <c r="J212" s="144">
        <f>ROUND(I212*H212,2)</f>
        <v>0</v>
      </c>
      <c r="K212" s="140" t="s">
        <v>1794</v>
      </c>
      <c r="L212" s="33"/>
      <c r="M212" s="145" t="s">
        <v>1</v>
      </c>
      <c r="N212" s="146" t="s">
        <v>51</v>
      </c>
      <c r="P212" s="147">
        <f>O212*H212</f>
        <v>0</v>
      </c>
      <c r="Q212" s="147">
        <v>0</v>
      </c>
      <c r="R212" s="147">
        <f>Q212*H212</f>
        <v>0</v>
      </c>
      <c r="S212" s="147">
        <v>0.05</v>
      </c>
      <c r="T212" s="148">
        <f>S212*H212</f>
        <v>0.05</v>
      </c>
      <c r="AR212" s="149" t="s">
        <v>358</v>
      </c>
      <c r="AT212" s="149" t="s">
        <v>234</v>
      </c>
      <c r="AU212" s="149" t="s">
        <v>95</v>
      </c>
      <c r="AY212" s="17" t="s">
        <v>232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93</v>
      </c>
      <c r="BK212" s="150">
        <f>ROUND(I212*H212,2)</f>
        <v>0</v>
      </c>
      <c r="BL212" s="17" t="s">
        <v>358</v>
      </c>
      <c r="BM212" s="149" t="s">
        <v>3485</v>
      </c>
    </row>
    <row r="213" spans="2:65" s="1" customFormat="1" ht="24.2" customHeight="1">
      <c r="B213" s="33"/>
      <c r="C213" s="138" t="s">
        <v>384</v>
      </c>
      <c r="D213" s="138" t="s">
        <v>234</v>
      </c>
      <c r="E213" s="139" t="s">
        <v>3486</v>
      </c>
      <c r="F213" s="140" t="s">
        <v>3487</v>
      </c>
      <c r="G213" s="141" t="s">
        <v>370</v>
      </c>
      <c r="H213" s="142">
        <v>2</v>
      </c>
      <c r="I213" s="143"/>
      <c r="J213" s="144">
        <f>ROUND(I213*H213,2)</f>
        <v>0</v>
      </c>
      <c r="K213" s="140" t="s">
        <v>1794</v>
      </c>
      <c r="L213" s="33"/>
      <c r="M213" s="145" t="s">
        <v>1</v>
      </c>
      <c r="N213" s="146" t="s">
        <v>51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AR213" s="149" t="s">
        <v>358</v>
      </c>
      <c r="AT213" s="149" t="s">
        <v>234</v>
      </c>
      <c r="AU213" s="149" t="s">
        <v>95</v>
      </c>
      <c r="AY213" s="17" t="s">
        <v>232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93</v>
      </c>
      <c r="BK213" s="150">
        <f>ROUND(I213*H213,2)</f>
        <v>0</v>
      </c>
      <c r="BL213" s="17" t="s">
        <v>358</v>
      </c>
      <c r="BM213" s="149" t="s">
        <v>3488</v>
      </c>
    </row>
    <row r="214" spans="2:65" s="14" customFormat="1" ht="22.5">
      <c r="B214" s="166"/>
      <c r="D214" s="152" t="s">
        <v>241</v>
      </c>
      <c r="E214" s="167" t="s">
        <v>1</v>
      </c>
      <c r="F214" s="168" t="s">
        <v>3489</v>
      </c>
      <c r="H214" s="167" t="s">
        <v>1</v>
      </c>
      <c r="I214" s="169"/>
      <c r="L214" s="166"/>
      <c r="M214" s="170"/>
      <c r="T214" s="171"/>
      <c r="AT214" s="167" t="s">
        <v>241</v>
      </c>
      <c r="AU214" s="167" t="s">
        <v>95</v>
      </c>
      <c r="AV214" s="14" t="s">
        <v>93</v>
      </c>
      <c r="AW214" s="14" t="s">
        <v>42</v>
      </c>
      <c r="AX214" s="14" t="s">
        <v>86</v>
      </c>
      <c r="AY214" s="167" t="s">
        <v>232</v>
      </c>
    </row>
    <row r="215" spans="2:65" s="12" customFormat="1">
      <c r="B215" s="151"/>
      <c r="D215" s="152" t="s">
        <v>241</v>
      </c>
      <c r="E215" s="153" t="s">
        <v>1</v>
      </c>
      <c r="F215" s="154" t="s">
        <v>95</v>
      </c>
      <c r="H215" s="155">
        <v>2</v>
      </c>
      <c r="I215" s="156"/>
      <c r="L215" s="151"/>
      <c r="M215" s="157"/>
      <c r="T215" s="158"/>
      <c r="AT215" s="153" t="s">
        <v>241</v>
      </c>
      <c r="AU215" s="153" t="s">
        <v>95</v>
      </c>
      <c r="AV215" s="12" t="s">
        <v>95</v>
      </c>
      <c r="AW215" s="12" t="s">
        <v>42</v>
      </c>
      <c r="AX215" s="12" t="s">
        <v>86</v>
      </c>
      <c r="AY215" s="153" t="s">
        <v>232</v>
      </c>
    </row>
    <row r="216" spans="2:65" s="13" customFormat="1">
      <c r="B216" s="159"/>
      <c r="D216" s="152" t="s">
        <v>241</v>
      </c>
      <c r="E216" s="160" t="s">
        <v>1</v>
      </c>
      <c r="F216" s="161" t="s">
        <v>243</v>
      </c>
      <c r="H216" s="162">
        <v>2</v>
      </c>
      <c r="I216" s="163"/>
      <c r="L216" s="159"/>
      <c r="M216" s="164"/>
      <c r="T216" s="165"/>
      <c r="AT216" s="160" t="s">
        <v>241</v>
      </c>
      <c r="AU216" s="160" t="s">
        <v>95</v>
      </c>
      <c r="AV216" s="13" t="s">
        <v>239</v>
      </c>
      <c r="AW216" s="13" t="s">
        <v>42</v>
      </c>
      <c r="AX216" s="13" t="s">
        <v>93</v>
      </c>
      <c r="AY216" s="160" t="s">
        <v>232</v>
      </c>
    </row>
    <row r="217" spans="2:65" s="1" customFormat="1" ht="37.9" customHeight="1">
      <c r="B217" s="33"/>
      <c r="C217" s="138" t="s">
        <v>7</v>
      </c>
      <c r="D217" s="138" t="s">
        <v>234</v>
      </c>
      <c r="E217" s="139" t="s">
        <v>3490</v>
      </c>
      <c r="F217" s="140" t="s">
        <v>3491</v>
      </c>
      <c r="G217" s="141" t="s">
        <v>370</v>
      </c>
      <c r="H217" s="142">
        <v>16</v>
      </c>
      <c r="I217" s="143"/>
      <c r="J217" s="144">
        <f>ROUND(I217*H217,2)</f>
        <v>0</v>
      </c>
      <c r="K217" s="140" t="s">
        <v>238</v>
      </c>
      <c r="L217" s="33"/>
      <c r="M217" s="145" t="s">
        <v>1</v>
      </c>
      <c r="N217" s="146" t="s">
        <v>51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49" t="s">
        <v>358</v>
      </c>
      <c r="AT217" s="149" t="s">
        <v>234</v>
      </c>
      <c r="AU217" s="149" t="s">
        <v>95</v>
      </c>
      <c r="AY217" s="17" t="s">
        <v>232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93</v>
      </c>
      <c r="BK217" s="150">
        <f>ROUND(I217*H217,2)</f>
        <v>0</v>
      </c>
      <c r="BL217" s="17" t="s">
        <v>358</v>
      </c>
      <c r="BM217" s="149" t="s">
        <v>3492</v>
      </c>
    </row>
    <row r="218" spans="2:65" s="14" customFormat="1">
      <c r="B218" s="166"/>
      <c r="D218" s="152" t="s">
        <v>241</v>
      </c>
      <c r="E218" s="167" t="s">
        <v>1</v>
      </c>
      <c r="F218" s="168" t="s">
        <v>3493</v>
      </c>
      <c r="H218" s="167" t="s">
        <v>1</v>
      </c>
      <c r="I218" s="169"/>
      <c r="L218" s="166"/>
      <c r="M218" s="170"/>
      <c r="T218" s="171"/>
      <c r="AT218" s="167" t="s">
        <v>241</v>
      </c>
      <c r="AU218" s="167" t="s">
        <v>95</v>
      </c>
      <c r="AV218" s="14" t="s">
        <v>93</v>
      </c>
      <c r="AW218" s="14" t="s">
        <v>42</v>
      </c>
      <c r="AX218" s="14" t="s">
        <v>86</v>
      </c>
      <c r="AY218" s="167" t="s">
        <v>232</v>
      </c>
    </row>
    <row r="219" spans="2:65" s="14" customFormat="1" ht="22.5">
      <c r="B219" s="166"/>
      <c r="D219" s="152" t="s">
        <v>241</v>
      </c>
      <c r="E219" s="167" t="s">
        <v>1</v>
      </c>
      <c r="F219" s="168" t="s">
        <v>3494</v>
      </c>
      <c r="H219" s="167" t="s">
        <v>1</v>
      </c>
      <c r="I219" s="169"/>
      <c r="L219" s="166"/>
      <c r="M219" s="170"/>
      <c r="T219" s="171"/>
      <c r="AT219" s="167" t="s">
        <v>241</v>
      </c>
      <c r="AU219" s="167" t="s">
        <v>95</v>
      </c>
      <c r="AV219" s="14" t="s">
        <v>93</v>
      </c>
      <c r="AW219" s="14" t="s">
        <v>42</v>
      </c>
      <c r="AX219" s="14" t="s">
        <v>86</v>
      </c>
      <c r="AY219" s="167" t="s">
        <v>232</v>
      </c>
    </row>
    <row r="220" spans="2:65" s="12" customFormat="1">
      <c r="B220" s="151"/>
      <c r="D220" s="152" t="s">
        <v>241</v>
      </c>
      <c r="E220" s="153" t="s">
        <v>1</v>
      </c>
      <c r="F220" s="154" t="s">
        <v>3495</v>
      </c>
      <c r="H220" s="155">
        <v>16</v>
      </c>
      <c r="I220" s="156"/>
      <c r="L220" s="151"/>
      <c r="M220" s="157"/>
      <c r="T220" s="158"/>
      <c r="AT220" s="153" t="s">
        <v>241</v>
      </c>
      <c r="AU220" s="153" t="s">
        <v>95</v>
      </c>
      <c r="AV220" s="12" t="s">
        <v>95</v>
      </c>
      <c r="AW220" s="12" t="s">
        <v>42</v>
      </c>
      <c r="AX220" s="12" t="s">
        <v>86</v>
      </c>
      <c r="AY220" s="153" t="s">
        <v>232</v>
      </c>
    </row>
    <row r="221" spans="2:65" s="13" customFormat="1">
      <c r="B221" s="159"/>
      <c r="D221" s="152" t="s">
        <v>241</v>
      </c>
      <c r="E221" s="160" t="s">
        <v>1</v>
      </c>
      <c r="F221" s="161" t="s">
        <v>243</v>
      </c>
      <c r="H221" s="162">
        <v>16</v>
      </c>
      <c r="I221" s="163"/>
      <c r="L221" s="159"/>
      <c r="M221" s="164"/>
      <c r="T221" s="165"/>
      <c r="AT221" s="160" t="s">
        <v>241</v>
      </c>
      <c r="AU221" s="160" t="s">
        <v>95</v>
      </c>
      <c r="AV221" s="13" t="s">
        <v>239</v>
      </c>
      <c r="AW221" s="13" t="s">
        <v>42</v>
      </c>
      <c r="AX221" s="13" t="s">
        <v>93</v>
      </c>
      <c r="AY221" s="160" t="s">
        <v>232</v>
      </c>
    </row>
    <row r="222" spans="2:65" s="1" customFormat="1" ht="16.5" customHeight="1">
      <c r="B222" s="33"/>
      <c r="C222" s="179" t="s">
        <v>393</v>
      </c>
      <c r="D222" s="179" t="s">
        <v>304</v>
      </c>
      <c r="E222" s="180" t="s">
        <v>3496</v>
      </c>
      <c r="F222" s="181" t="s">
        <v>3497</v>
      </c>
      <c r="G222" s="182" t="s">
        <v>370</v>
      </c>
      <c r="H222" s="183">
        <v>16</v>
      </c>
      <c r="I222" s="184"/>
      <c r="J222" s="185">
        <f>ROUND(I222*H222,2)</f>
        <v>0</v>
      </c>
      <c r="K222" s="181" t="s">
        <v>1794</v>
      </c>
      <c r="L222" s="186"/>
      <c r="M222" s="187" t="s">
        <v>1</v>
      </c>
      <c r="N222" s="188" t="s">
        <v>51</v>
      </c>
      <c r="P222" s="147">
        <f>O222*H222</f>
        <v>0</v>
      </c>
      <c r="Q222" s="147">
        <v>7.0000000000000001E-3</v>
      </c>
      <c r="R222" s="147">
        <f>Q222*H222</f>
        <v>0.112</v>
      </c>
      <c r="S222" s="147">
        <v>0</v>
      </c>
      <c r="T222" s="148">
        <f>S222*H222</f>
        <v>0</v>
      </c>
      <c r="AR222" s="149" t="s">
        <v>528</v>
      </c>
      <c r="AT222" s="149" t="s">
        <v>304</v>
      </c>
      <c r="AU222" s="149" t="s">
        <v>95</v>
      </c>
      <c r="AY222" s="17" t="s">
        <v>232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93</v>
      </c>
      <c r="BK222" s="150">
        <f>ROUND(I222*H222,2)</f>
        <v>0</v>
      </c>
      <c r="BL222" s="17" t="s">
        <v>358</v>
      </c>
      <c r="BM222" s="149" t="s">
        <v>3498</v>
      </c>
    </row>
    <row r="223" spans="2:65" s="14" customFormat="1">
      <c r="B223" s="166"/>
      <c r="D223" s="152" t="s">
        <v>241</v>
      </c>
      <c r="E223" s="167" t="s">
        <v>1</v>
      </c>
      <c r="F223" s="168" t="s">
        <v>3493</v>
      </c>
      <c r="H223" s="167" t="s">
        <v>1</v>
      </c>
      <c r="I223" s="169"/>
      <c r="L223" s="166"/>
      <c r="M223" s="170"/>
      <c r="T223" s="171"/>
      <c r="AT223" s="167" t="s">
        <v>241</v>
      </c>
      <c r="AU223" s="167" t="s">
        <v>95</v>
      </c>
      <c r="AV223" s="14" t="s">
        <v>93</v>
      </c>
      <c r="AW223" s="14" t="s">
        <v>42</v>
      </c>
      <c r="AX223" s="14" t="s">
        <v>86</v>
      </c>
      <c r="AY223" s="167" t="s">
        <v>232</v>
      </c>
    </row>
    <row r="224" spans="2:65" s="14" customFormat="1" ht="22.5">
      <c r="B224" s="166"/>
      <c r="D224" s="152" t="s">
        <v>241</v>
      </c>
      <c r="E224" s="167" t="s">
        <v>1</v>
      </c>
      <c r="F224" s="168" t="s">
        <v>3494</v>
      </c>
      <c r="H224" s="167" t="s">
        <v>1</v>
      </c>
      <c r="I224" s="169"/>
      <c r="L224" s="166"/>
      <c r="M224" s="170"/>
      <c r="T224" s="171"/>
      <c r="AT224" s="167" t="s">
        <v>241</v>
      </c>
      <c r="AU224" s="167" t="s">
        <v>95</v>
      </c>
      <c r="AV224" s="14" t="s">
        <v>93</v>
      </c>
      <c r="AW224" s="14" t="s">
        <v>42</v>
      </c>
      <c r="AX224" s="14" t="s">
        <v>86</v>
      </c>
      <c r="AY224" s="167" t="s">
        <v>232</v>
      </c>
    </row>
    <row r="225" spans="2:65" s="12" customFormat="1">
      <c r="B225" s="151"/>
      <c r="D225" s="152" t="s">
        <v>241</v>
      </c>
      <c r="E225" s="153" t="s">
        <v>1</v>
      </c>
      <c r="F225" s="154" t="s">
        <v>3495</v>
      </c>
      <c r="H225" s="155">
        <v>16</v>
      </c>
      <c r="I225" s="156"/>
      <c r="L225" s="151"/>
      <c r="M225" s="157"/>
      <c r="T225" s="158"/>
      <c r="AT225" s="153" t="s">
        <v>241</v>
      </c>
      <c r="AU225" s="153" t="s">
        <v>95</v>
      </c>
      <c r="AV225" s="12" t="s">
        <v>95</v>
      </c>
      <c r="AW225" s="12" t="s">
        <v>42</v>
      </c>
      <c r="AX225" s="12" t="s">
        <v>86</v>
      </c>
      <c r="AY225" s="153" t="s">
        <v>232</v>
      </c>
    </row>
    <row r="226" spans="2:65" s="13" customFormat="1">
      <c r="B226" s="159"/>
      <c r="D226" s="152" t="s">
        <v>241</v>
      </c>
      <c r="E226" s="160" t="s">
        <v>1</v>
      </c>
      <c r="F226" s="161" t="s">
        <v>243</v>
      </c>
      <c r="H226" s="162">
        <v>16</v>
      </c>
      <c r="I226" s="163"/>
      <c r="L226" s="159"/>
      <c r="M226" s="164"/>
      <c r="T226" s="165"/>
      <c r="AT226" s="160" t="s">
        <v>241</v>
      </c>
      <c r="AU226" s="160" t="s">
        <v>95</v>
      </c>
      <c r="AV226" s="13" t="s">
        <v>239</v>
      </c>
      <c r="AW226" s="13" t="s">
        <v>42</v>
      </c>
      <c r="AX226" s="13" t="s">
        <v>93</v>
      </c>
      <c r="AY226" s="160" t="s">
        <v>232</v>
      </c>
    </row>
    <row r="227" spans="2:65" s="1" customFormat="1" ht="37.9" customHeight="1">
      <c r="B227" s="33"/>
      <c r="C227" s="138" t="s">
        <v>404</v>
      </c>
      <c r="D227" s="138" t="s">
        <v>234</v>
      </c>
      <c r="E227" s="139" t="s">
        <v>3499</v>
      </c>
      <c r="F227" s="140" t="s">
        <v>3500</v>
      </c>
      <c r="G227" s="141" t="s">
        <v>370</v>
      </c>
      <c r="H227" s="142">
        <v>2</v>
      </c>
      <c r="I227" s="143"/>
      <c r="J227" s="144">
        <f>ROUND(I227*H227,2)</f>
        <v>0</v>
      </c>
      <c r="K227" s="140" t="s">
        <v>238</v>
      </c>
      <c r="L227" s="33"/>
      <c r="M227" s="145" t="s">
        <v>1</v>
      </c>
      <c r="N227" s="146" t="s">
        <v>51</v>
      </c>
      <c r="P227" s="147">
        <f>O227*H227</f>
        <v>0</v>
      </c>
      <c r="Q227" s="147">
        <v>0</v>
      </c>
      <c r="R227" s="147">
        <f>Q227*H227</f>
        <v>0</v>
      </c>
      <c r="S227" s="147">
        <v>0</v>
      </c>
      <c r="T227" s="148">
        <f>S227*H227</f>
        <v>0</v>
      </c>
      <c r="AR227" s="149" t="s">
        <v>358</v>
      </c>
      <c r="AT227" s="149" t="s">
        <v>234</v>
      </c>
      <c r="AU227" s="149" t="s">
        <v>95</v>
      </c>
      <c r="AY227" s="17" t="s">
        <v>232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93</v>
      </c>
      <c r="BK227" s="150">
        <f>ROUND(I227*H227,2)</f>
        <v>0</v>
      </c>
      <c r="BL227" s="17" t="s">
        <v>358</v>
      </c>
      <c r="BM227" s="149" t="s">
        <v>3501</v>
      </c>
    </row>
    <row r="228" spans="2:65" s="14" customFormat="1" ht="22.5">
      <c r="B228" s="166"/>
      <c r="D228" s="152" t="s">
        <v>241</v>
      </c>
      <c r="E228" s="167" t="s">
        <v>1</v>
      </c>
      <c r="F228" s="168" t="s">
        <v>3502</v>
      </c>
      <c r="H228" s="167" t="s">
        <v>1</v>
      </c>
      <c r="I228" s="169"/>
      <c r="L228" s="166"/>
      <c r="M228" s="170"/>
      <c r="T228" s="171"/>
      <c r="AT228" s="167" t="s">
        <v>241</v>
      </c>
      <c r="AU228" s="167" t="s">
        <v>95</v>
      </c>
      <c r="AV228" s="14" t="s">
        <v>93</v>
      </c>
      <c r="AW228" s="14" t="s">
        <v>42</v>
      </c>
      <c r="AX228" s="14" t="s">
        <v>86</v>
      </c>
      <c r="AY228" s="167" t="s">
        <v>232</v>
      </c>
    </row>
    <row r="229" spans="2:65" s="12" customFormat="1">
      <c r="B229" s="151"/>
      <c r="D229" s="152" t="s">
        <v>241</v>
      </c>
      <c r="E229" s="153" t="s">
        <v>1</v>
      </c>
      <c r="F229" s="154" t="s">
        <v>3503</v>
      </c>
      <c r="H229" s="155">
        <v>2</v>
      </c>
      <c r="I229" s="156"/>
      <c r="L229" s="151"/>
      <c r="M229" s="157"/>
      <c r="T229" s="158"/>
      <c r="AT229" s="153" t="s">
        <v>241</v>
      </c>
      <c r="AU229" s="153" t="s">
        <v>95</v>
      </c>
      <c r="AV229" s="12" t="s">
        <v>95</v>
      </c>
      <c r="AW229" s="12" t="s">
        <v>42</v>
      </c>
      <c r="AX229" s="12" t="s">
        <v>86</v>
      </c>
      <c r="AY229" s="153" t="s">
        <v>232</v>
      </c>
    </row>
    <row r="230" spans="2:65" s="13" customFormat="1">
      <c r="B230" s="159"/>
      <c r="D230" s="152" t="s">
        <v>241</v>
      </c>
      <c r="E230" s="160" t="s">
        <v>1</v>
      </c>
      <c r="F230" s="161" t="s">
        <v>243</v>
      </c>
      <c r="H230" s="162">
        <v>2</v>
      </c>
      <c r="I230" s="163"/>
      <c r="L230" s="159"/>
      <c r="M230" s="164"/>
      <c r="T230" s="165"/>
      <c r="AT230" s="160" t="s">
        <v>241</v>
      </c>
      <c r="AU230" s="160" t="s">
        <v>95</v>
      </c>
      <c r="AV230" s="13" t="s">
        <v>239</v>
      </c>
      <c r="AW230" s="13" t="s">
        <v>42</v>
      </c>
      <c r="AX230" s="13" t="s">
        <v>93</v>
      </c>
      <c r="AY230" s="160" t="s">
        <v>232</v>
      </c>
    </row>
    <row r="231" spans="2:65" s="1" customFormat="1" ht="16.5" customHeight="1">
      <c r="B231" s="33"/>
      <c r="C231" s="179" t="s">
        <v>412</v>
      </c>
      <c r="D231" s="179" t="s">
        <v>304</v>
      </c>
      <c r="E231" s="180" t="s">
        <v>3504</v>
      </c>
      <c r="F231" s="181" t="s">
        <v>3505</v>
      </c>
      <c r="G231" s="182" t="s">
        <v>370</v>
      </c>
      <c r="H231" s="183">
        <v>2</v>
      </c>
      <c r="I231" s="184"/>
      <c r="J231" s="185">
        <f>ROUND(I231*H231,2)</f>
        <v>0</v>
      </c>
      <c r="K231" s="181" t="s">
        <v>1794</v>
      </c>
      <c r="L231" s="186"/>
      <c r="M231" s="187" t="s">
        <v>1</v>
      </c>
      <c r="N231" s="188" t="s">
        <v>51</v>
      </c>
      <c r="P231" s="147">
        <f>O231*H231</f>
        <v>0</v>
      </c>
      <c r="Q231" s="147">
        <v>7.0000000000000001E-3</v>
      </c>
      <c r="R231" s="147">
        <f>Q231*H231</f>
        <v>1.4E-2</v>
      </c>
      <c r="S231" s="147">
        <v>0</v>
      </c>
      <c r="T231" s="148">
        <f>S231*H231</f>
        <v>0</v>
      </c>
      <c r="AR231" s="149" t="s">
        <v>528</v>
      </c>
      <c r="AT231" s="149" t="s">
        <v>304</v>
      </c>
      <c r="AU231" s="149" t="s">
        <v>95</v>
      </c>
      <c r="AY231" s="17" t="s">
        <v>232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93</v>
      </c>
      <c r="BK231" s="150">
        <f>ROUND(I231*H231,2)</f>
        <v>0</v>
      </c>
      <c r="BL231" s="17" t="s">
        <v>358</v>
      </c>
      <c r="BM231" s="149" t="s">
        <v>3506</v>
      </c>
    </row>
    <row r="232" spans="2:65" s="14" customFormat="1" ht="22.5">
      <c r="B232" s="166"/>
      <c r="D232" s="152" t="s">
        <v>241</v>
      </c>
      <c r="E232" s="167" t="s">
        <v>1</v>
      </c>
      <c r="F232" s="168" t="s">
        <v>3502</v>
      </c>
      <c r="H232" s="167" t="s">
        <v>1</v>
      </c>
      <c r="I232" s="169"/>
      <c r="L232" s="166"/>
      <c r="M232" s="170"/>
      <c r="T232" s="171"/>
      <c r="AT232" s="167" t="s">
        <v>241</v>
      </c>
      <c r="AU232" s="167" t="s">
        <v>95</v>
      </c>
      <c r="AV232" s="14" t="s">
        <v>93</v>
      </c>
      <c r="AW232" s="14" t="s">
        <v>42</v>
      </c>
      <c r="AX232" s="14" t="s">
        <v>86</v>
      </c>
      <c r="AY232" s="167" t="s">
        <v>232</v>
      </c>
    </row>
    <row r="233" spans="2:65" s="12" customFormat="1">
      <c r="B233" s="151"/>
      <c r="D233" s="152" t="s">
        <v>241</v>
      </c>
      <c r="E233" s="153" t="s">
        <v>1</v>
      </c>
      <c r="F233" s="154" t="s">
        <v>3503</v>
      </c>
      <c r="H233" s="155">
        <v>2</v>
      </c>
      <c r="I233" s="156"/>
      <c r="L233" s="151"/>
      <c r="M233" s="157"/>
      <c r="T233" s="158"/>
      <c r="AT233" s="153" t="s">
        <v>241</v>
      </c>
      <c r="AU233" s="153" t="s">
        <v>95</v>
      </c>
      <c r="AV233" s="12" t="s">
        <v>95</v>
      </c>
      <c r="AW233" s="12" t="s">
        <v>42</v>
      </c>
      <c r="AX233" s="12" t="s">
        <v>86</v>
      </c>
      <c r="AY233" s="153" t="s">
        <v>232</v>
      </c>
    </row>
    <row r="234" spans="2:65" s="13" customFormat="1">
      <c r="B234" s="159"/>
      <c r="D234" s="152" t="s">
        <v>241</v>
      </c>
      <c r="E234" s="160" t="s">
        <v>1</v>
      </c>
      <c r="F234" s="161" t="s">
        <v>243</v>
      </c>
      <c r="H234" s="162">
        <v>2</v>
      </c>
      <c r="I234" s="163"/>
      <c r="L234" s="159"/>
      <c r="M234" s="164"/>
      <c r="T234" s="165"/>
      <c r="AT234" s="160" t="s">
        <v>241</v>
      </c>
      <c r="AU234" s="160" t="s">
        <v>95</v>
      </c>
      <c r="AV234" s="13" t="s">
        <v>239</v>
      </c>
      <c r="AW234" s="13" t="s">
        <v>42</v>
      </c>
      <c r="AX234" s="13" t="s">
        <v>93</v>
      </c>
      <c r="AY234" s="160" t="s">
        <v>232</v>
      </c>
    </row>
    <row r="235" spans="2:65" s="1" customFormat="1" ht="37.9" customHeight="1">
      <c r="B235" s="33"/>
      <c r="C235" s="138" t="s">
        <v>420</v>
      </c>
      <c r="D235" s="138" t="s">
        <v>234</v>
      </c>
      <c r="E235" s="139" t="s">
        <v>3507</v>
      </c>
      <c r="F235" s="140" t="s">
        <v>3508</v>
      </c>
      <c r="G235" s="141" t="s">
        <v>370</v>
      </c>
      <c r="H235" s="142">
        <v>2</v>
      </c>
      <c r="I235" s="143"/>
      <c r="J235" s="144">
        <f>ROUND(I235*H235,2)</f>
        <v>0</v>
      </c>
      <c r="K235" s="140" t="s">
        <v>238</v>
      </c>
      <c r="L235" s="33"/>
      <c r="M235" s="145" t="s">
        <v>1</v>
      </c>
      <c r="N235" s="146" t="s">
        <v>51</v>
      </c>
      <c r="P235" s="147">
        <f>O235*H235</f>
        <v>0</v>
      </c>
      <c r="Q235" s="147">
        <v>0</v>
      </c>
      <c r="R235" s="147">
        <f>Q235*H235</f>
        <v>0</v>
      </c>
      <c r="S235" s="147">
        <v>0</v>
      </c>
      <c r="T235" s="148">
        <f>S235*H235</f>
        <v>0</v>
      </c>
      <c r="AR235" s="149" t="s">
        <v>358</v>
      </c>
      <c r="AT235" s="149" t="s">
        <v>234</v>
      </c>
      <c r="AU235" s="149" t="s">
        <v>95</v>
      </c>
      <c r="AY235" s="17" t="s">
        <v>232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93</v>
      </c>
      <c r="BK235" s="150">
        <f>ROUND(I235*H235,2)</f>
        <v>0</v>
      </c>
      <c r="BL235" s="17" t="s">
        <v>358</v>
      </c>
      <c r="BM235" s="149" t="s">
        <v>3509</v>
      </c>
    </row>
    <row r="236" spans="2:65" s="14" customFormat="1" ht="22.5">
      <c r="B236" s="166"/>
      <c r="D236" s="152" t="s">
        <v>241</v>
      </c>
      <c r="E236" s="167" t="s">
        <v>1</v>
      </c>
      <c r="F236" s="168" t="s">
        <v>3510</v>
      </c>
      <c r="H236" s="167" t="s">
        <v>1</v>
      </c>
      <c r="I236" s="169"/>
      <c r="L236" s="166"/>
      <c r="M236" s="170"/>
      <c r="T236" s="171"/>
      <c r="AT236" s="167" t="s">
        <v>241</v>
      </c>
      <c r="AU236" s="167" t="s">
        <v>95</v>
      </c>
      <c r="AV236" s="14" t="s">
        <v>93</v>
      </c>
      <c r="AW236" s="14" t="s">
        <v>42</v>
      </c>
      <c r="AX236" s="14" t="s">
        <v>86</v>
      </c>
      <c r="AY236" s="167" t="s">
        <v>232</v>
      </c>
    </row>
    <row r="237" spans="2:65" s="14" customFormat="1" ht="22.5">
      <c r="B237" s="166"/>
      <c r="D237" s="152" t="s">
        <v>241</v>
      </c>
      <c r="E237" s="167" t="s">
        <v>1</v>
      </c>
      <c r="F237" s="168" t="s">
        <v>3511</v>
      </c>
      <c r="H237" s="167" t="s">
        <v>1</v>
      </c>
      <c r="I237" s="169"/>
      <c r="L237" s="166"/>
      <c r="M237" s="170"/>
      <c r="T237" s="171"/>
      <c r="AT237" s="167" t="s">
        <v>241</v>
      </c>
      <c r="AU237" s="167" t="s">
        <v>95</v>
      </c>
      <c r="AV237" s="14" t="s">
        <v>93</v>
      </c>
      <c r="AW237" s="14" t="s">
        <v>42</v>
      </c>
      <c r="AX237" s="14" t="s">
        <v>86</v>
      </c>
      <c r="AY237" s="167" t="s">
        <v>232</v>
      </c>
    </row>
    <row r="238" spans="2:65" s="14" customFormat="1">
      <c r="B238" s="166"/>
      <c r="D238" s="152" t="s">
        <v>241</v>
      </c>
      <c r="E238" s="167" t="s">
        <v>1</v>
      </c>
      <c r="F238" s="168" t="s">
        <v>3512</v>
      </c>
      <c r="H238" s="167" t="s">
        <v>1</v>
      </c>
      <c r="I238" s="169"/>
      <c r="L238" s="166"/>
      <c r="M238" s="170"/>
      <c r="T238" s="171"/>
      <c r="AT238" s="167" t="s">
        <v>241</v>
      </c>
      <c r="AU238" s="167" t="s">
        <v>95</v>
      </c>
      <c r="AV238" s="14" t="s">
        <v>93</v>
      </c>
      <c r="AW238" s="14" t="s">
        <v>42</v>
      </c>
      <c r="AX238" s="14" t="s">
        <v>86</v>
      </c>
      <c r="AY238" s="167" t="s">
        <v>232</v>
      </c>
    </row>
    <row r="239" spans="2:65" s="12" customFormat="1">
      <c r="B239" s="151"/>
      <c r="D239" s="152" t="s">
        <v>241</v>
      </c>
      <c r="E239" s="153" t="s">
        <v>1</v>
      </c>
      <c r="F239" s="154" t="s">
        <v>95</v>
      </c>
      <c r="H239" s="155">
        <v>2</v>
      </c>
      <c r="I239" s="156"/>
      <c r="L239" s="151"/>
      <c r="M239" s="157"/>
      <c r="T239" s="158"/>
      <c r="AT239" s="153" t="s">
        <v>241</v>
      </c>
      <c r="AU239" s="153" t="s">
        <v>95</v>
      </c>
      <c r="AV239" s="12" t="s">
        <v>95</v>
      </c>
      <c r="AW239" s="12" t="s">
        <v>42</v>
      </c>
      <c r="AX239" s="12" t="s">
        <v>86</v>
      </c>
      <c r="AY239" s="153" t="s">
        <v>232</v>
      </c>
    </row>
    <row r="240" spans="2:65" s="13" customFormat="1">
      <c r="B240" s="159"/>
      <c r="D240" s="152" t="s">
        <v>241</v>
      </c>
      <c r="E240" s="160" t="s">
        <v>1</v>
      </c>
      <c r="F240" s="161" t="s">
        <v>243</v>
      </c>
      <c r="H240" s="162">
        <v>2</v>
      </c>
      <c r="I240" s="163"/>
      <c r="L240" s="159"/>
      <c r="M240" s="164"/>
      <c r="T240" s="165"/>
      <c r="AT240" s="160" t="s">
        <v>241</v>
      </c>
      <c r="AU240" s="160" t="s">
        <v>95</v>
      </c>
      <c r="AV240" s="13" t="s">
        <v>239</v>
      </c>
      <c r="AW240" s="13" t="s">
        <v>42</v>
      </c>
      <c r="AX240" s="13" t="s">
        <v>93</v>
      </c>
      <c r="AY240" s="160" t="s">
        <v>232</v>
      </c>
    </row>
    <row r="241" spans="2:65" s="1" customFormat="1" ht="24.2" customHeight="1">
      <c r="B241" s="33"/>
      <c r="C241" s="179" t="s">
        <v>426</v>
      </c>
      <c r="D241" s="179" t="s">
        <v>304</v>
      </c>
      <c r="E241" s="180" t="s">
        <v>3513</v>
      </c>
      <c r="F241" s="181" t="s">
        <v>3514</v>
      </c>
      <c r="G241" s="182" t="s">
        <v>370</v>
      </c>
      <c r="H241" s="183">
        <v>1</v>
      </c>
      <c r="I241" s="184"/>
      <c r="J241" s="185">
        <f>ROUND(I241*H241,2)</f>
        <v>0</v>
      </c>
      <c r="K241" s="181" t="s">
        <v>3093</v>
      </c>
      <c r="L241" s="186"/>
      <c r="M241" s="187" t="s">
        <v>1</v>
      </c>
      <c r="N241" s="188" t="s">
        <v>51</v>
      </c>
      <c r="P241" s="147">
        <f>O241*H241</f>
        <v>0</v>
      </c>
      <c r="Q241" s="147">
        <v>1.6899999999999998E-2</v>
      </c>
      <c r="R241" s="147">
        <f>Q241*H241</f>
        <v>1.6899999999999998E-2</v>
      </c>
      <c r="S241" s="147">
        <v>0</v>
      </c>
      <c r="T241" s="148">
        <f>S241*H241</f>
        <v>0</v>
      </c>
      <c r="AR241" s="149" t="s">
        <v>528</v>
      </c>
      <c r="AT241" s="149" t="s">
        <v>304</v>
      </c>
      <c r="AU241" s="149" t="s">
        <v>95</v>
      </c>
      <c r="AY241" s="17" t="s">
        <v>232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93</v>
      </c>
      <c r="BK241" s="150">
        <f>ROUND(I241*H241,2)</f>
        <v>0</v>
      </c>
      <c r="BL241" s="17" t="s">
        <v>358</v>
      </c>
      <c r="BM241" s="149" t="s">
        <v>3515</v>
      </c>
    </row>
    <row r="242" spans="2:65" s="14" customFormat="1" ht="22.5">
      <c r="B242" s="166"/>
      <c r="D242" s="152" t="s">
        <v>241</v>
      </c>
      <c r="E242" s="167" t="s">
        <v>1</v>
      </c>
      <c r="F242" s="168" t="s">
        <v>3510</v>
      </c>
      <c r="H242" s="167" t="s">
        <v>1</v>
      </c>
      <c r="I242" s="169"/>
      <c r="L242" s="166"/>
      <c r="M242" s="170"/>
      <c r="T242" s="171"/>
      <c r="AT242" s="167" t="s">
        <v>241</v>
      </c>
      <c r="AU242" s="167" t="s">
        <v>95</v>
      </c>
      <c r="AV242" s="14" t="s">
        <v>93</v>
      </c>
      <c r="AW242" s="14" t="s">
        <v>42</v>
      </c>
      <c r="AX242" s="14" t="s">
        <v>86</v>
      </c>
      <c r="AY242" s="167" t="s">
        <v>232</v>
      </c>
    </row>
    <row r="243" spans="2:65" s="14" customFormat="1" ht="22.5">
      <c r="B243" s="166"/>
      <c r="D243" s="152" t="s">
        <v>241</v>
      </c>
      <c r="E243" s="167" t="s">
        <v>1</v>
      </c>
      <c r="F243" s="168" t="s">
        <v>3511</v>
      </c>
      <c r="H243" s="167" t="s">
        <v>1</v>
      </c>
      <c r="I243" s="169"/>
      <c r="L243" s="166"/>
      <c r="M243" s="170"/>
      <c r="T243" s="171"/>
      <c r="AT243" s="167" t="s">
        <v>241</v>
      </c>
      <c r="AU243" s="167" t="s">
        <v>95</v>
      </c>
      <c r="AV243" s="14" t="s">
        <v>93</v>
      </c>
      <c r="AW243" s="14" t="s">
        <v>42</v>
      </c>
      <c r="AX243" s="14" t="s">
        <v>86</v>
      </c>
      <c r="AY243" s="167" t="s">
        <v>232</v>
      </c>
    </row>
    <row r="244" spans="2:65" s="14" customFormat="1">
      <c r="B244" s="166"/>
      <c r="D244" s="152" t="s">
        <v>241</v>
      </c>
      <c r="E244" s="167" t="s">
        <v>1</v>
      </c>
      <c r="F244" s="168" t="s">
        <v>3512</v>
      </c>
      <c r="H244" s="167" t="s">
        <v>1</v>
      </c>
      <c r="I244" s="169"/>
      <c r="L244" s="166"/>
      <c r="M244" s="170"/>
      <c r="T244" s="171"/>
      <c r="AT244" s="167" t="s">
        <v>241</v>
      </c>
      <c r="AU244" s="167" t="s">
        <v>95</v>
      </c>
      <c r="AV244" s="14" t="s">
        <v>93</v>
      </c>
      <c r="AW244" s="14" t="s">
        <v>42</v>
      </c>
      <c r="AX244" s="14" t="s">
        <v>86</v>
      </c>
      <c r="AY244" s="167" t="s">
        <v>232</v>
      </c>
    </row>
    <row r="245" spans="2:65" s="12" customFormat="1">
      <c r="B245" s="151"/>
      <c r="D245" s="152" t="s">
        <v>241</v>
      </c>
      <c r="E245" s="153" t="s">
        <v>1</v>
      </c>
      <c r="F245" s="154" t="s">
        <v>3090</v>
      </c>
      <c r="H245" s="155">
        <v>1</v>
      </c>
      <c r="I245" s="156"/>
      <c r="L245" s="151"/>
      <c r="M245" s="157"/>
      <c r="T245" s="158"/>
      <c r="AT245" s="153" t="s">
        <v>241</v>
      </c>
      <c r="AU245" s="153" t="s">
        <v>95</v>
      </c>
      <c r="AV245" s="12" t="s">
        <v>95</v>
      </c>
      <c r="AW245" s="12" t="s">
        <v>42</v>
      </c>
      <c r="AX245" s="12" t="s">
        <v>86</v>
      </c>
      <c r="AY245" s="153" t="s">
        <v>232</v>
      </c>
    </row>
    <row r="246" spans="2:65" s="13" customFormat="1">
      <c r="B246" s="159"/>
      <c r="D246" s="152" t="s">
        <v>241</v>
      </c>
      <c r="E246" s="160" t="s">
        <v>1</v>
      </c>
      <c r="F246" s="161" t="s">
        <v>243</v>
      </c>
      <c r="H246" s="162">
        <v>1</v>
      </c>
      <c r="I246" s="163"/>
      <c r="L246" s="159"/>
      <c r="M246" s="164"/>
      <c r="T246" s="165"/>
      <c r="AT246" s="160" t="s">
        <v>241</v>
      </c>
      <c r="AU246" s="160" t="s">
        <v>95</v>
      </c>
      <c r="AV246" s="13" t="s">
        <v>239</v>
      </c>
      <c r="AW246" s="13" t="s">
        <v>42</v>
      </c>
      <c r="AX246" s="13" t="s">
        <v>93</v>
      </c>
      <c r="AY246" s="160" t="s">
        <v>232</v>
      </c>
    </row>
    <row r="247" spans="2:65" s="1" customFormat="1" ht="24.2" customHeight="1">
      <c r="B247" s="33"/>
      <c r="C247" s="138" t="s">
        <v>466</v>
      </c>
      <c r="D247" s="138" t="s">
        <v>234</v>
      </c>
      <c r="E247" s="139" t="s">
        <v>3516</v>
      </c>
      <c r="F247" s="140" t="s">
        <v>3517</v>
      </c>
      <c r="G247" s="141" t="s">
        <v>370</v>
      </c>
      <c r="H247" s="142">
        <v>2</v>
      </c>
      <c r="I247" s="143"/>
      <c r="J247" s="144">
        <f>ROUND(I247*H247,2)</f>
        <v>0</v>
      </c>
      <c r="K247" s="140" t="s">
        <v>238</v>
      </c>
      <c r="L247" s="33"/>
      <c r="M247" s="145" t="s">
        <v>1</v>
      </c>
      <c r="N247" s="146" t="s">
        <v>51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358</v>
      </c>
      <c r="AT247" s="149" t="s">
        <v>234</v>
      </c>
      <c r="AU247" s="149" t="s">
        <v>95</v>
      </c>
      <c r="AY247" s="17" t="s">
        <v>232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93</v>
      </c>
      <c r="BK247" s="150">
        <f>ROUND(I247*H247,2)</f>
        <v>0</v>
      </c>
      <c r="BL247" s="17" t="s">
        <v>358</v>
      </c>
      <c r="BM247" s="149" t="s">
        <v>3518</v>
      </c>
    </row>
    <row r="248" spans="2:65" s="14" customFormat="1" ht="22.5">
      <c r="B248" s="166"/>
      <c r="D248" s="152" t="s">
        <v>241</v>
      </c>
      <c r="E248" s="167" t="s">
        <v>1</v>
      </c>
      <c r="F248" s="168" t="s">
        <v>3510</v>
      </c>
      <c r="H248" s="167" t="s">
        <v>1</v>
      </c>
      <c r="I248" s="169"/>
      <c r="L248" s="166"/>
      <c r="M248" s="170"/>
      <c r="T248" s="171"/>
      <c r="AT248" s="167" t="s">
        <v>241</v>
      </c>
      <c r="AU248" s="167" t="s">
        <v>95</v>
      </c>
      <c r="AV248" s="14" t="s">
        <v>93</v>
      </c>
      <c r="AW248" s="14" t="s">
        <v>42</v>
      </c>
      <c r="AX248" s="14" t="s">
        <v>86</v>
      </c>
      <c r="AY248" s="167" t="s">
        <v>232</v>
      </c>
    </row>
    <row r="249" spans="2:65" s="14" customFormat="1" ht="22.5">
      <c r="B249" s="166"/>
      <c r="D249" s="152" t="s">
        <v>241</v>
      </c>
      <c r="E249" s="167" t="s">
        <v>1</v>
      </c>
      <c r="F249" s="168" t="s">
        <v>3511</v>
      </c>
      <c r="H249" s="167" t="s">
        <v>1</v>
      </c>
      <c r="I249" s="169"/>
      <c r="L249" s="166"/>
      <c r="M249" s="170"/>
      <c r="T249" s="171"/>
      <c r="AT249" s="167" t="s">
        <v>241</v>
      </c>
      <c r="AU249" s="167" t="s">
        <v>95</v>
      </c>
      <c r="AV249" s="14" t="s">
        <v>93</v>
      </c>
      <c r="AW249" s="14" t="s">
        <v>42</v>
      </c>
      <c r="AX249" s="14" t="s">
        <v>86</v>
      </c>
      <c r="AY249" s="167" t="s">
        <v>232</v>
      </c>
    </row>
    <row r="250" spans="2:65" s="14" customFormat="1">
      <c r="B250" s="166"/>
      <c r="D250" s="152" t="s">
        <v>241</v>
      </c>
      <c r="E250" s="167" t="s">
        <v>1</v>
      </c>
      <c r="F250" s="168" t="s">
        <v>3512</v>
      </c>
      <c r="H250" s="167" t="s">
        <v>1</v>
      </c>
      <c r="I250" s="169"/>
      <c r="L250" s="166"/>
      <c r="M250" s="170"/>
      <c r="T250" s="171"/>
      <c r="AT250" s="167" t="s">
        <v>241</v>
      </c>
      <c r="AU250" s="167" t="s">
        <v>95</v>
      </c>
      <c r="AV250" s="14" t="s">
        <v>93</v>
      </c>
      <c r="AW250" s="14" t="s">
        <v>42</v>
      </c>
      <c r="AX250" s="14" t="s">
        <v>86</v>
      </c>
      <c r="AY250" s="167" t="s">
        <v>232</v>
      </c>
    </row>
    <row r="251" spans="2:65" s="12" customFormat="1">
      <c r="B251" s="151"/>
      <c r="D251" s="152" t="s">
        <v>241</v>
      </c>
      <c r="E251" s="153" t="s">
        <v>1</v>
      </c>
      <c r="F251" s="154" t="s">
        <v>95</v>
      </c>
      <c r="H251" s="155">
        <v>2</v>
      </c>
      <c r="I251" s="156"/>
      <c r="L251" s="151"/>
      <c r="M251" s="157"/>
      <c r="T251" s="158"/>
      <c r="AT251" s="153" t="s">
        <v>241</v>
      </c>
      <c r="AU251" s="153" t="s">
        <v>95</v>
      </c>
      <c r="AV251" s="12" t="s">
        <v>95</v>
      </c>
      <c r="AW251" s="12" t="s">
        <v>42</v>
      </c>
      <c r="AX251" s="12" t="s">
        <v>86</v>
      </c>
      <c r="AY251" s="153" t="s">
        <v>232</v>
      </c>
    </row>
    <row r="252" spans="2:65" s="13" customFormat="1">
      <c r="B252" s="159"/>
      <c r="D252" s="152" t="s">
        <v>241</v>
      </c>
      <c r="E252" s="160" t="s">
        <v>1</v>
      </c>
      <c r="F252" s="161" t="s">
        <v>243</v>
      </c>
      <c r="H252" s="162">
        <v>2</v>
      </c>
      <c r="I252" s="163"/>
      <c r="L252" s="159"/>
      <c r="M252" s="164"/>
      <c r="T252" s="165"/>
      <c r="AT252" s="160" t="s">
        <v>241</v>
      </c>
      <c r="AU252" s="160" t="s">
        <v>95</v>
      </c>
      <c r="AV252" s="13" t="s">
        <v>239</v>
      </c>
      <c r="AW252" s="13" t="s">
        <v>42</v>
      </c>
      <c r="AX252" s="13" t="s">
        <v>93</v>
      </c>
      <c r="AY252" s="160" t="s">
        <v>232</v>
      </c>
    </row>
    <row r="253" spans="2:65" s="1" customFormat="1" ht="16.5" customHeight="1">
      <c r="B253" s="33"/>
      <c r="C253" s="179" t="s">
        <v>509</v>
      </c>
      <c r="D253" s="179" t="s">
        <v>304</v>
      </c>
      <c r="E253" s="180" t="s">
        <v>3519</v>
      </c>
      <c r="F253" s="181" t="s">
        <v>3520</v>
      </c>
      <c r="G253" s="182" t="s">
        <v>370</v>
      </c>
      <c r="H253" s="183">
        <v>2</v>
      </c>
      <c r="I253" s="184"/>
      <c r="J253" s="185">
        <f>ROUND(I253*H253,2)</f>
        <v>0</v>
      </c>
      <c r="K253" s="181" t="s">
        <v>238</v>
      </c>
      <c r="L253" s="186"/>
      <c r="M253" s="187" t="s">
        <v>1</v>
      </c>
      <c r="N253" s="188" t="s">
        <v>51</v>
      </c>
      <c r="P253" s="147">
        <f>O253*H253</f>
        <v>0</v>
      </c>
      <c r="Q253" s="147">
        <v>1.0000000000000001E-5</v>
      </c>
      <c r="R253" s="147">
        <f>Q253*H253</f>
        <v>2.0000000000000002E-5</v>
      </c>
      <c r="S253" s="147">
        <v>0</v>
      </c>
      <c r="T253" s="148">
        <f>S253*H253</f>
        <v>0</v>
      </c>
      <c r="AR253" s="149" t="s">
        <v>528</v>
      </c>
      <c r="AT253" s="149" t="s">
        <v>304</v>
      </c>
      <c r="AU253" s="149" t="s">
        <v>95</v>
      </c>
      <c r="AY253" s="17" t="s">
        <v>232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93</v>
      </c>
      <c r="BK253" s="150">
        <f>ROUND(I253*H253,2)</f>
        <v>0</v>
      </c>
      <c r="BL253" s="17" t="s">
        <v>358</v>
      </c>
      <c r="BM253" s="149" t="s">
        <v>3521</v>
      </c>
    </row>
    <row r="254" spans="2:65" s="14" customFormat="1" ht="22.5">
      <c r="B254" s="166"/>
      <c r="D254" s="152" t="s">
        <v>241</v>
      </c>
      <c r="E254" s="167" t="s">
        <v>1</v>
      </c>
      <c r="F254" s="168" t="s">
        <v>3510</v>
      </c>
      <c r="H254" s="167" t="s">
        <v>1</v>
      </c>
      <c r="I254" s="169"/>
      <c r="L254" s="166"/>
      <c r="M254" s="170"/>
      <c r="T254" s="171"/>
      <c r="AT254" s="167" t="s">
        <v>241</v>
      </c>
      <c r="AU254" s="167" t="s">
        <v>95</v>
      </c>
      <c r="AV254" s="14" t="s">
        <v>93</v>
      </c>
      <c r="AW254" s="14" t="s">
        <v>42</v>
      </c>
      <c r="AX254" s="14" t="s">
        <v>86</v>
      </c>
      <c r="AY254" s="167" t="s">
        <v>232</v>
      </c>
    </row>
    <row r="255" spans="2:65" s="14" customFormat="1" ht="22.5">
      <c r="B255" s="166"/>
      <c r="D255" s="152" t="s">
        <v>241</v>
      </c>
      <c r="E255" s="167" t="s">
        <v>1</v>
      </c>
      <c r="F255" s="168" t="s">
        <v>3511</v>
      </c>
      <c r="H255" s="167" t="s">
        <v>1</v>
      </c>
      <c r="I255" s="169"/>
      <c r="L255" s="166"/>
      <c r="M255" s="170"/>
      <c r="T255" s="171"/>
      <c r="AT255" s="167" t="s">
        <v>241</v>
      </c>
      <c r="AU255" s="167" t="s">
        <v>95</v>
      </c>
      <c r="AV255" s="14" t="s">
        <v>93</v>
      </c>
      <c r="AW255" s="14" t="s">
        <v>42</v>
      </c>
      <c r="AX255" s="14" t="s">
        <v>86</v>
      </c>
      <c r="AY255" s="167" t="s">
        <v>232</v>
      </c>
    </row>
    <row r="256" spans="2:65" s="14" customFormat="1">
      <c r="B256" s="166"/>
      <c r="D256" s="152" t="s">
        <v>241</v>
      </c>
      <c r="E256" s="167" t="s">
        <v>1</v>
      </c>
      <c r="F256" s="168" t="s">
        <v>3512</v>
      </c>
      <c r="H256" s="167" t="s">
        <v>1</v>
      </c>
      <c r="I256" s="169"/>
      <c r="L256" s="166"/>
      <c r="M256" s="170"/>
      <c r="T256" s="171"/>
      <c r="AT256" s="167" t="s">
        <v>241</v>
      </c>
      <c r="AU256" s="167" t="s">
        <v>95</v>
      </c>
      <c r="AV256" s="14" t="s">
        <v>93</v>
      </c>
      <c r="AW256" s="14" t="s">
        <v>42</v>
      </c>
      <c r="AX256" s="14" t="s">
        <v>86</v>
      </c>
      <c r="AY256" s="167" t="s">
        <v>232</v>
      </c>
    </row>
    <row r="257" spans="2:65" s="12" customFormat="1">
      <c r="B257" s="151"/>
      <c r="D257" s="152" t="s">
        <v>241</v>
      </c>
      <c r="E257" s="153" t="s">
        <v>1</v>
      </c>
      <c r="F257" s="154" t="s">
        <v>95</v>
      </c>
      <c r="H257" s="155">
        <v>2</v>
      </c>
      <c r="I257" s="156"/>
      <c r="L257" s="151"/>
      <c r="M257" s="157"/>
      <c r="T257" s="158"/>
      <c r="AT257" s="153" t="s">
        <v>241</v>
      </c>
      <c r="AU257" s="153" t="s">
        <v>95</v>
      </c>
      <c r="AV257" s="12" t="s">
        <v>95</v>
      </c>
      <c r="AW257" s="12" t="s">
        <v>42</v>
      </c>
      <c r="AX257" s="12" t="s">
        <v>86</v>
      </c>
      <c r="AY257" s="153" t="s">
        <v>232</v>
      </c>
    </row>
    <row r="258" spans="2:65" s="13" customFormat="1">
      <c r="B258" s="159"/>
      <c r="D258" s="152" t="s">
        <v>241</v>
      </c>
      <c r="E258" s="160" t="s">
        <v>1</v>
      </c>
      <c r="F258" s="161" t="s">
        <v>243</v>
      </c>
      <c r="H258" s="162">
        <v>2</v>
      </c>
      <c r="I258" s="163"/>
      <c r="L258" s="159"/>
      <c r="M258" s="164"/>
      <c r="T258" s="165"/>
      <c r="AT258" s="160" t="s">
        <v>241</v>
      </c>
      <c r="AU258" s="160" t="s">
        <v>95</v>
      </c>
      <c r="AV258" s="13" t="s">
        <v>239</v>
      </c>
      <c r="AW258" s="13" t="s">
        <v>42</v>
      </c>
      <c r="AX258" s="13" t="s">
        <v>93</v>
      </c>
      <c r="AY258" s="160" t="s">
        <v>232</v>
      </c>
    </row>
    <row r="259" spans="2:65" s="1" customFormat="1" ht="37.9" customHeight="1">
      <c r="B259" s="33"/>
      <c r="C259" s="138" t="s">
        <v>513</v>
      </c>
      <c r="D259" s="138" t="s">
        <v>234</v>
      </c>
      <c r="E259" s="139" t="s">
        <v>3522</v>
      </c>
      <c r="F259" s="140" t="s">
        <v>3523</v>
      </c>
      <c r="G259" s="141" t="s">
        <v>885</v>
      </c>
      <c r="H259" s="142">
        <v>1</v>
      </c>
      <c r="I259" s="143"/>
      <c r="J259" s="144">
        <f>ROUND(I259*H259,2)</f>
        <v>0</v>
      </c>
      <c r="K259" s="140" t="s">
        <v>1794</v>
      </c>
      <c r="L259" s="33"/>
      <c r="M259" s="145" t="s">
        <v>1</v>
      </c>
      <c r="N259" s="146" t="s">
        <v>51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358</v>
      </c>
      <c r="AT259" s="149" t="s">
        <v>234</v>
      </c>
      <c r="AU259" s="149" t="s">
        <v>95</v>
      </c>
      <c r="AY259" s="17" t="s">
        <v>232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93</v>
      </c>
      <c r="BK259" s="150">
        <f>ROUND(I259*H259,2)</f>
        <v>0</v>
      </c>
      <c r="BL259" s="17" t="s">
        <v>358</v>
      </c>
      <c r="BM259" s="149" t="s">
        <v>3524</v>
      </c>
    </row>
    <row r="260" spans="2:65" s="14" customFormat="1">
      <c r="B260" s="166"/>
      <c r="D260" s="152" t="s">
        <v>241</v>
      </c>
      <c r="E260" s="167" t="s">
        <v>1</v>
      </c>
      <c r="F260" s="168" t="s">
        <v>3525</v>
      </c>
      <c r="H260" s="167" t="s">
        <v>1</v>
      </c>
      <c r="I260" s="169"/>
      <c r="L260" s="166"/>
      <c r="M260" s="170"/>
      <c r="T260" s="171"/>
      <c r="AT260" s="167" t="s">
        <v>241</v>
      </c>
      <c r="AU260" s="167" t="s">
        <v>95</v>
      </c>
      <c r="AV260" s="14" t="s">
        <v>93</v>
      </c>
      <c r="AW260" s="14" t="s">
        <v>42</v>
      </c>
      <c r="AX260" s="14" t="s">
        <v>86</v>
      </c>
      <c r="AY260" s="167" t="s">
        <v>232</v>
      </c>
    </row>
    <row r="261" spans="2:65" s="12" customFormat="1">
      <c r="B261" s="151"/>
      <c r="D261" s="152" t="s">
        <v>241</v>
      </c>
      <c r="E261" s="153" t="s">
        <v>1</v>
      </c>
      <c r="F261" s="154" t="s">
        <v>3090</v>
      </c>
      <c r="H261" s="155">
        <v>1</v>
      </c>
      <c r="I261" s="156"/>
      <c r="L261" s="151"/>
      <c r="M261" s="157"/>
      <c r="T261" s="158"/>
      <c r="AT261" s="153" t="s">
        <v>241</v>
      </c>
      <c r="AU261" s="153" t="s">
        <v>95</v>
      </c>
      <c r="AV261" s="12" t="s">
        <v>95</v>
      </c>
      <c r="AW261" s="12" t="s">
        <v>42</v>
      </c>
      <c r="AX261" s="12" t="s">
        <v>86</v>
      </c>
      <c r="AY261" s="153" t="s">
        <v>232</v>
      </c>
    </row>
    <row r="262" spans="2:65" s="13" customFormat="1">
      <c r="B262" s="159"/>
      <c r="D262" s="152" t="s">
        <v>241</v>
      </c>
      <c r="E262" s="160" t="s">
        <v>1</v>
      </c>
      <c r="F262" s="161" t="s">
        <v>243</v>
      </c>
      <c r="H262" s="162">
        <v>1</v>
      </c>
      <c r="I262" s="163"/>
      <c r="L262" s="159"/>
      <c r="M262" s="164"/>
      <c r="T262" s="165"/>
      <c r="AT262" s="160" t="s">
        <v>241</v>
      </c>
      <c r="AU262" s="160" t="s">
        <v>95</v>
      </c>
      <c r="AV262" s="13" t="s">
        <v>239</v>
      </c>
      <c r="AW262" s="13" t="s">
        <v>42</v>
      </c>
      <c r="AX262" s="13" t="s">
        <v>93</v>
      </c>
      <c r="AY262" s="160" t="s">
        <v>232</v>
      </c>
    </row>
    <row r="263" spans="2:65" s="1" customFormat="1" ht="21.75" customHeight="1">
      <c r="B263" s="33"/>
      <c r="C263" s="179" t="s">
        <v>518</v>
      </c>
      <c r="D263" s="179" t="s">
        <v>304</v>
      </c>
      <c r="E263" s="180" t="s">
        <v>3526</v>
      </c>
      <c r="F263" s="181" t="s">
        <v>3527</v>
      </c>
      <c r="G263" s="182" t="s">
        <v>3528</v>
      </c>
      <c r="H263" s="183">
        <v>2.4</v>
      </c>
      <c r="I263" s="184"/>
      <c r="J263" s="185">
        <f>ROUND(I263*H263,2)</f>
        <v>0</v>
      </c>
      <c r="K263" s="181" t="s">
        <v>238</v>
      </c>
      <c r="L263" s="186"/>
      <c r="M263" s="187" t="s">
        <v>1</v>
      </c>
      <c r="N263" s="188" t="s">
        <v>51</v>
      </c>
      <c r="P263" s="147">
        <f>O263*H263</f>
        <v>0</v>
      </c>
      <c r="Q263" s="147">
        <v>1.1999999999999999E-3</v>
      </c>
      <c r="R263" s="147">
        <f>Q263*H263</f>
        <v>2.8799999999999997E-3</v>
      </c>
      <c r="S263" s="147">
        <v>0</v>
      </c>
      <c r="T263" s="148">
        <f>S263*H263</f>
        <v>0</v>
      </c>
      <c r="AR263" s="149" t="s">
        <v>528</v>
      </c>
      <c r="AT263" s="149" t="s">
        <v>304</v>
      </c>
      <c r="AU263" s="149" t="s">
        <v>95</v>
      </c>
      <c r="AY263" s="17" t="s">
        <v>232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93</v>
      </c>
      <c r="BK263" s="150">
        <f>ROUND(I263*H263,2)</f>
        <v>0</v>
      </c>
      <c r="BL263" s="17" t="s">
        <v>358</v>
      </c>
      <c r="BM263" s="149" t="s">
        <v>3529</v>
      </c>
    </row>
    <row r="264" spans="2:65" s="14" customFormat="1">
      <c r="B264" s="166"/>
      <c r="D264" s="152" t="s">
        <v>241</v>
      </c>
      <c r="E264" s="167" t="s">
        <v>1</v>
      </c>
      <c r="F264" s="168" t="s">
        <v>3530</v>
      </c>
      <c r="H264" s="167" t="s">
        <v>1</v>
      </c>
      <c r="I264" s="169"/>
      <c r="L264" s="166"/>
      <c r="M264" s="170"/>
      <c r="T264" s="171"/>
      <c r="AT264" s="167" t="s">
        <v>241</v>
      </c>
      <c r="AU264" s="167" t="s">
        <v>95</v>
      </c>
      <c r="AV264" s="14" t="s">
        <v>93</v>
      </c>
      <c r="AW264" s="14" t="s">
        <v>42</v>
      </c>
      <c r="AX264" s="14" t="s">
        <v>86</v>
      </c>
      <c r="AY264" s="167" t="s">
        <v>232</v>
      </c>
    </row>
    <row r="265" spans="2:65" s="12" customFormat="1">
      <c r="B265" s="151"/>
      <c r="D265" s="152" t="s">
        <v>241</v>
      </c>
      <c r="E265" s="153" t="s">
        <v>1</v>
      </c>
      <c r="F265" s="154" t="s">
        <v>3531</v>
      </c>
      <c r="H265" s="155">
        <v>3</v>
      </c>
      <c r="I265" s="156"/>
      <c r="L265" s="151"/>
      <c r="M265" s="157"/>
      <c r="T265" s="158"/>
      <c r="AT265" s="153" t="s">
        <v>241</v>
      </c>
      <c r="AU265" s="153" t="s">
        <v>95</v>
      </c>
      <c r="AV265" s="12" t="s">
        <v>95</v>
      </c>
      <c r="AW265" s="12" t="s">
        <v>42</v>
      </c>
      <c r="AX265" s="12" t="s">
        <v>86</v>
      </c>
      <c r="AY265" s="153" t="s">
        <v>232</v>
      </c>
    </row>
    <row r="266" spans="2:65" s="13" customFormat="1">
      <c r="B266" s="159"/>
      <c r="D266" s="152" t="s">
        <v>241</v>
      </c>
      <c r="E266" s="160" t="s">
        <v>1</v>
      </c>
      <c r="F266" s="161" t="s">
        <v>243</v>
      </c>
      <c r="H266" s="162">
        <v>3</v>
      </c>
      <c r="I266" s="163"/>
      <c r="L266" s="159"/>
      <c r="M266" s="164"/>
      <c r="T266" s="165"/>
      <c r="AT266" s="160" t="s">
        <v>241</v>
      </c>
      <c r="AU266" s="160" t="s">
        <v>95</v>
      </c>
      <c r="AV266" s="13" t="s">
        <v>239</v>
      </c>
      <c r="AW266" s="13" t="s">
        <v>42</v>
      </c>
      <c r="AX266" s="13" t="s">
        <v>93</v>
      </c>
      <c r="AY266" s="160" t="s">
        <v>232</v>
      </c>
    </row>
    <row r="267" spans="2:65" s="12" customFormat="1">
      <c r="B267" s="151"/>
      <c r="D267" s="152" t="s">
        <v>241</v>
      </c>
      <c r="F267" s="154" t="s">
        <v>3532</v>
      </c>
      <c r="H267" s="155">
        <v>2.4</v>
      </c>
      <c r="I267" s="156"/>
      <c r="L267" s="151"/>
      <c r="M267" s="157"/>
      <c r="T267" s="158"/>
      <c r="AT267" s="153" t="s">
        <v>241</v>
      </c>
      <c r="AU267" s="153" t="s">
        <v>95</v>
      </c>
      <c r="AV267" s="12" t="s">
        <v>95</v>
      </c>
      <c r="AW267" s="12" t="s">
        <v>4</v>
      </c>
      <c r="AX267" s="12" t="s">
        <v>93</v>
      </c>
      <c r="AY267" s="153" t="s">
        <v>232</v>
      </c>
    </row>
    <row r="268" spans="2:65" s="1" customFormat="1" ht="44.25" customHeight="1">
      <c r="B268" s="33"/>
      <c r="C268" s="138" t="s">
        <v>522</v>
      </c>
      <c r="D268" s="138" t="s">
        <v>234</v>
      </c>
      <c r="E268" s="139" t="s">
        <v>3086</v>
      </c>
      <c r="F268" s="140" t="s">
        <v>3087</v>
      </c>
      <c r="G268" s="141" t="s">
        <v>370</v>
      </c>
      <c r="H268" s="142">
        <v>1</v>
      </c>
      <c r="I268" s="143"/>
      <c r="J268" s="144">
        <f>ROUND(I268*H268,2)</f>
        <v>0</v>
      </c>
      <c r="K268" s="140" t="s">
        <v>238</v>
      </c>
      <c r="L268" s="33"/>
      <c r="M268" s="145" t="s">
        <v>1</v>
      </c>
      <c r="N268" s="146" t="s">
        <v>51</v>
      </c>
      <c r="P268" s="147">
        <f>O268*H268</f>
        <v>0</v>
      </c>
      <c r="Q268" s="147">
        <v>0</v>
      </c>
      <c r="R268" s="147">
        <f>Q268*H268</f>
        <v>0</v>
      </c>
      <c r="S268" s="147">
        <v>0</v>
      </c>
      <c r="T268" s="148">
        <f>S268*H268</f>
        <v>0</v>
      </c>
      <c r="AR268" s="149" t="s">
        <v>358</v>
      </c>
      <c r="AT268" s="149" t="s">
        <v>234</v>
      </c>
      <c r="AU268" s="149" t="s">
        <v>95</v>
      </c>
      <c r="AY268" s="17" t="s">
        <v>232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7" t="s">
        <v>93</v>
      </c>
      <c r="BK268" s="150">
        <f>ROUND(I268*H268,2)</f>
        <v>0</v>
      </c>
      <c r="BL268" s="17" t="s">
        <v>358</v>
      </c>
      <c r="BM268" s="149" t="s">
        <v>3533</v>
      </c>
    </row>
    <row r="269" spans="2:65" s="1" customFormat="1" ht="55.5" customHeight="1">
      <c r="B269" s="33"/>
      <c r="C269" s="138" t="s">
        <v>528</v>
      </c>
      <c r="D269" s="138" t="s">
        <v>234</v>
      </c>
      <c r="E269" s="139" t="s">
        <v>3534</v>
      </c>
      <c r="F269" s="140" t="s">
        <v>3535</v>
      </c>
      <c r="G269" s="141" t="s">
        <v>370</v>
      </c>
      <c r="H269" s="142">
        <v>3</v>
      </c>
      <c r="I269" s="143"/>
      <c r="J269" s="144">
        <f>ROUND(I269*H269,2)</f>
        <v>0</v>
      </c>
      <c r="K269" s="140" t="s">
        <v>238</v>
      </c>
      <c r="L269" s="33"/>
      <c r="M269" s="145" t="s">
        <v>1</v>
      </c>
      <c r="N269" s="146" t="s">
        <v>51</v>
      </c>
      <c r="P269" s="147">
        <f>O269*H269</f>
        <v>0</v>
      </c>
      <c r="Q269" s="147">
        <v>0</v>
      </c>
      <c r="R269" s="147">
        <f>Q269*H269</f>
        <v>0</v>
      </c>
      <c r="S269" s="147">
        <v>0</v>
      </c>
      <c r="T269" s="148">
        <f>S269*H269</f>
        <v>0</v>
      </c>
      <c r="AR269" s="149" t="s">
        <v>358</v>
      </c>
      <c r="AT269" s="149" t="s">
        <v>234</v>
      </c>
      <c r="AU269" s="149" t="s">
        <v>95</v>
      </c>
      <c r="AY269" s="17" t="s">
        <v>232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93</v>
      </c>
      <c r="BK269" s="150">
        <f>ROUND(I269*H269,2)</f>
        <v>0</v>
      </c>
      <c r="BL269" s="17" t="s">
        <v>358</v>
      </c>
      <c r="BM269" s="149" t="s">
        <v>3536</v>
      </c>
    </row>
    <row r="270" spans="2:65" s="1" customFormat="1" ht="33" customHeight="1">
      <c r="B270" s="33"/>
      <c r="C270" s="138" t="s">
        <v>537</v>
      </c>
      <c r="D270" s="138" t="s">
        <v>234</v>
      </c>
      <c r="E270" s="139" t="s">
        <v>3537</v>
      </c>
      <c r="F270" s="140" t="s">
        <v>3538</v>
      </c>
      <c r="G270" s="141" t="s">
        <v>370</v>
      </c>
      <c r="H270" s="142">
        <v>2</v>
      </c>
      <c r="I270" s="143"/>
      <c r="J270" s="144">
        <f>ROUND(I270*H270,2)</f>
        <v>0</v>
      </c>
      <c r="K270" s="140" t="s">
        <v>238</v>
      </c>
      <c r="L270" s="33"/>
      <c r="M270" s="145" t="s">
        <v>1</v>
      </c>
      <c r="N270" s="146" t="s">
        <v>51</v>
      </c>
      <c r="P270" s="147">
        <f>O270*H270</f>
        <v>0</v>
      </c>
      <c r="Q270" s="147">
        <v>0</v>
      </c>
      <c r="R270" s="147">
        <f>Q270*H270</f>
        <v>0</v>
      </c>
      <c r="S270" s="147">
        <v>0</v>
      </c>
      <c r="T270" s="148">
        <f>S270*H270</f>
        <v>0</v>
      </c>
      <c r="AR270" s="149" t="s">
        <v>358</v>
      </c>
      <c r="AT270" s="149" t="s">
        <v>234</v>
      </c>
      <c r="AU270" s="149" t="s">
        <v>95</v>
      </c>
      <c r="AY270" s="17" t="s">
        <v>232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93</v>
      </c>
      <c r="BK270" s="150">
        <f>ROUND(I270*H270,2)</f>
        <v>0</v>
      </c>
      <c r="BL270" s="17" t="s">
        <v>358</v>
      </c>
      <c r="BM270" s="149" t="s">
        <v>3539</v>
      </c>
    </row>
    <row r="271" spans="2:65" s="14" customFormat="1" ht="22.5">
      <c r="B271" s="166"/>
      <c r="D271" s="152" t="s">
        <v>241</v>
      </c>
      <c r="E271" s="167" t="s">
        <v>1</v>
      </c>
      <c r="F271" s="168" t="s">
        <v>3510</v>
      </c>
      <c r="H271" s="167" t="s">
        <v>1</v>
      </c>
      <c r="I271" s="169"/>
      <c r="L271" s="166"/>
      <c r="M271" s="170"/>
      <c r="T271" s="171"/>
      <c r="AT271" s="167" t="s">
        <v>241</v>
      </c>
      <c r="AU271" s="167" t="s">
        <v>95</v>
      </c>
      <c r="AV271" s="14" t="s">
        <v>93</v>
      </c>
      <c r="AW271" s="14" t="s">
        <v>42</v>
      </c>
      <c r="AX271" s="14" t="s">
        <v>86</v>
      </c>
      <c r="AY271" s="167" t="s">
        <v>232</v>
      </c>
    </row>
    <row r="272" spans="2:65" s="14" customFormat="1" ht="22.5">
      <c r="B272" s="166"/>
      <c r="D272" s="152" t="s">
        <v>241</v>
      </c>
      <c r="E272" s="167" t="s">
        <v>1</v>
      </c>
      <c r="F272" s="168" t="s">
        <v>3511</v>
      </c>
      <c r="H272" s="167" t="s">
        <v>1</v>
      </c>
      <c r="I272" s="169"/>
      <c r="L272" s="166"/>
      <c r="M272" s="170"/>
      <c r="T272" s="171"/>
      <c r="AT272" s="167" t="s">
        <v>241</v>
      </c>
      <c r="AU272" s="167" t="s">
        <v>95</v>
      </c>
      <c r="AV272" s="14" t="s">
        <v>93</v>
      </c>
      <c r="AW272" s="14" t="s">
        <v>42</v>
      </c>
      <c r="AX272" s="14" t="s">
        <v>86</v>
      </c>
      <c r="AY272" s="167" t="s">
        <v>232</v>
      </c>
    </row>
    <row r="273" spans="2:65" s="14" customFormat="1">
      <c r="B273" s="166"/>
      <c r="D273" s="152" t="s">
        <v>241</v>
      </c>
      <c r="E273" s="167" t="s">
        <v>1</v>
      </c>
      <c r="F273" s="168" t="s">
        <v>3512</v>
      </c>
      <c r="H273" s="167" t="s">
        <v>1</v>
      </c>
      <c r="I273" s="169"/>
      <c r="L273" s="166"/>
      <c r="M273" s="170"/>
      <c r="T273" s="171"/>
      <c r="AT273" s="167" t="s">
        <v>241</v>
      </c>
      <c r="AU273" s="167" t="s">
        <v>95</v>
      </c>
      <c r="AV273" s="14" t="s">
        <v>93</v>
      </c>
      <c r="AW273" s="14" t="s">
        <v>42</v>
      </c>
      <c r="AX273" s="14" t="s">
        <v>86</v>
      </c>
      <c r="AY273" s="167" t="s">
        <v>232</v>
      </c>
    </row>
    <row r="274" spans="2:65" s="12" customFormat="1">
      <c r="B274" s="151"/>
      <c r="D274" s="152" t="s">
        <v>241</v>
      </c>
      <c r="E274" s="153" t="s">
        <v>1</v>
      </c>
      <c r="F274" s="154" t="s">
        <v>3503</v>
      </c>
      <c r="H274" s="155">
        <v>2</v>
      </c>
      <c r="I274" s="156"/>
      <c r="L274" s="151"/>
      <c r="M274" s="157"/>
      <c r="T274" s="158"/>
      <c r="AT274" s="153" t="s">
        <v>241</v>
      </c>
      <c r="AU274" s="153" t="s">
        <v>95</v>
      </c>
      <c r="AV274" s="12" t="s">
        <v>95</v>
      </c>
      <c r="AW274" s="12" t="s">
        <v>42</v>
      </c>
      <c r="AX274" s="12" t="s">
        <v>86</v>
      </c>
      <c r="AY274" s="153" t="s">
        <v>232</v>
      </c>
    </row>
    <row r="275" spans="2:65" s="13" customFormat="1">
      <c r="B275" s="159"/>
      <c r="D275" s="152" t="s">
        <v>241</v>
      </c>
      <c r="E275" s="160" t="s">
        <v>1</v>
      </c>
      <c r="F275" s="161" t="s">
        <v>243</v>
      </c>
      <c r="H275" s="162">
        <v>2</v>
      </c>
      <c r="I275" s="163"/>
      <c r="L275" s="159"/>
      <c r="M275" s="164"/>
      <c r="T275" s="165"/>
      <c r="AT275" s="160" t="s">
        <v>241</v>
      </c>
      <c r="AU275" s="160" t="s">
        <v>95</v>
      </c>
      <c r="AV275" s="13" t="s">
        <v>239</v>
      </c>
      <c r="AW275" s="13" t="s">
        <v>42</v>
      </c>
      <c r="AX275" s="13" t="s">
        <v>93</v>
      </c>
      <c r="AY275" s="160" t="s">
        <v>232</v>
      </c>
    </row>
    <row r="276" spans="2:65" s="1" customFormat="1" ht="44.25" customHeight="1">
      <c r="B276" s="33"/>
      <c r="C276" s="138" t="s">
        <v>544</v>
      </c>
      <c r="D276" s="138" t="s">
        <v>234</v>
      </c>
      <c r="E276" s="139" t="s">
        <v>3540</v>
      </c>
      <c r="F276" s="140" t="s">
        <v>3541</v>
      </c>
      <c r="G276" s="141" t="s">
        <v>370</v>
      </c>
      <c r="H276" s="142">
        <v>2</v>
      </c>
      <c r="I276" s="143"/>
      <c r="J276" s="144">
        <f>ROUND(I276*H276,2)</f>
        <v>0</v>
      </c>
      <c r="K276" s="140" t="s">
        <v>238</v>
      </c>
      <c r="L276" s="33"/>
      <c r="M276" s="145" t="s">
        <v>1</v>
      </c>
      <c r="N276" s="146" t="s">
        <v>51</v>
      </c>
      <c r="P276" s="147">
        <f>O276*H276</f>
        <v>0</v>
      </c>
      <c r="Q276" s="147">
        <v>0</v>
      </c>
      <c r="R276" s="147">
        <f>Q276*H276</f>
        <v>0</v>
      </c>
      <c r="S276" s="147">
        <v>0</v>
      </c>
      <c r="T276" s="148">
        <f>S276*H276</f>
        <v>0</v>
      </c>
      <c r="AR276" s="149" t="s">
        <v>358</v>
      </c>
      <c r="AT276" s="149" t="s">
        <v>234</v>
      </c>
      <c r="AU276" s="149" t="s">
        <v>95</v>
      </c>
      <c r="AY276" s="17" t="s">
        <v>232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7" t="s">
        <v>93</v>
      </c>
      <c r="BK276" s="150">
        <f>ROUND(I276*H276,2)</f>
        <v>0</v>
      </c>
      <c r="BL276" s="17" t="s">
        <v>358</v>
      </c>
      <c r="BM276" s="149" t="s">
        <v>3542</v>
      </c>
    </row>
    <row r="277" spans="2:65" s="14" customFormat="1" ht="22.5">
      <c r="B277" s="166"/>
      <c r="D277" s="152" t="s">
        <v>241</v>
      </c>
      <c r="E277" s="167" t="s">
        <v>1</v>
      </c>
      <c r="F277" s="168" t="s">
        <v>3543</v>
      </c>
      <c r="H277" s="167" t="s">
        <v>1</v>
      </c>
      <c r="I277" s="169"/>
      <c r="L277" s="166"/>
      <c r="M277" s="170"/>
      <c r="T277" s="171"/>
      <c r="AT277" s="167" t="s">
        <v>241</v>
      </c>
      <c r="AU277" s="167" t="s">
        <v>95</v>
      </c>
      <c r="AV277" s="14" t="s">
        <v>93</v>
      </c>
      <c r="AW277" s="14" t="s">
        <v>42</v>
      </c>
      <c r="AX277" s="14" t="s">
        <v>86</v>
      </c>
      <c r="AY277" s="167" t="s">
        <v>232</v>
      </c>
    </row>
    <row r="278" spans="2:65" s="14" customFormat="1" ht="22.5">
      <c r="B278" s="166"/>
      <c r="D278" s="152" t="s">
        <v>241</v>
      </c>
      <c r="E278" s="167" t="s">
        <v>1</v>
      </c>
      <c r="F278" s="168" t="s">
        <v>3544</v>
      </c>
      <c r="H278" s="167" t="s">
        <v>1</v>
      </c>
      <c r="I278" s="169"/>
      <c r="L278" s="166"/>
      <c r="M278" s="170"/>
      <c r="T278" s="171"/>
      <c r="AT278" s="167" t="s">
        <v>241</v>
      </c>
      <c r="AU278" s="167" t="s">
        <v>95</v>
      </c>
      <c r="AV278" s="14" t="s">
        <v>93</v>
      </c>
      <c r="AW278" s="14" t="s">
        <v>42</v>
      </c>
      <c r="AX278" s="14" t="s">
        <v>86</v>
      </c>
      <c r="AY278" s="167" t="s">
        <v>232</v>
      </c>
    </row>
    <row r="279" spans="2:65" s="14" customFormat="1">
      <c r="B279" s="166"/>
      <c r="D279" s="152" t="s">
        <v>241</v>
      </c>
      <c r="E279" s="167" t="s">
        <v>1</v>
      </c>
      <c r="F279" s="168" t="s">
        <v>3512</v>
      </c>
      <c r="H279" s="167" t="s">
        <v>1</v>
      </c>
      <c r="I279" s="169"/>
      <c r="L279" s="166"/>
      <c r="M279" s="170"/>
      <c r="T279" s="171"/>
      <c r="AT279" s="167" t="s">
        <v>241</v>
      </c>
      <c r="AU279" s="167" t="s">
        <v>95</v>
      </c>
      <c r="AV279" s="14" t="s">
        <v>93</v>
      </c>
      <c r="AW279" s="14" t="s">
        <v>42</v>
      </c>
      <c r="AX279" s="14" t="s">
        <v>86</v>
      </c>
      <c r="AY279" s="167" t="s">
        <v>232</v>
      </c>
    </row>
    <row r="280" spans="2:65" s="12" customFormat="1">
      <c r="B280" s="151"/>
      <c r="D280" s="152" t="s">
        <v>241</v>
      </c>
      <c r="E280" s="153" t="s">
        <v>1</v>
      </c>
      <c r="F280" s="154" t="s">
        <v>3503</v>
      </c>
      <c r="H280" s="155">
        <v>2</v>
      </c>
      <c r="I280" s="156"/>
      <c r="L280" s="151"/>
      <c r="M280" s="157"/>
      <c r="T280" s="158"/>
      <c r="AT280" s="153" t="s">
        <v>241</v>
      </c>
      <c r="AU280" s="153" t="s">
        <v>95</v>
      </c>
      <c r="AV280" s="12" t="s">
        <v>95</v>
      </c>
      <c r="AW280" s="12" t="s">
        <v>42</v>
      </c>
      <c r="AX280" s="12" t="s">
        <v>86</v>
      </c>
      <c r="AY280" s="153" t="s">
        <v>232</v>
      </c>
    </row>
    <row r="281" spans="2:65" s="13" customFormat="1">
      <c r="B281" s="159"/>
      <c r="D281" s="152" t="s">
        <v>241</v>
      </c>
      <c r="E281" s="160" t="s">
        <v>1</v>
      </c>
      <c r="F281" s="161" t="s">
        <v>243</v>
      </c>
      <c r="H281" s="162">
        <v>2</v>
      </c>
      <c r="I281" s="163"/>
      <c r="L281" s="159"/>
      <c r="M281" s="164"/>
      <c r="T281" s="165"/>
      <c r="AT281" s="160" t="s">
        <v>241</v>
      </c>
      <c r="AU281" s="160" t="s">
        <v>95</v>
      </c>
      <c r="AV281" s="13" t="s">
        <v>239</v>
      </c>
      <c r="AW281" s="13" t="s">
        <v>42</v>
      </c>
      <c r="AX281" s="13" t="s">
        <v>93</v>
      </c>
      <c r="AY281" s="160" t="s">
        <v>232</v>
      </c>
    </row>
    <row r="282" spans="2:65" s="1" customFormat="1" ht="33" customHeight="1">
      <c r="B282" s="33"/>
      <c r="C282" s="138" t="s">
        <v>548</v>
      </c>
      <c r="D282" s="138" t="s">
        <v>234</v>
      </c>
      <c r="E282" s="139" t="s">
        <v>3545</v>
      </c>
      <c r="F282" s="140" t="s">
        <v>3546</v>
      </c>
      <c r="G282" s="141" t="s">
        <v>237</v>
      </c>
      <c r="H282" s="142">
        <v>530</v>
      </c>
      <c r="I282" s="143"/>
      <c r="J282" s="144">
        <f>ROUND(I282*H282,2)</f>
        <v>0</v>
      </c>
      <c r="K282" s="140" t="s">
        <v>238</v>
      </c>
      <c r="L282" s="33"/>
      <c r="M282" s="145" t="s">
        <v>1</v>
      </c>
      <c r="N282" s="146" t="s">
        <v>51</v>
      </c>
      <c r="P282" s="147">
        <f>O282*H282</f>
        <v>0</v>
      </c>
      <c r="Q282" s="147">
        <v>0</v>
      </c>
      <c r="R282" s="147">
        <f>Q282*H282</f>
        <v>0</v>
      </c>
      <c r="S282" s="147">
        <v>0</v>
      </c>
      <c r="T282" s="148">
        <f>S282*H282</f>
        <v>0</v>
      </c>
      <c r="AR282" s="149" t="s">
        <v>358</v>
      </c>
      <c r="AT282" s="149" t="s">
        <v>234</v>
      </c>
      <c r="AU282" s="149" t="s">
        <v>95</v>
      </c>
      <c r="AY282" s="17" t="s">
        <v>232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7" t="s">
        <v>93</v>
      </c>
      <c r="BK282" s="150">
        <f>ROUND(I282*H282,2)</f>
        <v>0</v>
      </c>
      <c r="BL282" s="17" t="s">
        <v>358</v>
      </c>
      <c r="BM282" s="149" t="s">
        <v>3547</v>
      </c>
    </row>
    <row r="283" spans="2:65" s="14" customFormat="1" ht="33.75">
      <c r="B283" s="166"/>
      <c r="D283" s="152" t="s">
        <v>241</v>
      </c>
      <c r="E283" s="167" t="s">
        <v>1</v>
      </c>
      <c r="F283" s="168" t="s">
        <v>3548</v>
      </c>
      <c r="H283" s="167" t="s">
        <v>1</v>
      </c>
      <c r="I283" s="169"/>
      <c r="L283" s="166"/>
      <c r="M283" s="170"/>
      <c r="T283" s="171"/>
      <c r="AT283" s="167" t="s">
        <v>241</v>
      </c>
      <c r="AU283" s="167" t="s">
        <v>95</v>
      </c>
      <c r="AV283" s="14" t="s">
        <v>93</v>
      </c>
      <c r="AW283" s="14" t="s">
        <v>42</v>
      </c>
      <c r="AX283" s="14" t="s">
        <v>86</v>
      </c>
      <c r="AY283" s="167" t="s">
        <v>232</v>
      </c>
    </row>
    <row r="284" spans="2:65" s="12" customFormat="1">
      <c r="B284" s="151"/>
      <c r="D284" s="152" t="s">
        <v>241</v>
      </c>
      <c r="E284" s="153" t="s">
        <v>1</v>
      </c>
      <c r="F284" s="154" t="s">
        <v>1583</v>
      </c>
      <c r="H284" s="155">
        <v>200</v>
      </c>
      <c r="I284" s="156"/>
      <c r="L284" s="151"/>
      <c r="M284" s="157"/>
      <c r="T284" s="158"/>
      <c r="AT284" s="153" t="s">
        <v>241</v>
      </c>
      <c r="AU284" s="153" t="s">
        <v>95</v>
      </c>
      <c r="AV284" s="12" t="s">
        <v>95</v>
      </c>
      <c r="AW284" s="12" t="s">
        <v>42</v>
      </c>
      <c r="AX284" s="12" t="s">
        <v>86</v>
      </c>
      <c r="AY284" s="153" t="s">
        <v>232</v>
      </c>
    </row>
    <row r="285" spans="2:65" s="14" customFormat="1" ht="33.75">
      <c r="B285" s="166"/>
      <c r="D285" s="152" t="s">
        <v>241</v>
      </c>
      <c r="E285" s="167" t="s">
        <v>1</v>
      </c>
      <c r="F285" s="168" t="s">
        <v>3549</v>
      </c>
      <c r="H285" s="167" t="s">
        <v>1</v>
      </c>
      <c r="I285" s="169"/>
      <c r="L285" s="166"/>
      <c r="M285" s="170"/>
      <c r="T285" s="171"/>
      <c r="AT285" s="167" t="s">
        <v>241</v>
      </c>
      <c r="AU285" s="167" t="s">
        <v>95</v>
      </c>
      <c r="AV285" s="14" t="s">
        <v>93</v>
      </c>
      <c r="AW285" s="14" t="s">
        <v>42</v>
      </c>
      <c r="AX285" s="14" t="s">
        <v>86</v>
      </c>
      <c r="AY285" s="167" t="s">
        <v>232</v>
      </c>
    </row>
    <row r="286" spans="2:65" s="12" customFormat="1">
      <c r="B286" s="151"/>
      <c r="D286" s="152" t="s">
        <v>241</v>
      </c>
      <c r="E286" s="153" t="s">
        <v>1</v>
      </c>
      <c r="F286" s="154" t="s">
        <v>1425</v>
      </c>
      <c r="H286" s="155">
        <v>180</v>
      </c>
      <c r="I286" s="156"/>
      <c r="L286" s="151"/>
      <c r="M286" s="157"/>
      <c r="T286" s="158"/>
      <c r="AT286" s="153" t="s">
        <v>241</v>
      </c>
      <c r="AU286" s="153" t="s">
        <v>95</v>
      </c>
      <c r="AV286" s="12" t="s">
        <v>95</v>
      </c>
      <c r="AW286" s="12" t="s">
        <v>42</v>
      </c>
      <c r="AX286" s="12" t="s">
        <v>86</v>
      </c>
      <c r="AY286" s="153" t="s">
        <v>232</v>
      </c>
    </row>
    <row r="287" spans="2:65" s="14" customFormat="1" ht="33.75">
      <c r="B287" s="166"/>
      <c r="D287" s="152" t="s">
        <v>241</v>
      </c>
      <c r="E287" s="167" t="s">
        <v>1</v>
      </c>
      <c r="F287" s="168" t="s">
        <v>3550</v>
      </c>
      <c r="H287" s="167" t="s">
        <v>1</v>
      </c>
      <c r="I287" s="169"/>
      <c r="L287" s="166"/>
      <c r="M287" s="170"/>
      <c r="T287" s="171"/>
      <c r="AT287" s="167" t="s">
        <v>241</v>
      </c>
      <c r="AU287" s="167" t="s">
        <v>95</v>
      </c>
      <c r="AV287" s="14" t="s">
        <v>93</v>
      </c>
      <c r="AW287" s="14" t="s">
        <v>42</v>
      </c>
      <c r="AX287" s="14" t="s">
        <v>86</v>
      </c>
      <c r="AY287" s="167" t="s">
        <v>232</v>
      </c>
    </row>
    <row r="288" spans="2:65" s="12" customFormat="1">
      <c r="B288" s="151"/>
      <c r="D288" s="152" t="s">
        <v>241</v>
      </c>
      <c r="E288" s="153" t="s">
        <v>1</v>
      </c>
      <c r="F288" s="154" t="s">
        <v>1244</v>
      </c>
      <c r="H288" s="155">
        <v>150</v>
      </c>
      <c r="I288" s="156"/>
      <c r="L288" s="151"/>
      <c r="M288" s="157"/>
      <c r="T288" s="158"/>
      <c r="AT288" s="153" t="s">
        <v>241</v>
      </c>
      <c r="AU288" s="153" t="s">
        <v>95</v>
      </c>
      <c r="AV288" s="12" t="s">
        <v>95</v>
      </c>
      <c r="AW288" s="12" t="s">
        <v>42</v>
      </c>
      <c r="AX288" s="12" t="s">
        <v>86</v>
      </c>
      <c r="AY288" s="153" t="s">
        <v>232</v>
      </c>
    </row>
    <row r="289" spans="2:65" s="13" customFormat="1">
      <c r="B289" s="159"/>
      <c r="D289" s="152" t="s">
        <v>241</v>
      </c>
      <c r="E289" s="160" t="s">
        <v>1</v>
      </c>
      <c r="F289" s="161" t="s">
        <v>243</v>
      </c>
      <c r="H289" s="162">
        <v>530</v>
      </c>
      <c r="I289" s="163"/>
      <c r="L289" s="159"/>
      <c r="M289" s="164"/>
      <c r="T289" s="165"/>
      <c r="AT289" s="160" t="s">
        <v>241</v>
      </c>
      <c r="AU289" s="160" t="s">
        <v>95</v>
      </c>
      <c r="AV289" s="13" t="s">
        <v>239</v>
      </c>
      <c r="AW289" s="13" t="s">
        <v>42</v>
      </c>
      <c r="AX289" s="13" t="s">
        <v>93</v>
      </c>
      <c r="AY289" s="160" t="s">
        <v>232</v>
      </c>
    </row>
    <row r="290" spans="2:65" s="1" customFormat="1" ht="16.5" customHeight="1">
      <c r="B290" s="33"/>
      <c r="C290" s="179" t="s">
        <v>551</v>
      </c>
      <c r="D290" s="179" t="s">
        <v>304</v>
      </c>
      <c r="E290" s="180" t="s">
        <v>3551</v>
      </c>
      <c r="F290" s="181" t="s">
        <v>3552</v>
      </c>
      <c r="G290" s="182" t="s">
        <v>237</v>
      </c>
      <c r="H290" s="183">
        <v>200</v>
      </c>
      <c r="I290" s="184"/>
      <c r="J290" s="185">
        <f>ROUND(I290*H290,2)</f>
        <v>0</v>
      </c>
      <c r="K290" s="181" t="s">
        <v>1794</v>
      </c>
      <c r="L290" s="186"/>
      <c r="M290" s="187" t="s">
        <v>1</v>
      </c>
      <c r="N290" s="188" t="s">
        <v>51</v>
      </c>
      <c r="P290" s="147">
        <f>O290*H290</f>
        <v>0</v>
      </c>
      <c r="Q290" s="147">
        <v>1.2E-2</v>
      </c>
      <c r="R290" s="147">
        <f>Q290*H290</f>
        <v>2.4</v>
      </c>
      <c r="S290" s="147">
        <v>0</v>
      </c>
      <c r="T290" s="148">
        <f>S290*H290</f>
        <v>0</v>
      </c>
      <c r="AR290" s="149" t="s">
        <v>528</v>
      </c>
      <c r="AT290" s="149" t="s">
        <v>304</v>
      </c>
      <c r="AU290" s="149" t="s">
        <v>95</v>
      </c>
      <c r="AY290" s="17" t="s">
        <v>232</v>
      </c>
      <c r="BE290" s="150">
        <f>IF(N290="základní",J290,0)</f>
        <v>0</v>
      </c>
      <c r="BF290" s="150">
        <f>IF(N290="snížená",J290,0)</f>
        <v>0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7" t="s">
        <v>93</v>
      </c>
      <c r="BK290" s="150">
        <f>ROUND(I290*H290,2)</f>
        <v>0</v>
      </c>
      <c r="BL290" s="17" t="s">
        <v>358</v>
      </c>
      <c r="BM290" s="149" t="s">
        <v>3553</v>
      </c>
    </row>
    <row r="291" spans="2:65" s="14" customFormat="1" ht="33.75">
      <c r="B291" s="166"/>
      <c r="D291" s="152" t="s">
        <v>241</v>
      </c>
      <c r="E291" s="167" t="s">
        <v>1</v>
      </c>
      <c r="F291" s="168" t="s">
        <v>3548</v>
      </c>
      <c r="H291" s="167" t="s">
        <v>1</v>
      </c>
      <c r="I291" s="169"/>
      <c r="L291" s="166"/>
      <c r="M291" s="170"/>
      <c r="T291" s="171"/>
      <c r="AT291" s="167" t="s">
        <v>241</v>
      </c>
      <c r="AU291" s="167" t="s">
        <v>95</v>
      </c>
      <c r="AV291" s="14" t="s">
        <v>93</v>
      </c>
      <c r="AW291" s="14" t="s">
        <v>42</v>
      </c>
      <c r="AX291" s="14" t="s">
        <v>86</v>
      </c>
      <c r="AY291" s="167" t="s">
        <v>232</v>
      </c>
    </row>
    <row r="292" spans="2:65" s="12" customFormat="1">
      <c r="B292" s="151"/>
      <c r="D292" s="152" t="s">
        <v>241</v>
      </c>
      <c r="E292" s="153" t="s">
        <v>1</v>
      </c>
      <c r="F292" s="154" t="s">
        <v>1583</v>
      </c>
      <c r="H292" s="155">
        <v>200</v>
      </c>
      <c r="I292" s="156"/>
      <c r="L292" s="151"/>
      <c r="M292" s="157"/>
      <c r="T292" s="158"/>
      <c r="AT292" s="153" t="s">
        <v>241</v>
      </c>
      <c r="AU292" s="153" t="s">
        <v>95</v>
      </c>
      <c r="AV292" s="12" t="s">
        <v>95</v>
      </c>
      <c r="AW292" s="12" t="s">
        <v>42</v>
      </c>
      <c r="AX292" s="12" t="s">
        <v>86</v>
      </c>
      <c r="AY292" s="153" t="s">
        <v>232</v>
      </c>
    </row>
    <row r="293" spans="2:65" s="13" customFormat="1">
      <c r="B293" s="159"/>
      <c r="D293" s="152" t="s">
        <v>241</v>
      </c>
      <c r="E293" s="160" t="s">
        <v>1</v>
      </c>
      <c r="F293" s="161" t="s">
        <v>243</v>
      </c>
      <c r="H293" s="162">
        <v>200</v>
      </c>
      <c r="I293" s="163"/>
      <c r="L293" s="159"/>
      <c r="M293" s="164"/>
      <c r="T293" s="165"/>
      <c r="AT293" s="160" t="s">
        <v>241</v>
      </c>
      <c r="AU293" s="160" t="s">
        <v>95</v>
      </c>
      <c r="AV293" s="13" t="s">
        <v>239</v>
      </c>
      <c r="AW293" s="13" t="s">
        <v>42</v>
      </c>
      <c r="AX293" s="13" t="s">
        <v>93</v>
      </c>
      <c r="AY293" s="160" t="s">
        <v>232</v>
      </c>
    </row>
    <row r="294" spans="2:65" s="1" customFormat="1" ht="16.5" customHeight="1">
      <c r="B294" s="33"/>
      <c r="C294" s="179" t="s">
        <v>558</v>
      </c>
      <c r="D294" s="179" t="s">
        <v>304</v>
      </c>
      <c r="E294" s="180" t="s">
        <v>3554</v>
      </c>
      <c r="F294" s="181" t="s">
        <v>3552</v>
      </c>
      <c r="G294" s="182" t="s">
        <v>237</v>
      </c>
      <c r="H294" s="183">
        <v>180</v>
      </c>
      <c r="I294" s="184"/>
      <c r="J294" s="185">
        <f>ROUND(I294*H294,2)</f>
        <v>0</v>
      </c>
      <c r="K294" s="181" t="s">
        <v>1794</v>
      </c>
      <c r="L294" s="186"/>
      <c r="M294" s="187" t="s">
        <v>1</v>
      </c>
      <c r="N294" s="188" t="s">
        <v>51</v>
      </c>
      <c r="P294" s="147">
        <f>O294*H294</f>
        <v>0</v>
      </c>
      <c r="Q294" s="147">
        <v>1.2E-2</v>
      </c>
      <c r="R294" s="147">
        <f>Q294*H294</f>
        <v>2.16</v>
      </c>
      <c r="S294" s="147">
        <v>0</v>
      </c>
      <c r="T294" s="148">
        <f>S294*H294</f>
        <v>0</v>
      </c>
      <c r="AR294" s="149" t="s">
        <v>528</v>
      </c>
      <c r="AT294" s="149" t="s">
        <v>304</v>
      </c>
      <c r="AU294" s="149" t="s">
        <v>95</v>
      </c>
      <c r="AY294" s="17" t="s">
        <v>232</v>
      </c>
      <c r="BE294" s="150">
        <f>IF(N294="základní",J294,0)</f>
        <v>0</v>
      </c>
      <c r="BF294" s="150">
        <f>IF(N294="snížená",J294,0)</f>
        <v>0</v>
      </c>
      <c r="BG294" s="150">
        <f>IF(N294="zákl. přenesená",J294,0)</f>
        <v>0</v>
      </c>
      <c r="BH294" s="150">
        <f>IF(N294="sníž. přenesená",J294,0)</f>
        <v>0</v>
      </c>
      <c r="BI294" s="150">
        <f>IF(N294="nulová",J294,0)</f>
        <v>0</v>
      </c>
      <c r="BJ294" s="17" t="s">
        <v>93</v>
      </c>
      <c r="BK294" s="150">
        <f>ROUND(I294*H294,2)</f>
        <v>0</v>
      </c>
      <c r="BL294" s="17" t="s">
        <v>358</v>
      </c>
      <c r="BM294" s="149" t="s">
        <v>3555</v>
      </c>
    </row>
    <row r="295" spans="2:65" s="14" customFormat="1" ht="33.75">
      <c r="B295" s="166"/>
      <c r="D295" s="152" t="s">
        <v>241</v>
      </c>
      <c r="E295" s="167" t="s">
        <v>1</v>
      </c>
      <c r="F295" s="168" t="s">
        <v>3549</v>
      </c>
      <c r="H295" s="167" t="s">
        <v>1</v>
      </c>
      <c r="I295" s="169"/>
      <c r="L295" s="166"/>
      <c r="M295" s="170"/>
      <c r="T295" s="171"/>
      <c r="AT295" s="167" t="s">
        <v>241</v>
      </c>
      <c r="AU295" s="167" t="s">
        <v>95</v>
      </c>
      <c r="AV295" s="14" t="s">
        <v>93</v>
      </c>
      <c r="AW295" s="14" t="s">
        <v>42</v>
      </c>
      <c r="AX295" s="14" t="s">
        <v>86</v>
      </c>
      <c r="AY295" s="167" t="s">
        <v>232</v>
      </c>
    </row>
    <row r="296" spans="2:65" s="12" customFormat="1">
      <c r="B296" s="151"/>
      <c r="D296" s="152" t="s">
        <v>241</v>
      </c>
      <c r="E296" s="153" t="s">
        <v>1</v>
      </c>
      <c r="F296" s="154" t="s">
        <v>1425</v>
      </c>
      <c r="H296" s="155">
        <v>180</v>
      </c>
      <c r="I296" s="156"/>
      <c r="L296" s="151"/>
      <c r="M296" s="157"/>
      <c r="T296" s="158"/>
      <c r="AT296" s="153" t="s">
        <v>241</v>
      </c>
      <c r="AU296" s="153" t="s">
        <v>95</v>
      </c>
      <c r="AV296" s="12" t="s">
        <v>95</v>
      </c>
      <c r="AW296" s="12" t="s">
        <v>42</v>
      </c>
      <c r="AX296" s="12" t="s">
        <v>86</v>
      </c>
      <c r="AY296" s="153" t="s">
        <v>232</v>
      </c>
    </row>
    <row r="297" spans="2:65" s="13" customFormat="1">
      <c r="B297" s="159"/>
      <c r="D297" s="152" t="s">
        <v>241</v>
      </c>
      <c r="E297" s="160" t="s">
        <v>1</v>
      </c>
      <c r="F297" s="161" t="s">
        <v>243</v>
      </c>
      <c r="H297" s="162">
        <v>180</v>
      </c>
      <c r="I297" s="163"/>
      <c r="L297" s="159"/>
      <c r="M297" s="164"/>
      <c r="T297" s="165"/>
      <c r="AT297" s="160" t="s">
        <v>241</v>
      </c>
      <c r="AU297" s="160" t="s">
        <v>95</v>
      </c>
      <c r="AV297" s="13" t="s">
        <v>239</v>
      </c>
      <c r="AW297" s="13" t="s">
        <v>42</v>
      </c>
      <c r="AX297" s="13" t="s">
        <v>93</v>
      </c>
      <c r="AY297" s="160" t="s">
        <v>232</v>
      </c>
    </row>
    <row r="298" spans="2:65" s="1" customFormat="1" ht="16.5" customHeight="1">
      <c r="B298" s="33"/>
      <c r="C298" s="179" t="s">
        <v>566</v>
      </c>
      <c r="D298" s="179" t="s">
        <v>304</v>
      </c>
      <c r="E298" s="180" t="s">
        <v>3556</v>
      </c>
      <c r="F298" s="181" t="s">
        <v>3552</v>
      </c>
      <c r="G298" s="182" t="s">
        <v>237</v>
      </c>
      <c r="H298" s="183">
        <v>150</v>
      </c>
      <c r="I298" s="184"/>
      <c r="J298" s="185">
        <f>ROUND(I298*H298,2)</f>
        <v>0</v>
      </c>
      <c r="K298" s="181" t="s">
        <v>1794</v>
      </c>
      <c r="L298" s="186"/>
      <c r="M298" s="187" t="s">
        <v>1</v>
      </c>
      <c r="N298" s="188" t="s">
        <v>51</v>
      </c>
      <c r="P298" s="147">
        <f>O298*H298</f>
        <v>0</v>
      </c>
      <c r="Q298" s="147">
        <v>1.2E-2</v>
      </c>
      <c r="R298" s="147">
        <f>Q298*H298</f>
        <v>1.8</v>
      </c>
      <c r="S298" s="147">
        <v>0</v>
      </c>
      <c r="T298" s="148">
        <f>S298*H298</f>
        <v>0</v>
      </c>
      <c r="AR298" s="149" t="s">
        <v>528</v>
      </c>
      <c r="AT298" s="149" t="s">
        <v>304</v>
      </c>
      <c r="AU298" s="149" t="s">
        <v>95</v>
      </c>
      <c r="AY298" s="17" t="s">
        <v>232</v>
      </c>
      <c r="BE298" s="150">
        <f>IF(N298="základní",J298,0)</f>
        <v>0</v>
      </c>
      <c r="BF298" s="150">
        <f>IF(N298="snížená",J298,0)</f>
        <v>0</v>
      </c>
      <c r="BG298" s="150">
        <f>IF(N298="zákl. přenesená",J298,0)</f>
        <v>0</v>
      </c>
      <c r="BH298" s="150">
        <f>IF(N298="sníž. přenesená",J298,0)</f>
        <v>0</v>
      </c>
      <c r="BI298" s="150">
        <f>IF(N298="nulová",J298,0)</f>
        <v>0</v>
      </c>
      <c r="BJ298" s="17" t="s">
        <v>93</v>
      </c>
      <c r="BK298" s="150">
        <f>ROUND(I298*H298,2)</f>
        <v>0</v>
      </c>
      <c r="BL298" s="17" t="s">
        <v>358</v>
      </c>
      <c r="BM298" s="149" t="s">
        <v>3557</v>
      </c>
    </row>
    <row r="299" spans="2:65" s="14" customFormat="1" ht="33.75">
      <c r="B299" s="166"/>
      <c r="D299" s="152" t="s">
        <v>241</v>
      </c>
      <c r="E299" s="167" t="s">
        <v>1</v>
      </c>
      <c r="F299" s="168" t="s">
        <v>3550</v>
      </c>
      <c r="H299" s="167" t="s">
        <v>1</v>
      </c>
      <c r="I299" s="169"/>
      <c r="L299" s="166"/>
      <c r="M299" s="170"/>
      <c r="T299" s="171"/>
      <c r="AT299" s="167" t="s">
        <v>241</v>
      </c>
      <c r="AU299" s="167" t="s">
        <v>95</v>
      </c>
      <c r="AV299" s="14" t="s">
        <v>93</v>
      </c>
      <c r="AW299" s="14" t="s">
        <v>42</v>
      </c>
      <c r="AX299" s="14" t="s">
        <v>86</v>
      </c>
      <c r="AY299" s="167" t="s">
        <v>232</v>
      </c>
    </row>
    <row r="300" spans="2:65" s="12" customFormat="1">
      <c r="B300" s="151"/>
      <c r="D300" s="152" t="s">
        <v>241</v>
      </c>
      <c r="E300" s="153" t="s">
        <v>1</v>
      </c>
      <c r="F300" s="154" t="s">
        <v>1244</v>
      </c>
      <c r="H300" s="155">
        <v>150</v>
      </c>
      <c r="I300" s="156"/>
      <c r="L300" s="151"/>
      <c r="M300" s="157"/>
      <c r="T300" s="158"/>
      <c r="AT300" s="153" t="s">
        <v>241</v>
      </c>
      <c r="AU300" s="153" t="s">
        <v>95</v>
      </c>
      <c r="AV300" s="12" t="s">
        <v>95</v>
      </c>
      <c r="AW300" s="12" t="s">
        <v>42</v>
      </c>
      <c r="AX300" s="12" t="s">
        <v>86</v>
      </c>
      <c r="AY300" s="153" t="s">
        <v>232</v>
      </c>
    </row>
    <row r="301" spans="2:65" s="13" customFormat="1">
      <c r="B301" s="159"/>
      <c r="D301" s="152" t="s">
        <v>241</v>
      </c>
      <c r="E301" s="160" t="s">
        <v>1</v>
      </c>
      <c r="F301" s="161" t="s">
        <v>243</v>
      </c>
      <c r="H301" s="162">
        <v>150</v>
      </c>
      <c r="I301" s="163"/>
      <c r="L301" s="159"/>
      <c r="M301" s="164"/>
      <c r="T301" s="165"/>
      <c r="AT301" s="160" t="s">
        <v>241</v>
      </c>
      <c r="AU301" s="160" t="s">
        <v>95</v>
      </c>
      <c r="AV301" s="13" t="s">
        <v>239</v>
      </c>
      <c r="AW301" s="13" t="s">
        <v>42</v>
      </c>
      <c r="AX301" s="13" t="s">
        <v>93</v>
      </c>
      <c r="AY301" s="160" t="s">
        <v>232</v>
      </c>
    </row>
    <row r="302" spans="2:65" s="1" customFormat="1" ht="24.2" customHeight="1">
      <c r="B302" s="33"/>
      <c r="C302" s="138" t="s">
        <v>573</v>
      </c>
      <c r="D302" s="138" t="s">
        <v>234</v>
      </c>
      <c r="E302" s="139" t="s">
        <v>3091</v>
      </c>
      <c r="F302" s="140" t="s">
        <v>3558</v>
      </c>
      <c r="G302" s="141" t="s">
        <v>370</v>
      </c>
      <c r="H302" s="142">
        <v>1</v>
      </c>
      <c r="I302" s="143"/>
      <c r="J302" s="144">
        <f>ROUND(I302*H302,2)</f>
        <v>0</v>
      </c>
      <c r="K302" s="140" t="s">
        <v>1794</v>
      </c>
      <c r="L302" s="33"/>
      <c r="M302" s="145" t="s">
        <v>1</v>
      </c>
      <c r="N302" s="146" t="s">
        <v>51</v>
      </c>
      <c r="P302" s="147">
        <f>O302*H302</f>
        <v>0</v>
      </c>
      <c r="Q302" s="147">
        <v>0</v>
      </c>
      <c r="R302" s="147">
        <f>Q302*H302</f>
        <v>0</v>
      </c>
      <c r="S302" s="147">
        <v>0</v>
      </c>
      <c r="T302" s="148">
        <f>S302*H302</f>
        <v>0</v>
      </c>
      <c r="AR302" s="149" t="s">
        <v>358</v>
      </c>
      <c r="AT302" s="149" t="s">
        <v>234</v>
      </c>
      <c r="AU302" s="149" t="s">
        <v>95</v>
      </c>
      <c r="AY302" s="17" t="s">
        <v>232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7" t="s">
        <v>93</v>
      </c>
      <c r="BK302" s="150">
        <f>ROUND(I302*H302,2)</f>
        <v>0</v>
      </c>
      <c r="BL302" s="17" t="s">
        <v>358</v>
      </c>
      <c r="BM302" s="149" t="s">
        <v>3559</v>
      </c>
    </row>
    <row r="303" spans="2:65" s="14" customFormat="1">
      <c r="B303" s="166"/>
      <c r="D303" s="152" t="s">
        <v>241</v>
      </c>
      <c r="E303" s="167" t="s">
        <v>1</v>
      </c>
      <c r="F303" s="168" t="s">
        <v>3560</v>
      </c>
      <c r="H303" s="167" t="s">
        <v>1</v>
      </c>
      <c r="I303" s="169"/>
      <c r="L303" s="166"/>
      <c r="M303" s="170"/>
      <c r="T303" s="171"/>
      <c r="AT303" s="167" t="s">
        <v>241</v>
      </c>
      <c r="AU303" s="167" t="s">
        <v>95</v>
      </c>
      <c r="AV303" s="14" t="s">
        <v>93</v>
      </c>
      <c r="AW303" s="14" t="s">
        <v>42</v>
      </c>
      <c r="AX303" s="14" t="s">
        <v>86</v>
      </c>
      <c r="AY303" s="167" t="s">
        <v>232</v>
      </c>
    </row>
    <row r="304" spans="2:65" s="14" customFormat="1">
      <c r="B304" s="166"/>
      <c r="D304" s="152" t="s">
        <v>241</v>
      </c>
      <c r="E304" s="167" t="s">
        <v>1</v>
      </c>
      <c r="F304" s="168" t="s">
        <v>3095</v>
      </c>
      <c r="H304" s="167" t="s">
        <v>1</v>
      </c>
      <c r="I304" s="169"/>
      <c r="L304" s="166"/>
      <c r="M304" s="170"/>
      <c r="T304" s="171"/>
      <c r="AT304" s="167" t="s">
        <v>241</v>
      </c>
      <c r="AU304" s="167" t="s">
        <v>95</v>
      </c>
      <c r="AV304" s="14" t="s">
        <v>93</v>
      </c>
      <c r="AW304" s="14" t="s">
        <v>42</v>
      </c>
      <c r="AX304" s="14" t="s">
        <v>86</v>
      </c>
      <c r="AY304" s="167" t="s">
        <v>232</v>
      </c>
    </row>
    <row r="305" spans="2:65" s="14" customFormat="1" ht="22.5">
      <c r="B305" s="166"/>
      <c r="D305" s="152" t="s">
        <v>241</v>
      </c>
      <c r="E305" s="167" t="s">
        <v>1</v>
      </c>
      <c r="F305" s="168" t="s">
        <v>3096</v>
      </c>
      <c r="H305" s="167" t="s">
        <v>1</v>
      </c>
      <c r="I305" s="169"/>
      <c r="L305" s="166"/>
      <c r="M305" s="170"/>
      <c r="T305" s="171"/>
      <c r="AT305" s="167" t="s">
        <v>241</v>
      </c>
      <c r="AU305" s="167" t="s">
        <v>95</v>
      </c>
      <c r="AV305" s="14" t="s">
        <v>93</v>
      </c>
      <c r="AW305" s="14" t="s">
        <v>42</v>
      </c>
      <c r="AX305" s="14" t="s">
        <v>86</v>
      </c>
      <c r="AY305" s="167" t="s">
        <v>232</v>
      </c>
    </row>
    <row r="306" spans="2:65" s="14" customFormat="1">
      <c r="B306" s="166"/>
      <c r="D306" s="152" t="s">
        <v>241</v>
      </c>
      <c r="E306" s="167" t="s">
        <v>1</v>
      </c>
      <c r="F306" s="168" t="s">
        <v>3097</v>
      </c>
      <c r="H306" s="167" t="s">
        <v>1</v>
      </c>
      <c r="I306" s="169"/>
      <c r="L306" s="166"/>
      <c r="M306" s="170"/>
      <c r="T306" s="171"/>
      <c r="AT306" s="167" t="s">
        <v>241</v>
      </c>
      <c r="AU306" s="167" t="s">
        <v>95</v>
      </c>
      <c r="AV306" s="14" t="s">
        <v>93</v>
      </c>
      <c r="AW306" s="14" t="s">
        <v>42</v>
      </c>
      <c r="AX306" s="14" t="s">
        <v>86</v>
      </c>
      <c r="AY306" s="167" t="s">
        <v>232</v>
      </c>
    </row>
    <row r="307" spans="2:65" s="12" customFormat="1">
      <c r="B307" s="151"/>
      <c r="D307" s="152" t="s">
        <v>241</v>
      </c>
      <c r="E307" s="153" t="s">
        <v>1</v>
      </c>
      <c r="F307" s="154" t="s">
        <v>3090</v>
      </c>
      <c r="H307" s="155">
        <v>1</v>
      </c>
      <c r="I307" s="156"/>
      <c r="L307" s="151"/>
      <c r="M307" s="157"/>
      <c r="T307" s="158"/>
      <c r="AT307" s="153" t="s">
        <v>241</v>
      </c>
      <c r="AU307" s="153" t="s">
        <v>95</v>
      </c>
      <c r="AV307" s="12" t="s">
        <v>95</v>
      </c>
      <c r="AW307" s="12" t="s">
        <v>42</v>
      </c>
      <c r="AX307" s="12" t="s">
        <v>86</v>
      </c>
      <c r="AY307" s="153" t="s">
        <v>232</v>
      </c>
    </row>
    <row r="308" spans="2:65" s="13" customFormat="1">
      <c r="B308" s="159"/>
      <c r="D308" s="152" t="s">
        <v>241</v>
      </c>
      <c r="E308" s="160" t="s">
        <v>1</v>
      </c>
      <c r="F308" s="161" t="s">
        <v>243</v>
      </c>
      <c r="H308" s="162">
        <v>1</v>
      </c>
      <c r="I308" s="163"/>
      <c r="L308" s="159"/>
      <c r="M308" s="164"/>
      <c r="T308" s="165"/>
      <c r="AT308" s="160" t="s">
        <v>241</v>
      </c>
      <c r="AU308" s="160" t="s">
        <v>95</v>
      </c>
      <c r="AV308" s="13" t="s">
        <v>239</v>
      </c>
      <c r="AW308" s="13" t="s">
        <v>42</v>
      </c>
      <c r="AX308" s="13" t="s">
        <v>93</v>
      </c>
      <c r="AY308" s="160" t="s">
        <v>232</v>
      </c>
    </row>
    <row r="309" spans="2:65" s="1" customFormat="1" ht="24.2" customHeight="1">
      <c r="B309" s="33"/>
      <c r="C309" s="138" t="s">
        <v>581</v>
      </c>
      <c r="D309" s="138" t="s">
        <v>234</v>
      </c>
      <c r="E309" s="139" t="s">
        <v>3099</v>
      </c>
      <c r="F309" s="140" t="s">
        <v>3561</v>
      </c>
      <c r="G309" s="141" t="s">
        <v>370</v>
      </c>
      <c r="H309" s="142">
        <v>1</v>
      </c>
      <c r="I309" s="143"/>
      <c r="J309" s="144">
        <f>ROUND(I309*H309,2)</f>
        <v>0</v>
      </c>
      <c r="K309" s="140" t="s">
        <v>1794</v>
      </c>
      <c r="L309" s="33"/>
      <c r="M309" s="145" t="s">
        <v>1</v>
      </c>
      <c r="N309" s="146" t="s">
        <v>51</v>
      </c>
      <c r="P309" s="147">
        <f>O309*H309</f>
        <v>0</v>
      </c>
      <c r="Q309" s="147">
        <v>0</v>
      </c>
      <c r="R309" s="147">
        <f>Q309*H309</f>
        <v>0</v>
      </c>
      <c r="S309" s="147">
        <v>0</v>
      </c>
      <c r="T309" s="148">
        <f>S309*H309</f>
        <v>0</v>
      </c>
      <c r="AR309" s="149" t="s">
        <v>358</v>
      </c>
      <c r="AT309" s="149" t="s">
        <v>234</v>
      </c>
      <c r="AU309" s="149" t="s">
        <v>95</v>
      </c>
      <c r="AY309" s="17" t="s">
        <v>232</v>
      </c>
      <c r="BE309" s="150">
        <f>IF(N309="základní",J309,0)</f>
        <v>0</v>
      </c>
      <c r="BF309" s="150">
        <f>IF(N309="snížená",J309,0)</f>
        <v>0</v>
      </c>
      <c r="BG309" s="150">
        <f>IF(N309="zákl. přenesená",J309,0)</f>
        <v>0</v>
      </c>
      <c r="BH309" s="150">
        <f>IF(N309="sníž. přenesená",J309,0)</f>
        <v>0</v>
      </c>
      <c r="BI309" s="150">
        <f>IF(N309="nulová",J309,0)</f>
        <v>0</v>
      </c>
      <c r="BJ309" s="17" t="s">
        <v>93</v>
      </c>
      <c r="BK309" s="150">
        <f>ROUND(I309*H309,2)</f>
        <v>0</v>
      </c>
      <c r="BL309" s="17" t="s">
        <v>358</v>
      </c>
      <c r="BM309" s="149" t="s">
        <v>3562</v>
      </c>
    </row>
    <row r="310" spans="2:65" s="14" customFormat="1">
      <c r="B310" s="166"/>
      <c r="D310" s="152" t="s">
        <v>241</v>
      </c>
      <c r="E310" s="167" t="s">
        <v>1</v>
      </c>
      <c r="F310" s="168" t="s">
        <v>3560</v>
      </c>
      <c r="H310" s="167" t="s">
        <v>1</v>
      </c>
      <c r="I310" s="169"/>
      <c r="L310" s="166"/>
      <c r="M310" s="170"/>
      <c r="T310" s="171"/>
      <c r="AT310" s="167" t="s">
        <v>241</v>
      </c>
      <c r="AU310" s="167" t="s">
        <v>95</v>
      </c>
      <c r="AV310" s="14" t="s">
        <v>93</v>
      </c>
      <c r="AW310" s="14" t="s">
        <v>42</v>
      </c>
      <c r="AX310" s="14" t="s">
        <v>86</v>
      </c>
      <c r="AY310" s="167" t="s">
        <v>232</v>
      </c>
    </row>
    <row r="311" spans="2:65" s="14" customFormat="1">
      <c r="B311" s="166"/>
      <c r="D311" s="152" t="s">
        <v>241</v>
      </c>
      <c r="E311" s="167" t="s">
        <v>1</v>
      </c>
      <c r="F311" s="168" t="s">
        <v>3101</v>
      </c>
      <c r="H311" s="167" t="s">
        <v>1</v>
      </c>
      <c r="I311" s="169"/>
      <c r="L311" s="166"/>
      <c r="M311" s="170"/>
      <c r="T311" s="171"/>
      <c r="AT311" s="167" t="s">
        <v>241</v>
      </c>
      <c r="AU311" s="167" t="s">
        <v>95</v>
      </c>
      <c r="AV311" s="14" t="s">
        <v>93</v>
      </c>
      <c r="AW311" s="14" t="s">
        <v>42</v>
      </c>
      <c r="AX311" s="14" t="s">
        <v>86</v>
      </c>
      <c r="AY311" s="167" t="s">
        <v>232</v>
      </c>
    </row>
    <row r="312" spans="2:65" s="14" customFormat="1" ht="22.5">
      <c r="B312" s="166"/>
      <c r="D312" s="152" t="s">
        <v>241</v>
      </c>
      <c r="E312" s="167" t="s">
        <v>1</v>
      </c>
      <c r="F312" s="168" t="s">
        <v>3102</v>
      </c>
      <c r="H312" s="167" t="s">
        <v>1</v>
      </c>
      <c r="I312" s="169"/>
      <c r="L312" s="166"/>
      <c r="M312" s="170"/>
      <c r="T312" s="171"/>
      <c r="AT312" s="167" t="s">
        <v>241</v>
      </c>
      <c r="AU312" s="167" t="s">
        <v>95</v>
      </c>
      <c r="AV312" s="14" t="s">
        <v>93</v>
      </c>
      <c r="AW312" s="14" t="s">
        <v>42</v>
      </c>
      <c r="AX312" s="14" t="s">
        <v>86</v>
      </c>
      <c r="AY312" s="167" t="s">
        <v>232</v>
      </c>
    </row>
    <row r="313" spans="2:65" s="14" customFormat="1" ht="22.5">
      <c r="B313" s="166"/>
      <c r="D313" s="152" t="s">
        <v>241</v>
      </c>
      <c r="E313" s="167" t="s">
        <v>1</v>
      </c>
      <c r="F313" s="168" t="s">
        <v>3563</v>
      </c>
      <c r="H313" s="167" t="s">
        <v>1</v>
      </c>
      <c r="I313" s="169"/>
      <c r="L313" s="166"/>
      <c r="M313" s="170"/>
      <c r="T313" s="171"/>
      <c r="AT313" s="167" t="s">
        <v>241</v>
      </c>
      <c r="AU313" s="167" t="s">
        <v>95</v>
      </c>
      <c r="AV313" s="14" t="s">
        <v>93</v>
      </c>
      <c r="AW313" s="14" t="s">
        <v>42</v>
      </c>
      <c r="AX313" s="14" t="s">
        <v>86</v>
      </c>
      <c r="AY313" s="167" t="s">
        <v>232</v>
      </c>
    </row>
    <row r="314" spans="2:65" s="12" customFormat="1">
      <c r="B314" s="151"/>
      <c r="D314" s="152" t="s">
        <v>241</v>
      </c>
      <c r="E314" s="153" t="s">
        <v>1</v>
      </c>
      <c r="F314" s="154" t="s">
        <v>3090</v>
      </c>
      <c r="H314" s="155">
        <v>1</v>
      </c>
      <c r="I314" s="156"/>
      <c r="L314" s="151"/>
      <c r="M314" s="157"/>
      <c r="T314" s="158"/>
      <c r="AT314" s="153" t="s">
        <v>241</v>
      </c>
      <c r="AU314" s="153" t="s">
        <v>95</v>
      </c>
      <c r="AV314" s="12" t="s">
        <v>95</v>
      </c>
      <c r="AW314" s="12" t="s">
        <v>42</v>
      </c>
      <c r="AX314" s="12" t="s">
        <v>86</v>
      </c>
      <c r="AY314" s="153" t="s">
        <v>232</v>
      </c>
    </row>
    <row r="315" spans="2:65" s="13" customFormat="1">
      <c r="B315" s="159"/>
      <c r="D315" s="152" t="s">
        <v>241</v>
      </c>
      <c r="E315" s="160" t="s">
        <v>1</v>
      </c>
      <c r="F315" s="161" t="s">
        <v>243</v>
      </c>
      <c r="H315" s="162">
        <v>1</v>
      </c>
      <c r="I315" s="163"/>
      <c r="L315" s="159"/>
      <c r="M315" s="164"/>
      <c r="T315" s="165"/>
      <c r="AT315" s="160" t="s">
        <v>241</v>
      </c>
      <c r="AU315" s="160" t="s">
        <v>95</v>
      </c>
      <c r="AV315" s="13" t="s">
        <v>239</v>
      </c>
      <c r="AW315" s="13" t="s">
        <v>42</v>
      </c>
      <c r="AX315" s="13" t="s">
        <v>93</v>
      </c>
      <c r="AY315" s="160" t="s">
        <v>232</v>
      </c>
    </row>
    <row r="316" spans="2:65" s="1" customFormat="1" ht="37.9" customHeight="1">
      <c r="B316" s="33"/>
      <c r="C316" s="138" t="s">
        <v>585</v>
      </c>
      <c r="D316" s="138" t="s">
        <v>234</v>
      </c>
      <c r="E316" s="139" t="s">
        <v>3564</v>
      </c>
      <c r="F316" s="140" t="s">
        <v>3092</v>
      </c>
      <c r="G316" s="141" t="s">
        <v>370</v>
      </c>
      <c r="H316" s="142">
        <v>1</v>
      </c>
      <c r="I316" s="143"/>
      <c r="J316" s="144">
        <f>ROUND(I316*H316,2)</f>
        <v>0</v>
      </c>
      <c r="K316" s="140" t="s">
        <v>3093</v>
      </c>
      <c r="L316" s="33"/>
      <c r="M316" s="145" t="s">
        <v>1</v>
      </c>
      <c r="N316" s="146" t="s">
        <v>51</v>
      </c>
      <c r="P316" s="147">
        <f>O316*H316</f>
        <v>0</v>
      </c>
      <c r="Q316" s="147">
        <v>0</v>
      </c>
      <c r="R316" s="147">
        <f>Q316*H316</f>
        <v>0</v>
      </c>
      <c r="S316" s="147">
        <v>0</v>
      </c>
      <c r="T316" s="148">
        <f>S316*H316</f>
        <v>0</v>
      </c>
      <c r="AR316" s="149" t="s">
        <v>358</v>
      </c>
      <c r="AT316" s="149" t="s">
        <v>234</v>
      </c>
      <c r="AU316" s="149" t="s">
        <v>95</v>
      </c>
      <c r="AY316" s="17" t="s">
        <v>232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7" t="s">
        <v>93</v>
      </c>
      <c r="BK316" s="150">
        <f>ROUND(I316*H316,2)</f>
        <v>0</v>
      </c>
      <c r="BL316" s="17" t="s">
        <v>358</v>
      </c>
      <c r="BM316" s="149" t="s">
        <v>3565</v>
      </c>
    </row>
    <row r="317" spans="2:65" s="14" customFormat="1">
      <c r="B317" s="166"/>
      <c r="D317" s="152" t="s">
        <v>241</v>
      </c>
      <c r="E317" s="167" t="s">
        <v>1</v>
      </c>
      <c r="F317" s="168" t="s">
        <v>3566</v>
      </c>
      <c r="H317" s="167" t="s">
        <v>1</v>
      </c>
      <c r="I317" s="169"/>
      <c r="L317" s="166"/>
      <c r="M317" s="170"/>
      <c r="T317" s="171"/>
      <c r="AT317" s="167" t="s">
        <v>241</v>
      </c>
      <c r="AU317" s="167" t="s">
        <v>95</v>
      </c>
      <c r="AV317" s="14" t="s">
        <v>93</v>
      </c>
      <c r="AW317" s="14" t="s">
        <v>42</v>
      </c>
      <c r="AX317" s="14" t="s">
        <v>86</v>
      </c>
      <c r="AY317" s="167" t="s">
        <v>232</v>
      </c>
    </row>
    <row r="318" spans="2:65" s="14" customFormat="1" ht="22.5">
      <c r="B318" s="166"/>
      <c r="D318" s="152" t="s">
        <v>241</v>
      </c>
      <c r="E318" s="167" t="s">
        <v>1</v>
      </c>
      <c r="F318" s="168" t="s">
        <v>3567</v>
      </c>
      <c r="H318" s="167" t="s">
        <v>1</v>
      </c>
      <c r="I318" s="169"/>
      <c r="L318" s="166"/>
      <c r="M318" s="170"/>
      <c r="T318" s="171"/>
      <c r="AT318" s="167" t="s">
        <v>241</v>
      </c>
      <c r="AU318" s="167" t="s">
        <v>95</v>
      </c>
      <c r="AV318" s="14" t="s">
        <v>93</v>
      </c>
      <c r="AW318" s="14" t="s">
        <v>42</v>
      </c>
      <c r="AX318" s="14" t="s">
        <v>86</v>
      </c>
      <c r="AY318" s="167" t="s">
        <v>232</v>
      </c>
    </row>
    <row r="319" spans="2:65" s="14" customFormat="1" ht="22.5">
      <c r="B319" s="166"/>
      <c r="D319" s="152" t="s">
        <v>241</v>
      </c>
      <c r="E319" s="167" t="s">
        <v>1</v>
      </c>
      <c r="F319" s="168" t="s">
        <v>3568</v>
      </c>
      <c r="H319" s="167" t="s">
        <v>1</v>
      </c>
      <c r="I319" s="169"/>
      <c r="L319" s="166"/>
      <c r="M319" s="170"/>
      <c r="T319" s="171"/>
      <c r="AT319" s="167" t="s">
        <v>241</v>
      </c>
      <c r="AU319" s="167" t="s">
        <v>95</v>
      </c>
      <c r="AV319" s="14" t="s">
        <v>93</v>
      </c>
      <c r="AW319" s="14" t="s">
        <v>42</v>
      </c>
      <c r="AX319" s="14" t="s">
        <v>86</v>
      </c>
      <c r="AY319" s="167" t="s">
        <v>232</v>
      </c>
    </row>
    <row r="320" spans="2:65" s="14" customFormat="1">
      <c r="B320" s="166"/>
      <c r="D320" s="152" t="s">
        <v>241</v>
      </c>
      <c r="E320" s="167" t="s">
        <v>1</v>
      </c>
      <c r="F320" s="168" t="s">
        <v>3569</v>
      </c>
      <c r="H320" s="167" t="s">
        <v>1</v>
      </c>
      <c r="I320" s="169"/>
      <c r="L320" s="166"/>
      <c r="M320" s="170"/>
      <c r="T320" s="171"/>
      <c r="AT320" s="167" t="s">
        <v>241</v>
      </c>
      <c r="AU320" s="167" t="s">
        <v>95</v>
      </c>
      <c r="AV320" s="14" t="s">
        <v>93</v>
      </c>
      <c r="AW320" s="14" t="s">
        <v>42</v>
      </c>
      <c r="AX320" s="14" t="s">
        <v>86</v>
      </c>
      <c r="AY320" s="167" t="s">
        <v>232</v>
      </c>
    </row>
    <row r="321" spans="2:65" s="14" customFormat="1">
      <c r="B321" s="166"/>
      <c r="D321" s="152" t="s">
        <v>241</v>
      </c>
      <c r="E321" s="167" t="s">
        <v>1</v>
      </c>
      <c r="F321" s="168" t="s">
        <v>3570</v>
      </c>
      <c r="H321" s="167" t="s">
        <v>1</v>
      </c>
      <c r="I321" s="169"/>
      <c r="L321" s="166"/>
      <c r="M321" s="170"/>
      <c r="T321" s="171"/>
      <c r="AT321" s="167" t="s">
        <v>241</v>
      </c>
      <c r="AU321" s="167" t="s">
        <v>95</v>
      </c>
      <c r="AV321" s="14" t="s">
        <v>93</v>
      </c>
      <c r="AW321" s="14" t="s">
        <v>42</v>
      </c>
      <c r="AX321" s="14" t="s">
        <v>86</v>
      </c>
      <c r="AY321" s="167" t="s">
        <v>232</v>
      </c>
    </row>
    <row r="322" spans="2:65" s="12" customFormat="1">
      <c r="B322" s="151"/>
      <c r="D322" s="152" t="s">
        <v>241</v>
      </c>
      <c r="E322" s="153" t="s">
        <v>1</v>
      </c>
      <c r="F322" s="154" t="s">
        <v>3090</v>
      </c>
      <c r="H322" s="155">
        <v>1</v>
      </c>
      <c r="I322" s="156"/>
      <c r="L322" s="151"/>
      <c r="M322" s="157"/>
      <c r="T322" s="158"/>
      <c r="AT322" s="153" t="s">
        <v>241</v>
      </c>
      <c r="AU322" s="153" t="s">
        <v>95</v>
      </c>
      <c r="AV322" s="12" t="s">
        <v>95</v>
      </c>
      <c r="AW322" s="12" t="s">
        <v>42</v>
      </c>
      <c r="AX322" s="12" t="s">
        <v>86</v>
      </c>
      <c r="AY322" s="153" t="s">
        <v>232</v>
      </c>
    </row>
    <row r="323" spans="2:65" s="13" customFormat="1">
      <c r="B323" s="159"/>
      <c r="D323" s="152" t="s">
        <v>241</v>
      </c>
      <c r="E323" s="160" t="s">
        <v>1</v>
      </c>
      <c r="F323" s="161" t="s">
        <v>243</v>
      </c>
      <c r="H323" s="162">
        <v>1</v>
      </c>
      <c r="I323" s="163"/>
      <c r="L323" s="159"/>
      <c r="M323" s="164"/>
      <c r="T323" s="165"/>
      <c r="AT323" s="160" t="s">
        <v>241</v>
      </c>
      <c r="AU323" s="160" t="s">
        <v>95</v>
      </c>
      <c r="AV323" s="13" t="s">
        <v>239</v>
      </c>
      <c r="AW323" s="13" t="s">
        <v>42</v>
      </c>
      <c r="AX323" s="13" t="s">
        <v>93</v>
      </c>
      <c r="AY323" s="160" t="s">
        <v>232</v>
      </c>
    </row>
    <row r="324" spans="2:65" s="1" customFormat="1" ht="21.75" customHeight="1">
      <c r="B324" s="33"/>
      <c r="C324" s="138" t="s">
        <v>591</v>
      </c>
      <c r="D324" s="138" t="s">
        <v>234</v>
      </c>
      <c r="E324" s="139" t="s">
        <v>3571</v>
      </c>
      <c r="F324" s="140" t="s">
        <v>3572</v>
      </c>
      <c r="G324" s="141" t="s">
        <v>237</v>
      </c>
      <c r="H324" s="142">
        <v>265</v>
      </c>
      <c r="I324" s="143"/>
      <c r="J324" s="144">
        <f>ROUND(I324*H324,2)</f>
        <v>0</v>
      </c>
      <c r="K324" s="140" t="s">
        <v>238</v>
      </c>
      <c r="L324" s="33"/>
      <c r="M324" s="145" t="s">
        <v>1</v>
      </c>
      <c r="N324" s="146" t="s">
        <v>51</v>
      </c>
      <c r="P324" s="147">
        <f>O324*H324</f>
        <v>0</v>
      </c>
      <c r="Q324" s="147">
        <v>0</v>
      </c>
      <c r="R324" s="147">
        <f>Q324*H324</f>
        <v>0</v>
      </c>
      <c r="S324" s="147">
        <v>0</v>
      </c>
      <c r="T324" s="148">
        <f>S324*H324</f>
        <v>0</v>
      </c>
      <c r="AR324" s="149" t="s">
        <v>358</v>
      </c>
      <c r="AT324" s="149" t="s">
        <v>234</v>
      </c>
      <c r="AU324" s="149" t="s">
        <v>95</v>
      </c>
      <c r="AY324" s="17" t="s">
        <v>232</v>
      </c>
      <c r="BE324" s="150">
        <f>IF(N324="základní",J324,0)</f>
        <v>0</v>
      </c>
      <c r="BF324" s="150">
        <f>IF(N324="snížená",J324,0)</f>
        <v>0</v>
      </c>
      <c r="BG324" s="150">
        <f>IF(N324="zákl. přenesená",J324,0)</f>
        <v>0</v>
      </c>
      <c r="BH324" s="150">
        <f>IF(N324="sníž. přenesená",J324,0)</f>
        <v>0</v>
      </c>
      <c r="BI324" s="150">
        <f>IF(N324="nulová",J324,0)</f>
        <v>0</v>
      </c>
      <c r="BJ324" s="17" t="s">
        <v>93</v>
      </c>
      <c r="BK324" s="150">
        <f>ROUND(I324*H324,2)</f>
        <v>0</v>
      </c>
      <c r="BL324" s="17" t="s">
        <v>358</v>
      </c>
      <c r="BM324" s="149" t="s">
        <v>3573</v>
      </c>
    </row>
    <row r="325" spans="2:65" s="14" customFormat="1" ht="22.5">
      <c r="B325" s="166"/>
      <c r="D325" s="152" t="s">
        <v>241</v>
      </c>
      <c r="E325" s="167" t="s">
        <v>1</v>
      </c>
      <c r="F325" s="168" t="s">
        <v>3574</v>
      </c>
      <c r="H325" s="167" t="s">
        <v>1</v>
      </c>
      <c r="I325" s="169"/>
      <c r="L325" s="166"/>
      <c r="M325" s="170"/>
      <c r="T325" s="171"/>
      <c r="AT325" s="167" t="s">
        <v>241</v>
      </c>
      <c r="AU325" s="167" t="s">
        <v>95</v>
      </c>
      <c r="AV325" s="14" t="s">
        <v>93</v>
      </c>
      <c r="AW325" s="14" t="s">
        <v>42</v>
      </c>
      <c r="AX325" s="14" t="s">
        <v>86</v>
      </c>
      <c r="AY325" s="167" t="s">
        <v>232</v>
      </c>
    </row>
    <row r="326" spans="2:65" s="14" customFormat="1" ht="22.5">
      <c r="B326" s="166"/>
      <c r="D326" s="152" t="s">
        <v>241</v>
      </c>
      <c r="E326" s="167" t="s">
        <v>1</v>
      </c>
      <c r="F326" s="168" t="s">
        <v>3575</v>
      </c>
      <c r="H326" s="167" t="s">
        <v>1</v>
      </c>
      <c r="I326" s="169"/>
      <c r="L326" s="166"/>
      <c r="M326" s="170"/>
      <c r="T326" s="171"/>
      <c r="AT326" s="167" t="s">
        <v>241</v>
      </c>
      <c r="AU326" s="167" t="s">
        <v>95</v>
      </c>
      <c r="AV326" s="14" t="s">
        <v>93</v>
      </c>
      <c r="AW326" s="14" t="s">
        <v>42</v>
      </c>
      <c r="AX326" s="14" t="s">
        <v>86</v>
      </c>
      <c r="AY326" s="167" t="s">
        <v>232</v>
      </c>
    </row>
    <row r="327" spans="2:65" s="14" customFormat="1">
      <c r="B327" s="166"/>
      <c r="D327" s="152" t="s">
        <v>241</v>
      </c>
      <c r="E327" s="167" t="s">
        <v>1</v>
      </c>
      <c r="F327" s="168" t="s">
        <v>3576</v>
      </c>
      <c r="H327" s="167" t="s">
        <v>1</v>
      </c>
      <c r="I327" s="169"/>
      <c r="L327" s="166"/>
      <c r="M327" s="170"/>
      <c r="T327" s="171"/>
      <c r="AT327" s="167" t="s">
        <v>241</v>
      </c>
      <c r="AU327" s="167" t="s">
        <v>95</v>
      </c>
      <c r="AV327" s="14" t="s">
        <v>93</v>
      </c>
      <c r="AW327" s="14" t="s">
        <v>42</v>
      </c>
      <c r="AX327" s="14" t="s">
        <v>86</v>
      </c>
      <c r="AY327" s="167" t="s">
        <v>232</v>
      </c>
    </row>
    <row r="328" spans="2:65" s="12" customFormat="1">
      <c r="B328" s="151"/>
      <c r="D328" s="152" t="s">
        <v>241</v>
      </c>
      <c r="E328" s="153" t="s">
        <v>1</v>
      </c>
      <c r="F328" s="154" t="s">
        <v>3577</v>
      </c>
      <c r="H328" s="155">
        <v>265</v>
      </c>
      <c r="I328" s="156"/>
      <c r="L328" s="151"/>
      <c r="M328" s="157"/>
      <c r="T328" s="158"/>
      <c r="AT328" s="153" t="s">
        <v>241</v>
      </c>
      <c r="AU328" s="153" t="s">
        <v>95</v>
      </c>
      <c r="AV328" s="12" t="s">
        <v>95</v>
      </c>
      <c r="AW328" s="12" t="s">
        <v>42</v>
      </c>
      <c r="AX328" s="12" t="s">
        <v>86</v>
      </c>
      <c r="AY328" s="153" t="s">
        <v>232</v>
      </c>
    </row>
    <row r="329" spans="2:65" s="13" customFormat="1">
      <c r="B329" s="159"/>
      <c r="D329" s="152" t="s">
        <v>241</v>
      </c>
      <c r="E329" s="160" t="s">
        <v>1</v>
      </c>
      <c r="F329" s="161" t="s">
        <v>243</v>
      </c>
      <c r="H329" s="162">
        <v>265</v>
      </c>
      <c r="I329" s="163"/>
      <c r="L329" s="159"/>
      <c r="M329" s="164"/>
      <c r="T329" s="165"/>
      <c r="AT329" s="160" t="s">
        <v>241</v>
      </c>
      <c r="AU329" s="160" t="s">
        <v>95</v>
      </c>
      <c r="AV329" s="13" t="s">
        <v>239</v>
      </c>
      <c r="AW329" s="13" t="s">
        <v>42</v>
      </c>
      <c r="AX329" s="13" t="s">
        <v>93</v>
      </c>
      <c r="AY329" s="160" t="s">
        <v>232</v>
      </c>
    </row>
    <row r="330" spans="2:65" s="1" customFormat="1" ht="24.2" customHeight="1">
      <c r="B330" s="33"/>
      <c r="C330" s="179" t="s">
        <v>595</v>
      </c>
      <c r="D330" s="179" t="s">
        <v>304</v>
      </c>
      <c r="E330" s="180" t="s">
        <v>3578</v>
      </c>
      <c r="F330" s="181" t="s">
        <v>3579</v>
      </c>
      <c r="G330" s="182" t="s">
        <v>3580</v>
      </c>
      <c r="H330" s="183">
        <v>2.65</v>
      </c>
      <c r="I330" s="184"/>
      <c r="J330" s="185">
        <f>ROUND(I330*H330,2)</f>
        <v>0</v>
      </c>
      <c r="K330" s="181" t="s">
        <v>238</v>
      </c>
      <c r="L330" s="186"/>
      <c r="M330" s="187" t="s">
        <v>1</v>
      </c>
      <c r="N330" s="188" t="s">
        <v>51</v>
      </c>
      <c r="P330" s="147">
        <f>O330*H330</f>
        <v>0</v>
      </c>
      <c r="Q330" s="147">
        <v>8.9999999999999998E-4</v>
      </c>
      <c r="R330" s="147">
        <f>Q330*H330</f>
        <v>2.385E-3</v>
      </c>
      <c r="S330" s="147">
        <v>0</v>
      </c>
      <c r="T330" s="148">
        <f>S330*H330</f>
        <v>0</v>
      </c>
      <c r="AR330" s="149" t="s">
        <v>528</v>
      </c>
      <c r="AT330" s="149" t="s">
        <v>304</v>
      </c>
      <c r="AU330" s="149" t="s">
        <v>95</v>
      </c>
      <c r="AY330" s="17" t="s">
        <v>232</v>
      </c>
      <c r="BE330" s="150">
        <f>IF(N330="základní",J330,0)</f>
        <v>0</v>
      </c>
      <c r="BF330" s="150">
        <f>IF(N330="snížená",J330,0)</f>
        <v>0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17" t="s">
        <v>93</v>
      </c>
      <c r="BK330" s="150">
        <f>ROUND(I330*H330,2)</f>
        <v>0</v>
      </c>
      <c r="BL330" s="17" t="s">
        <v>358</v>
      </c>
      <c r="BM330" s="149" t="s">
        <v>3581</v>
      </c>
    </row>
    <row r="331" spans="2:65" s="14" customFormat="1" ht="22.5">
      <c r="B331" s="166"/>
      <c r="D331" s="152" t="s">
        <v>241</v>
      </c>
      <c r="E331" s="167" t="s">
        <v>1</v>
      </c>
      <c r="F331" s="168" t="s">
        <v>3575</v>
      </c>
      <c r="H331" s="167" t="s">
        <v>1</v>
      </c>
      <c r="I331" s="169"/>
      <c r="L331" s="166"/>
      <c r="M331" s="170"/>
      <c r="T331" s="171"/>
      <c r="AT331" s="167" t="s">
        <v>241</v>
      </c>
      <c r="AU331" s="167" t="s">
        <v>95</v>
      </c>
      <c r="AV331" s="14" t="s">
        <v>93</v>
      </c>
      <c r="AW331" s="14" t="s">
        <v>42</v>
      </c>
      <c r="AX331" s="14" t="s">
        <v>86</v>
      </c>
      <c r="AY331" s="167" t="s">
        <v>232</v>
      </c>
    </row>
    <row r="332" spans="2:65" s="14" customFormat="1">
      <c r="B332" s="166"/>
      <c r="D332" s="152" t="s">
        <v>241</v>
      </c>
      <c r="E332" s="167" t="s">
        <v>1</v>
      </c>
      <c r="F332" s="168" t="s">
        <v>3576</v>
      </c>
      <c r="H332" s="167" t="s">
        <v>1</v>
      </c>
      <c r="I332" s="169"/>
      <c r="L332" s="166"/>
      <c r="M332" s="170"/>
      <c r="T332" s="171"/>
      <c r="AT332" s="167" t="s">
        <v>241</v>
      </c>
      <c r="AU332" s="167" t="s">
        <v>95</v>
      </c>
      <c r="AV332" s="14" t="s">
        <v>93</v>
      </c>
      <c r="AW332" s="14" t="s">
        <v>42</v>
      </c>
      <c r="AX332" s="14" t="s">
        <v>86</v>
      </c>
      <c r="AY332" s="167" t="s">
        <v>232</v>
      </c>
    </row>
    <row r="333" spans="2:65" s="12" customFormat="1">
      <c r="B333" s="151"/>
      <c r="D333" s="152" t="s">
        <v>241</v>
      </c>
      <c r="E333" s="153" t="s">
        <v>1</v>
      </c>
      <c r="F333" s="154" t="s">
        <v>3582</v>
      </c>
      <c r="H333" s="155">
        <v>2.65</v>
      </c>
      <c r="I333" s="156"/>
      <c r="L333" s="151"/>
      <c r="M333" s="157"/>
      <c r="T333" s="158"/>
      <c r="AT333" s="153" t="s">
        <v>241</v>
      </c>
      <c r="AU333" s="153" t="s">
        <v>95</v>
      </c>
      <c r="AV333" s="12" t="s">
        <v>95</v>
      </c>
      <c r="AW333" s="12" t="s">
        <v>42</v>
      </c>
      <c r="AX333" s="12" t="s">
        <v>86</v>
      </c>
      <c r="AY333" s="153" t="s">
        <v>232</v>
      </c>
    </row>
    <row r="334" spans="2:65" s="13" customFormat="1">
      <c r="B334" s="159"/>
      <c r="D334" s="152" t="s">
        <v>241</v>
      </c>
      <c r="E334" s="160" t="s">
        <v>1</v>
      </c>
      <c r="F334" s="161" t="s">
        <v>243</v>
      </c>
      <c r="H334" s="162">
        <v>2.65</v>
      </c>
      <c r="I334" s="163"/>
      <c r="L334" s="159"/>
      <c r="M334" s="164"/>
      <c r="T334" s="165"/>
      <c r="AT334" s="160" t="s">
        <v>241</v>
      </c>
      <c r="AU334" s="160" t="s">
        <v>95</v>
      </c>
      <c r="AV334" s="13" t="s">
        <v>239</v>
      </c>
      <c r="AW334" s="13" t="s">
        <v>42</v>
      </c>
      <c r="AX334" s="13" t="s">
        <v>93</v>
      </c>
      <c r="AY334" s="160" t="s">
        <v>232</v>
      </c>
    </row>
    <row r="335" spans="2:65" s="1" customFormat="1" ht="24.2" customHeight="1">
      <c r="B335" s="33"/>
      <c r="C335" s="138" t="s">
        <v>600</v>
      </c>
      <c r="D335" s="138" t="s">
        <v>234</v>
      </c>
      <c r="E335" s="139" t="s">
        <v>3583</v>
      </c>
      <c r="F335" s="140" t="s">
        <v>3584</v>
      </c>
      <c r="G335" s="141" t="s">
        <v>370</v>
      </c>
      <c r="H335" s="142">
        <v>9</v>
      </c>
      <c r="I335" s="143"/>
      <c r="J335" s="144">
        <f>ROUND(I335*H335,2)</f>
        <v>0</v>
      </c>
      <c r="K335" s="140" t="s">
        <v>3093</v>
      </c>
      <c r="L335" s="33"/>
      <c r="M335" s="145" t="s">
        <v>1</v>
      </c>
      <c r="N335" s="146" t="s">
        <v>51</v>
      </c>
      <c r="P335" s="147">
        <f>O335*H335</f>
        <v>0</v>
      </c>
      <c r="Q335" s="147">
        <v>0</v>
      </c>
      <c r="R335" s="147">
        <f>Q335*H335</f>
        <v>0</v>
      </c>
      <c r="S335" s="147">
        <v>0</v>
      </c>
      <c r="T335" s="148">
        <f>S335*H335</f>
        <v>0</v>
      </c>
      <c r="AR335" s="149" t="s">
        <v>358</v>
      </c>
      <c r="AT335" s="149" t="s">
        <v>234</v>
      </c>
      <c r="AU335" s="149" t="s">
        <v>95</v>
      </c>
      <c r="AY335" s="17" t="s">
        <v>232</v>
      </c>
      <c r="BE335" s="150">
        <f>IF(N335="základní",J335,0)</f>
        <v>0</v>
      </c>
      <c r="BF335" s="150">
        <f>IF(N335="snížená",J335,0)</f>
        <v>0</v>
      </c>
      <c r="BG335" s="150">
        <f>IF(N335="zákl. přenesená",J335,0)</f>
        <v>0</v>
      </c>
      <c r="BH335" s="150">
        <f>IF(N335="sníž. přenesená",J335,0)</f>
        <v>0</v>
      </c>
      <c r="BI335" s="150">
        <f>IF(N335="nulová",J335,0)</f>
        <v>0</v>
      </c>
      <c r="BJ335" s="17" t="s">
        <v>93</v>
      </c>
      <c r="BK335" s="150">
        <f>ROUND(I335*H335,2)</f>
        <v>0</v>
      </c>
      <c r="BL335" s="17" t="s">
        <v>358</v>
      </c>
      <c r="BM335" s="149" t="s">
        <v>3585</v>
      </c>
    </row>
    <row r="336" spans="2:65" s="14" customFormat="1">
      <c r="B336" s="166"/>
      <c r="D336" s="152" t="s">
        <v>241</v>
      </c>
      <c r="E336" s="167" t="s">
        <v>1</v>
      </c>
      <c r="F336" s="168" t="s">
        <v>3586</v>
      </c>
      <c r="H336" s="167" t="s">
        <v>1</v>
      </c>
      <c r="I336" s="169"/>
      <c r="L336" s="166"/>
      <c r="M336" s="170"/>
      <c r="T336" s="171"/>
      <c r="AT336" s="167" t="s">
        <v>241</v>
      </c>
      <c r="AU336" s="167" t="s">
        <v>95</v>
      </c>
      <c r="AV336" s="14" t="s">
        <v>93</v>
      </c>
      <c r="AW336" s="14" t="s">
        <v>42</v>
      </c>
      <c r="AX336" s="14" t="s">
        <v>86</v>
      </c>
      <c r="AY336" s="167" t="s">
        <v>232</v>
      </c>
    </row>
    <row r="337" spans="2:65" s="14" customFormat="1">
      <c r="B337" s="166"/>
      <c r="D337" s="152" t="s">
        <v>241</v>
      </c>
      <c r="E337" s="167" t="s">
        <v>1</v>
      </c>
      <c r="F337" s="168" t="s">
        <v>3586</v>
      </c>
      <c r="H337" s="167" t="s">
        <v>1</v>
      </c>
      <c r="I337" s="169"/>
      <c r="L337" s="166"/>
      <c r="M337" s="170"/>
      <c r="T337" s="171"/>
      <c r="AT337" s="167" t="s">
        <v>241</v>
      </c>
      <c r="AU337" s="167" t="s">
        <v>95</v>
      </c>
      <c r="AV337" s="14" t="s">
        <v>93</v>
      </c>
      <c r="AW337" s="14" t="s">
        <v>42</v>
      </c>
      <c r="AX337" s="14" t="s">
        <v>86</v>
      </c>
      <c r="AY337" s="167" t="s">
        <v>232</v>
      </c>
    </row>
    <row r="338" spans="2:65" s="14" customFormat="1" ht="22.5">
      <c r="B338" s="166"/>
      <c r="D338" s="152" t="s">
        <v>241</v>
      </c>
      <c r="E338" s="167" t="s">
        <v>1</v>
      </c>
      <c r="F338" s="168" t="s">
        <v>3587</v>
      </c>
      <c r="H338" s="167" t="s">
        <v>1</v>
      </c>
      <c r="I338" s="169"/>
      <c r="L338" s="166"/>
      <c r="M338" s="170"/>
      <c r="T338" s="171"/>
      <c r="AT338" s="167" t="s">
        <v>241</v>
      </c>
      <c r="AU338" s="167" t="s">
        <v>95</v>
      </c>
      <c r="AV338" s="14" t="s">
        <v>93</v>
      </c>
      <c r="AW338" s="14" t="s">
        <v>42</v>
      </c>
      <c r="AX338" s="14" t="s">
        <v>86</v>
      </c>
      <c r="AY338" s="167" t="s">
        <v>232</v>
      </c>
    </row>
    <row r="339" spans="2:65" s="14" customFormat="1" ht="22.5">
      <c r="B339" s="166"/>
      <c r="D339" s="152" t="s">
        <v>241</v>
      </c>
      <c r="E339" s="167" t="s">
        <v>1</v>
      </c>
      <c r="F339" s="168" t="s">
        <v>3588</v>
      </c>
      <c r="H339" s="167" t="s">
        <v>1</v>
      </c>
      <c r="I339" s="169"/>
      <c r="L339" s="166"/>
      <c r="M339" s="170"/>
      <c r="T339" s="171"/>
      <c r="AT339" s="167" t="s">
        <v>241</v>
      </c>
      <c r="AU339" s="167" t="s">
        <v>95</v>
      </c>
      <c r="AV339" s="14" t="s">
        <v>93</v>
      </c>
      <c r="AW339" s="14" t="s">
        <v>42</v>
      </c>
      <c r="AX339" s="14" t="s">
        <v>86</v>
      </c>
      <c r="AY339" s="167" t="s">
        <v>232</v>
      </c>
    </row>
    <row r="340" spans="2:65" s="12" customFormat="1">
      <c r="B340" s="151"/>
      <c r="D340" s="152" t="s">
        <v>241</v>
      </c>
      <c r="E340" s="153" t="s">
        <v>1</v>
      </c>
      <c r="F340" s="154" t="s">
        <v>271</v>
      </c>
      <c r="H340" s="155">
        <v>6</v>
      </c>
      <c r="I340" s="156"/>
      <c r="L340" s="151"/>
      <c r="M340" s="157"/>
      <c r="T340" s="158"/>
      <c r="AT340" s="153" t="s">
        <v>241</v>
      </c>
      <c r="AU340" s="153" t="s">
        <v>95</v>
      </c>
      <c r="AV340" s="12" t="s">
        <v>95</v>
      </c>
      <c r="AW340" s="12" t="s">
        <v>42</v>
      </c>
      <c r="AX340" s="12" t="s">
        <v>86</v>
      </c>
      <c r="AY340" s="153" t="s">
        <v>232</v>
      </c>
    </row>
    <row r="341" spans="2:65" s="14" customFormat="1">
      <c r="B341" s="166"/>
      <c r="D341" s="152" t="s">
        <v>241</v>
      </c>
      <c r="E341" s="167" t="s">
        <v>1</v>
      </c>
      <c r="F341" s="168" t="s">
        <v>3589</v>
      </c>
      <c r="H341" s="167" t="s">
        <v>1</v>
      </c>
      <c r="I341" s="169"/>
      <c r="L341" s="166"/>
      <c r="M341" s="170"/>
      <c r="T341" s="171"/>
      <c r="AT341" s="167" t="s">
        <v>241</v>
      </c>
      <c r="AU341" s="167" t="s">
        <v>95</v>
      </c>
      <c r="AV341" s="14" t="s">
        <v>93</v>
      </c>
      <c r="AW341" s="14" t="s">
        <v>42</v>
      </c>
      <c r="AX341" s="14" t="s">
        <v>86</v>
      </c>
      <c r="AY341" s="167" t="s">
        <v>232</v>
      </c>
    </row>
    <row r="342" spans="2:65" s="12" customFormat="1">
      <c r="B342" s="151"/>
      <c r="D342" s="152" t="s">
        <v>241</v>
      </c>
      <c r="E342" s="153" t="s">
        <v>1</v>
      </c>
      <c r="F342" s="154" t="s">
        <v>256</v>
      </c>
      <c r="H342" s="155">
        <v>3</v>
      </c>
      <c r="I342" s="156"/>
      <c r="L342" s="151"/>
      <c r="M342" s="157"/>
      <c r="T342" s="158"/>
      <c r="AT342" s="153" t="s">
        <v>241</v>
      </c>
      <c r="AU342" s="153" t="s">
        <v>95</v>
      </c>
      <c r="AV342" s="12" t="s">
        <v>95</v>
      </c>
      <c r="AW342" s="12" t="s">
        <v>42</v>
      </c>
      <c r="AX342" s="12" t="s">
        <v>86</v>
      </c>
      <c r="AY342" s="153" t="s">
        <v>232</v>
      </c>
    </row>
    <row r="343" spans="2:65" s="13" customFormat="1">
      <c r="B343" s="159"/>
      <c r="D343" s="152" t="s">
        <v>241</v>
      </c>
      <c r="E343" s="160" t="s">
        <v>1</v>
      </c>
      <c r="F343" s="161" t="s">
        <v>243</v>
      </c>
      <c r="H343" s="162">
        <v>9</v>
      </c>
      <c r="I343" s="163"/>
      <c r="L343" s="159"/>
      <c r="M343" s="164"/>
      <c r="T343" s="165"/>
      <c r="AT343" s="160" t="s">
        <v>241</v>
      </c>
      <c r="AU343" s="160" t="s">
        <v>95</v>
      </c>
      <c r="AV343" s="13" t="s">
        <v>239</v>
      </c>
      <c r="AW343" s="13" t="s">
        <v>42</v>
      </c>
      <c r="AX343" s="13" t="s">
        <v>93</v>
      </c>
      <c r="AY343" s="160" t="s">
        <v>232</v>
      </c>
    </row>
    <row r="344" spans="2:65" s="1" customFormat="1" ht="24.2" customHeight="1">
      <c r="B344" s="33"/>
      <c r="C344" s="179" t="s">
        <v>604</v>
      </c>
      <c r="D344" s="179" t="s">
        <v>304</v>
      </c>
      <c r="E344" s="180" t="s">
        <v>3590</v>
      </c>
      <c r="F344" s="181" t="s">
        <v>3591</v>
      </c>
      <c r="G344" s="182" t="s">
        <v>3528</v>
      </c>
      <c r="H344" s="183">
        <v>2.9249999999999998</v>
      </c>
      <c r="I344" s="184"/>
      <c r="J344" s="185">
        <f>ROUND(I344*H344,2)</f>
        <v>0</v>
      </c>
      <c r="K344" s="181" t="s">
        <v>238</v>
      </c>
      <c r="L344" s="186"/>
      <c r="M344" s="187" t="s">
        <v>1</v>
      </c>
      <c r="N344" s="188" t="s">
        <v>51</v>
      </c>
      <c r="P344" s="147">
        <f>O344*H344</f>
        <v>0</v>
      </c>
      <c r="Q344" s="147">
        <v>1.07E-3</v>
      </c>
      <c r="R344" s="147">
        <f>Q344*H344</f>
        <v>3.1297499999999997E-3</v>
      </c>
      <c r="S344" s="147">
        <v>0</v>
      </c>
      <c r="T344" s="148">
        <f>S344*H344</f>
        <v>0</v>
      </c>
      <c r="AR344" s="149" t="s">
        <v>528</v>
      </c>
      <c r="AT344" s="149" t="s">
        <v>304</v>
      </c>
      <c r="AU344" s="149" t="s">
        <v>95</v>
      </c>
      <c r="AY344" s="17" t="s">
        <v>232</v>
      </c>
      <c r="BE344" s="150">
        <f>IF(N344="základní",J344,0)</f>
        <v>0</v>
      </c>
      <c r="BF344" s="150">
        <f>IF(N344="snížená",J344,0)</f>
        <v>0</v>
      </c>
      <c r="BG344" s="150">
        <f>IF(N344="zákl. přenesená",J344,0)</f>
        <v>0</v>
      </c>
      <c r="BH344" s="150">
        <f>IF(N344="sníž. přenesená",J344,0)</f>
        <v>0</v>
      </c>
      <c r="BI344" s="150">
        <f>IF(N344="nulová",J344,0)</f>
        <v>0</v>
      </c>
      <c r="BJ344" s="17" t="s">
        <v>93</v>
      </c>
      <c r="BK344" s="150">
        <f>ROUND(I344*H344,2)</f>
        <v>0</v>
      </c>
      <c r="BL344" s="17" t="s">
        <v>358</v>
      </c>
      <c r="BM344" s="149" t="s">
        <v>3592</v>
      </c>
    </row>
    <row r="345" spans="2:65" s="14" customFormat="1">
      <c r="B345" s="166"/>
      <c r="D345" s="152" t="s">
        <v>241</v>
      </c>
      <c r="E345" s="167" t="s">
        <v>1</v>
      </c>
      <c r="F345" s="168" t="s">
        <v>3586</v>
      </c>
      <c r="H345" s="167" t="s">
        <v>1</v>
      </c>
      <c r="I345" s="169"/>
      <c r="L345" s="166"/>
      <c r="M345" s="170"/>
      <c r="T345" s="171"/>
      <c r="AT345" s="167" t="s">
        <v>241</v>
      </c>
      <c r="AU345" s="167" t="s">
        <v>95</v>
      </c>
      <c r="AV345" s="14" t="s">
        <v>93</v>
      </c>
      <c r="AW345" s="14" t="s">
        <v>42</v>
      </c>
      <c r="AX345" s="14" t="s">
        <v>86</v>
      </c>
      <c r="AY345" s="167" t="s">
        <v>232</v>
      </c>
    </row>
    <row r="346" spans="2:65" s="14" customFormat="1">
      <c r="B346" s="166"/>
      <c r="D346" s="152" t="s">
        <v>241</v>
      </c>
      <c r="E346" s="167" t="s">
        <v>1</v>
      </c>
      <c r="F346" s="168" t="s">
        <v>3586</v>
      </c>
      <c r="H346" s="167" t="s">
        <v>1</v>
      </c>
      <c r="I346" s="169"/>
      <c r="L346" s="166"/>
      <c r="M346" s="170"/>
      <c r="T346" s="171"/>
      <c r="AT346" s="167" t="s">
        <v>241</v>
      </c>
      <c r="AU346" s="167" t="s">
        <v>95</v>
      </c>
      <c r="AV346" s="14" t="s">
        <v>93</v>
      </c>
      <c r="AW346" s="14" t="s">
        <v>42</v>
      </c>
      <c r="AX346" s="14" t="s">
        <v>86</v>
      </c>
      <c r="AY346" s="167" t="s">
        <v>232</v>
      </c>
    </row>
    <row r="347" spans="2:65" s="14" customFormat="1" ht="22.5">
      <c r="B347" s="166"/>
      <c r="D347" s="152" t="s">
        <v>241</v>
      </c>
      <c r="E347" s="167" t="s">
        <v>1</v>
      </c>
      <c r="F347" s="168" t="s">
        <v>3587</v>
      </c>
      <c r="H347" s="167" t="s">
        <v>1</v>
      </c>
      <c r="I347" s="169"/>
      <c r="L347" s="166"/>
      <c r="M347" s="170"/>
      <c r="T347" s="171"/>
      <c r="AT347" s="167" t="s">
        <v>241</v>
      </c>
      <c r="AU347" s="167" t="s">
        <v>95</v>
      </c>
      <c r="AV347" s="14" t="s">
        <v>93</v>
      </c>
      <c r="AW347" s="14" t="s">
        <v>42</v>
      </c>
      <c r="AX347" s="14" t="s">
        <v>86</v>
      </c>
      <c r="AY347" s="167" t="s">
        <v>232</v>
      </c>
    </row>
    <row r="348" spans="2:65" s="14" customFormat="1" ht="22.5">
      <c r="B348" s="166"/>
      <c r="D348" s="152" t="s">
        <v>241</v>
      </c>
      <c r="E348" s="167" t="s">
        <v>1</v>
      </c>
      <c r="F348" s="168" t="s">
        <v>3588</v>
      </c>
      <c r="H348" s="167" t="s">
        <v>1</v>
      </c>
      <c r="I348" s="169"/>
      <c r="L348" s="166"/>
      <c r="M348" s="170"/>
      <c r="T348" s="171"/>
      <c r="AT348" s="167" t="s">
        <v>241</v>
      </c>
      <c r="AU348" s="167" t="s">
        <v>95</v>
      </c>
      <c r="AV348" s="14" t="s">
        <v>93</v>
      </c>
      <c r="AW348" s="14" t="s">
        <v>42</v>
      </c>
      <c r="AX348" s="14" t="s">
        <v>86</v>
      </c>
      <c r="AY348" s="167" t="s">
        <v>232</v>
      </c>
    </row>
    <row r="349" spans="2:65" s="12" customFormat="1">
      <c r="B349" s="151"/>
      <c r="D349" s="152" t="s">
        <v>241</v>
      </c>
      <c r="E349" s="153" t="s">
        <v>1</v>
      </c>
      <c r="F349" s="154" t="s">
        <v>271</v>
      </c>
      <c r="H349" s="155">
        <v>6</v>
      </c>
      <c r="I349" s="156"/>
      <c r="L349" s="151"/>
      <c r="M349" s="157"/>
      <c r="T349" s="158"/>
      <c r="AT349" s="153" t="s">
        <v>241</v>
      </c>
      <c r="AU349" s="153" t="s">
        <v>95</v>
      </c>
      <c r="AV349" s="12" t="s">
        <v>95</v>
      </c>
      <c r="AW349" s="12" t="s">
        <v>42</v>
      </c>
      <c r="AX349" s="12" t="s">
        <v>86</v>
      </c>
      <c r="AY349" s="153" t="s">
        <v>232</v>
      </c>
    </row>
    <row r="350" spans="2:65" s="14" customFormat="1">
      <c r="B350" s="166"/>
      <c r="D350" s="152" t="s">
        <v>241</v>
      </c>
      <c r="E350" s="167" t="s">
        <v>1</v>
      </c>
      <c r="F350" s="168" t="s">
        <v>3589</v>
      </c>
      <c r="H350" s="167" t="s">
        <v>1</v>
      </c>
      <c r="I350" s="169"/>
      <c r="L350" s="166"/>
      <c r="M350" s="170"/>
      <c r="T350" s="171"/>
      <c r="AT350" s="167" t="s">
        <v>241</v>
      </c>
      <c r="AU350" s="167" t="s">
        <v>95</v>
      </c>
      <c r="AV350" s="14" t="s">
        <v>93</v>
      </c>
      <c r="AW350" s="14" t="s">
        <v>42</v>
      </c>
      <c r="AX350" s="14" t="s">
        <v>86</v>
      </c>
      <c r="AY350" s="167" t="s">
        <v>232</v>
      </c>
    </row>
    <row r="351" spans="2:65" s="12" customFormat="1">
      <c r="B351" s="151"/>
      <c r="D351" s="152" t="s">
        <v>241</v>
      </c>
      <c r="E351" s="153" t="s">
        <v>1</v>
      </c>
      <c r="F351" s="154" t="s">
        <v>256</v>
      </c>
      <c r="H351" s="155">
        <v>3</v>
      </c>
      <c r="I351" s="156"/>
      <c r="L351" s="151"/>
      <c r="M351" s="157"/>
      <c r="T351" s="158"/>
      <c r="AT351" s="153" t="s">
        <v>241</v>
      </c>
      <c r="AU351" s="153" t="s">
        <v>95</v>
      </c>
      <c r="AV351" s="12" t="s">
        <v>95</v>
      </c>
      <c r="AW351" s="12" t="s">
        <v>42</v>
      </c>
      <c r="AX351" s="12" t="s">
        <v>86</v>
      </c>
      <c r="AY351" s="153" t="s">
        <v>232</v>
      </c>
    </row>
    <row r="352" spans="2:65" s="13" customFormat="1">
      <c r="B352" s="159"/>
      <c r="D352" s="152" t="s">
        <v>241</v>
      </c>
      <c r="E352" s="160" t="s">
        <v>1</v>
      </c>
      <c r="F352" s="161" t="s">
        <v>243</v>
      </c>
      <c r="H352" s="162">
        <v>9</v>
      </c>
      <c r="I352" s="163"/>
      <c r="L352" s="159"/>
      <c r="M352" s="164"/>
      <c r="T352" s="165"/>
      <c r="AT352" s="160" t="s">
        <v>241</v>
      </c>
      <c r="AU352" s="160" t="s">
        <v>95</v>
      </c>
      <c r="AV352" s="13" t="s">
        <v>239</v>
      </c>
      <c r="AW352" s="13" t="s">
        <v>42</v>
      </c>
      <c r="AX352" s="13" t="s">
        <v>93</v>
      </c>
      <c r="AY352" s="160" t="s">
        <v>232</v>
      </c>
    </row>
    <row r="353" spans="2:65" s="12" customFormat="1">
      <c r="B353" s="151"/>
      <c r="D353" s="152" t="s">
        <v>241</v>
      </c>
      <c r="F353" s="154" t="s">
        <v>3593</v>
      </c>
      <c r="H353" s="155">
        <v>2.9249999999999998</v>
      </c>
      <c r="I353" s="156"/>
      <c r="L353" s="151"/>
      <c r="M353" s="157"/>
      <c r="T353" s="158"/>
      <c r="AT353" s="153" t="s">
        <v>241</v>
      </c>
      <c r="AU353" s="153" t="s">
        <v>95</v>
      </c>
      <c r="AV353" s="12" t="s">
        <v>95</v>
      </c>
      <c r="AW353" s="12" t="s">
        <v>4</v>
      </c>
      <c r="AX353" s="12" t="s">
        <v>93</v>
      </c>
      <c r="AY353" s="153" t="s">
        <v>232</v>
      </c>
    </row>
    <row r="354" spans="2:65" s="1" customFormat="1" ht="16.5" customHeight="1">
      <c r="B354" s="33"/>
      <c r="C354" s="138" t="s">
        <v>608</v>
      </c>
      <c r="D354" s="138" t="s">
        <v>234</v>
      </c>
      <c r="E354" s="139" t="s">
        <v>3594</v>
      </c>
      <c r="F354" s="140" t="s">
        <v>3595</v>
      </c>
      <c r="G354" s="141" t="s">
        <v>370</v>
      </c>
      <c r="H354" s="142">
        <v>1</v>
      </c>
      <c r="I354" s="143"/>
      <c r="J354" s="144">
        <f>ROUND(I354*H354,2)</f>
        <v>0</v>
      </c>
      <c r="K354" s="140" t="s">
        <v>3093</v>
      </c>
      <c r="L354" s="33"/>
      <c r="M354" s="145" t="s">
        <v>1</v>
      </c>
      <c r="N354" s="146" t="s">
        <v>51</v>
      </c>
      <c r="P354" s="147">
        <f>O354*H354</f>
        <v>0</v>
      </c>
      <c r="Q354" s="147">
        <v>0</v>
      </c>
      <c r="R354" s="147">
        <f>Q354*H354</f>
        <v>0</v>
      </c>
      <c r="S354" s="147">
        <v>0</v>
      </c>
      <c r="T354" s="148">
        <f>S354*H354</f>
        <v>0</v>
      </c>
      <c r="AR354" s="149" t="s">
        <v>358</v>
      </c>
      <c r="AT354" s="149" t="s">
        <v>234</v>
      </c>
      <c r="AU354" s="149" t="s">
        <v>95</v>
      </c>
      <c r="AY354" s="17" t="s">
        <v>232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17" t="s">
        <v>93</v>
      </c>
      <c r="BK354" s="150">
        <f>ROUND(I354*H354,2)</f>
        <v>0</v>
      </c>
      <c r="BL354" s="17" t="s">
        <v>358</v>
      </c>
      <c r="BM354" s="149" t="s">
        <v>3596</v>
      </c>
    </row>
    <row r="355" spans="2:65" s="14" customFormat="1">
      <c r="B355" s="166"/>
      <c r="D355" s="152" t="s">
        <v>241</v>
      </c>
      <c r="E355" s="167" t="s">
        <v>1</v>
      </c>
      <c r="F355" s="168" t="s">
        <v>3597</v>
      </c>
      <c r="H355" s="167" t="s">
        <v>1</v>
      </c>
      <c r="I355" s="169"/>
      <c r="L355" s="166"/>
      <c r="M355" s="170"/>
      <c r="T355" s="171"/>
      <c r="AT355" s="167" t="s">
        <v>241</v>
      </c>
      <c r="AU355" s="167" t="s">
        <v>95</v>
      </c>
      <c r="AV355" s="14" t="s">
        <v>93</v>
      </c>
      <c r="AW355" s="14" t="s">
        <v>42</v>
      </c>
      <c r="AX355" s="14" t="s">
        <v>86</v>
      </c>
      <c r="AY355" s="167" t="s">
        <v>232</v>
      </c>
    </row>
    <row r="356" spans="2:65" s="12" customFormat="1">
      <c r="B356" s="151"/>
      <c r="D356" s="152" t="s">
        <v>241</v>
      </c>
      <c r="E356" s="153" t="s">
        <v>1</v>
      </c>
      <c r="F356" s="154" t="s">
        <v>3090</v>
      </c>
      <c r="H356" s="155">
        <v>1</v>
      </c>
      <c r="I356" s="156"/>
      <c r="L356" s="151"/>
      <c r="M356" s="157"/>
      <c r="T356" s="158"/>
      <c r="AT356" s="153" t="s">
        <v>241</v>
      </c>
      <c r="AU356" s="153" t="s">
        <v>95</v>
      </c>
      <c r="AV356" s="12" t="s">
        <v>95</v>
      </c>
      <c r="AW356" s="12" t="s">
        <v>42</v>
      </c>
      <c r="AX356" s="12" t="s">
        <v>86</v>
      </c>
      <c r="AY356" s="153" t="s">
        <v>232</v>
      </c>
    </row>
    <row r="357" spans="2:65" s="13" customFormat="1">
      <c r="B357" s="159"/>
      <c r="D357" s="152" t="s">
        <v>241</v>
      </c>
      <c r="E357" s="160" t="s">
        <v>1</v>
      </c>
      <c r="F357" s="161" t="s">
        <v>243</v>
      </c>
      <c r="H357" s="162">
        <v>1</v>
      </c>
      <c r="I357" s="163"/>
      <c r="L357" s="159"/>
      <c r="M357" s="164"/>
      <c r="T357" s="165"/>
      <c r="AT357" s="160" t="s">
        <v>241</v>
      </c>
      <c r="AU357" s="160" t="s">
        <v>95</v>
      </c>
      <c r="AV357" s="13" t="s">
        <v>239</v>
      </c>
      <c r="AW357" s="13" t="s">
        <v>42</v>
      </c>
      <c r="AX357" s="13" t="s">
        <v>93</v>
      </c>
      <c r="AY357" s="160" t="s">
        <v>232</v>
      </c>
    </row>
    <row r="358" spans="2:65" s="1" customFormat="1" ht="44.25" customHeight="1">
      <c r="B358" s="33"/>
      <c r="C358" s="138" t="s">
        <v>612</v>
      </c>
      <c r="D358" s="138" t="s">
        <v>234</v>
      </c>
      <c r="E358" s="139" t="s">
        <v>3598</v>
      </c>
      <c r="F358" s="140" t="s">
        <v>3599</v>
      </c>
      <c r="G358" s="141" t="s">
        <v>1627</v>
      </c>
      <c r="H358" s="142">
        <v>1</v>
      </c>
      <c r="I358" s="143"/>
      <c r="J358" s="144">
        <f>ROUND(I358*H358,2)</f>
        <v>0</v>
      </c>
      <c r="K358" s="140" t="s">
        <v>1794</v>
      </c>
      <c r="L358" s="33"/>
      <c r="M358" s="145" t="s">
        <v>1</v>
      </c>
      <c r="N358" s="146" t="s">
        <v>51</v>
      </c>
      <c r="P358" s="147">
        <f>O358*H358</f>
        <v>0</v>
      </c>
      <c r="Q358" s="147">
        <v>0</v>
      </c>
      <c r="R358" s="147">
        <f>Q358*H358</f>
        <v>0</v>
      </c>
      <c r="S358" s="147">
        <v>0</v>
      </c>
      <c r="T358" s="148">
        <f>S358*H358</f>
        <v>0</v>
      </c>
      <c r="AR358" s="149" t="s">
        <v>358</v>
      </c>
      <c r="AT358" s="149" t="s">
        <v>234</v>
      </c>
      <c r="AU358" s="149" t="s">
        <v>95</v>
      </c>
      <c r="AY358" s="17" t="s">
        <v>232</v>
      </c>
      <c r="BE358" s="150">
        <f>IF(N358="základní",J358,0)</f>
        <v>0</v>
      </c>
      <c r="BF358" s="150">
        <f>IF(N358="snížená",J358,0)</f>
        <v>0</v>
      </c>
      <c r="BG358" s="150">
        <f>IF(N358="zákl. přenesená",J358,0)</f>
        <v>0</v>
      </c>
      <c r="BH358" s="150">
        <f>IF(N358="sníž. přenesená",J358,0)</f>
        <v>0</v>
      </c>
      <c r="BI358" s="150">
        <f>IF(N358="nulová",J358,0)</f>
        <v>0</v>
      </c>
      <c r="BJ358" s="17" t="s">
        <v>93</v>
      </c>
      <c r="BK358" s="150">
        <f>ROUND(I358*H358,2)</f>
        <v>0</v>
      </c>
      <c r="BL358" s="17" t="s">
        <v>358</v>
      </c>
      <c r="BM358" s="149" t="s">
        <v>3600</v>
      </c>
    </row>
    <row r="359" spans="2:65" s="1" customFormat="1" ht="44.25" customHeight="1">
      <c r="B359" s="33"/>
      <c r="C359" s="138" t="s">
        <v>617</v>
      </c>
      <c r="D359" s="138" t="s">
        <v>234</v>
      </c>
      <c r="E359" s="139" t="s">
        <v>3601</v>
      </c>
      <c r="F359" s="140" t="s">
        <v>3599</v>
      </c>
      <c r="G359" s="141" t="s">
        <v>1627</v>
      </c>
      <c r="H359" s="142">
        <v>1</v>
      </c>
      <c r="I359" s="143"/>
      <c r="J359" s="144">
        <f>ROUND(I359*H359,2)</f>
        <v>0</v>
      </c>
      <c r="K359" s="140" t="s">
        <v>1794</v>
      </c>
      <c r="L359" s="33"/>
      <c r="M359" s="145" t="s">
        <v>1</v>
      </c>
      <c r="N359" s="146" t="s">
        <v>51</v>
      </c>
      <c r="P359" s="147">
        <f>O359*H359</f>
        <v>0</v>
      </c>
      <c r="Q359" s="147">
        <v>0</v>
      </c>
      <c r="R359" s="147">
        <f>Q359*H359</f>
        <v>0</v>
      </c>
      <c r="S359" s="147">
        <v>0</v>
      </c>
      <c r="T359" s="148">
        <f>S359*H359</f>
        <v>0</v>
      </c>
      <c r="AR359" s="149" t="s">
        <v>358</v>
      </c>
      <c r="AT359" s="149" t="s">
        <v>234</v>
      </c>
      <c r="AU359" s="149" t="s">
        <v>95</v>
      </c>
      <c r="AY359" s="17" t="s">
        <v>232</v>
      </c>
      <c r="BE359" s="150">
        <f>IF(N359="základní",J359,0)</f>
        <v>0</v>
      </c>
      <c r="BF359" s="150">
        <f>IF(N359="snížená",J359,0)</f>
        <v>0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17" t="s">
        <v>93</v>
      </c>
      <c r="BK359" s="150">
        <f>ROUND(I359*H359,2)</f>
        <v>0</v>
      </c>
      <c r="BL359" s="17" t="s">
        <v>358</v>
      </c>
      <c r="BM359" s="149" t="s">
        <v>3602</v>
      </c>
    </row>
    <row r="360" spans="2:65" s="1" customFormat="1" ht="44.25" customHeight="1">
      <c r="B360" s="33"/>
      <c r="C360" s="138" t="s">
        <v>623</v>
      </c>
      <c r="D360" s="138" t="s">
        <v>234</v>
      </c>
      <c r="E360" s="139" t="s">
        <v>3103</v>
      </c>
      <c r="F360" s="140" t="s">
        <v>3603</v>
      </c>
      <c r="G360" s="141" t="s">
        <v>183</v>
      </c>
      <c r="H360" s="142">
        <v>9.5549999999999997</v>
      </c>
      <c r="I360" s="143"/>
      <c r="J360" s="144">
        <f>ROUND(I360*H360,2)</f>
        <v>0</v>
      </c>
      <c r="K360" s="140" t="s">
        <v>238</v>
      </c>
      <c r="L360" s="33"/>
      <c r="M360" s="192" t="s">
        <v>1</v>
      </c>
      <c r="N360" s="193" t="s">
        <v>51</v>
      </c>
      <c r="O360" s="194"/>
      <c r="P360" s="195">
        <f>O360*H360</f>
        <v>0</v>
      </c>
      <c r="Q360" s="195">
        <v>0</v>
      </c>
      <c r="R360" s="195">
        <f>Q360*H360</f>
        <v>0</v>
      </c>
      <c r="S360" s="195">
        <v>0</v>
      </c>
      <c r="T360" s="196">
        <f>S360*H360</f>
        <v>0</v>
      </c>
      <c r="AR360" s="149" t="s">
        <v>358</v>
      </c>
      <c r="AT360" s="149" t="s">
        <v>234</v>
      </c>
      <c r="AU360" s="149" t="s">
        <v>95</v>
      </c>
      <c r="AY360" s="17" t="s">
        <v>232</v>
      </c>
      <c r="BE360" s="150">
        <f>IF(N360="základní",J360,0)</f>
        <v>0</v>
      </c>
      <c r="BF360" s="150">
        <f>IF(N360="snížená",J360,0)</f>
        <v>0</v>
      </c>
      <c r="BG360" s="150">
        <f>IF(N360="zákl. přenesená",J360,0)</f>
        <v>0</v>
      </c>
      <c r="BH360" s="150">
        <f>IF(N360="sníž. přenesená",J360,0)</f>
        <v>0</v>
      </c>
      <c r="BI360" s="150">
        <f>IF(N360="nulová",J360,0)</f>
        <v>0</v>
      </c>
      <c r="BJ360" s="17" t="s">
        <v>93</v>
      </c>
      <c r="BK360" s="150">
        <f>ROUND(I360*H360,2)</f>
        <v>0</v>
      </c>
      <c r="BL360" s="17" t="s">
        <v>358</v>
      </c>
      <c r="BM360" s="149" t="s">
        <v>3604</v>
      </c>
    </row>
    <row r="361" spans="2:65" s="1" customFormat="1" ht="6.95" customHeight="1">
      <c r="B361" s="44"/>
      <c r="C361" s="45"/>
      <c r="D361" s="45"/>
      <c r="E361" s="45"/>
      <c r="F361" s="45"/>
      <c r="G361" s="45"/>
      <c r="H361" s="45"/>
      <c r="I361" s="45"/>
      <c r="J361" s="45"/>
      <c r="K361" s="45"/>
      <c r="L361" s="33"/>
    </row>
  </sheetData>
  <sheetProtection algorithmName="SHA-512" hashValue="UTyR+SZ1fxw/L72sEb98aywmc65rgxFwL73swcEtrURtVoWV2O2QQAfI+MIUBYBd4HPBQMyMW+YtI2zgPQ1NCw==" saltValue="UMe2arWR7F1s7jVhcpgSqVJsbzW2iTJddaJoMQbWJ0vBnOv3gy3j8N4aB/iL6/pcZ4eS8/nxYg/NGr5hhQe+LA==" spinCount="100000" sheet="1" objects="1" scenarios="1" formatColumns="0" formatRows="0" autoFilter="0"/>
  <autoFilter ref="C121:K360" xr:uid="{00000000-0009-0000-0000-00000D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379"/>
  <sheetViews>
    <sheetView showGridLines="0" topLeftCell="A76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141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95</v>
      </c>
    </row>
    <row r="4" spans="2:46" ht="24.95" customHeight="1">
      <c r="B4" s="20"/>
      <c r="D4" s="21" t="s">
        <v>158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12" t="str">
        <f>'Rekapitulace stavby'!K6</f>
        <v>Vybudování PPO na stokové síti v oblasti Karlín - Retenční nádrž JIH</v>
      </c>
      <c r="F7" s="313"/>
      <c r="G7" s="313"/>
      <c r="H7" s="313"/>
      <c r="L7" s="20"/>
    </row>
    <row r="8" spans="2:46" s="1" customFormat="1" ht="12" customHeight="1">
      <c r="B8" s="33"/>
      <c r="D8" s="27" t="s">
        <v>172</v>
      </c>
      <c r="L8" s="33"/>
    </row>
    <row r="9" spans="2:46" s="1" customFormat="1" ht="16.5" customHeight="1">
      <c r="B9" s="33"/>
      <c r="E9" s="273" t="s">
        <v>3605</v>
      </c>
      <c r="F9" s="311"/>
      <c r="G9" s="311"/>
      <c r="H9" s="311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7" t="s">
        <v>18</v>
      </c>
      <c r="F11" s="25" t="s">
        <v>1</v>
      </c>
      <c r="I11" s="27" t="s">
        <v>20</v>
      </c>
      <c r="J11" s="25" t="s">
        <v>1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2" t="str">
        <f>'Rekapitulace stavby'!AN8</f>
        <v>13. 8. 2025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46" s="1" customFormat="1" ht="18" customHeight="1">
      <c r="B15" s="33"/>
      <c r="E15" s="25" t="s">
        <v>33</v>
      </c>
      <c r="I15" s="27" t="s">
        <v>34</v>
      </c>
      <c r="J15" s="25" t="s">
        <v>35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36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314" t="str">
        <f>'Rekapitulace stavby'!E14</f>
        <v>Vyplň údaj</v>
      </c>
      <c r="F18" s="284"/>
      <c r="G18" s="284"/>
      <c r="H18" s="284"/>
      <c r="I18" s="27" t="s">
        <v>34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38</v>
      </c>
      <c r="I20" s="27" t="s">
        <v>31</v>
      </c>
      <c r="J20" s="25" t="s">
        <v>39</v>
      </c>
      <c r="L20" s="33"/>
    </row>
    <row r="21" spans="2:12" s="1" customFormat="1" ht="18" customHeight="1">
      <c r="B21" s="33"/>
      <c r="E21" s="25" t="s">
        <v>40</v>
      </c>
      <c r="I21" s="27" t="s">
        <v>34</v>
      </c>
      <c r="J21" s="25" t="s">
        <v>41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43</v>
      </c>
      <c r="I23" s="27" t="s">
        <v>31</v>
      </c>
      <c r="J23" s="25" t="s">
        <v>39</v>
      </c>
      <c r="L23" s="33"/>
    </row>
    <row r="24" spans="2:12" s="1" customFormat="1" ht="18" customHeight="1">
      <c r="B24" s="33"/>
      <c r="E24" s="25" t="s">
        <v>40</v>
      </c>
      <c r="I24" s="27" t="s">
        <v>34</v>
      </c>
      <c r="J24" s="25" t="s">
        <v>41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44</v>
      </c>
      <c r="L26" s="33"/>
    </row>
    <row r="27" spans="2:12" s="7" customFormat="1" ht="59.25" customHeight="1">
      <c r="B27" s="94"/>
      <c r="E27" s="289" t="s">
        <v>45</v>
      </c>
      <c r="F27" s="289"/>
      <c r="G27" s="289"/>
      <c r="H27" s="289"/>
      <c r="L27" s="94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3"/>
      <c r="E29" s="53"/>
      <c r="F29" s="53"/>
      <c r="G29" s="53"/>
      <c r="H29" s="53"/>
      <c r="I29" s="53"/>
      <c r="J29" s="53"/>
      <c r="K29" s="53"/>
      <c r="L29" s="33"/>
    </row>
    <row r="30" spans="2:12" s="1" customFormat="1" ht="25.35" customHeight="1">
      <c r="B30" s="33"/>
      <c r="D30" s="95" t="s">
        <v>46</v>
      </c>
      <c r="J30" s="65">
        <f>ROUND(J122, 2)</f>
        <v>0</v>
      </c>
      <c r="L30" s="33"/>
    </row>
    <row r="31" spans="2:12" s="1" customFormat="1" ht="6.95" customHeight="1">
      <c r="B31" s="33"/>
      <c r="D31" s="53"/>
      <c r="E31" s="53"/>
      <c r="F31" s="53"/>
      <c r="G31" s="53"/>
      <c r="H31" s="53"/>
      <c r="I31" s="53"/>
      <c r="J31" s="53"/>
      <c r="K31" s="53"/>
      <c r="L31" s="33"/>
    </row>
    <row r="32" spans="2:12" s="1" customFormat="1" ht="14.45" customHeight="1">
      <c r="B32" s="33"/>
      <c r="F32" s="96" t="s">
        <v>48</v>
      </c>
      <c r="I32" s="96" t="s">
        <v>47</v>
      </c>
      <c r="J32" s="96" t="s">
        <v>49</v>
      </c>
      <c r="L32" s="33"/>
    </row>
    <row r="33" spans="2:12" s="1" customFormat="1" ht="14.45" customHeight="1">
      <c r="B33" s="33"/>
      <c r="D33" s="97" t="s">
        <v>50</v>
      </c>
      <c r="E33" s="27" t="s">
        <v>51</v>
      </c>
      <c r="F33" s="85">
        <f>ROUND((SUM(BE122:BE378)),  2)</f>
        <v>0</v>
      </c>
      <c r="I33" s="98">
        <v>0.21</v>
      </c>
      <c r="J33" s="85">
        <f>ROUND(((SUM(BE122:BE378))*I33),  2)</f>
        <v>0</v>
      </c>
      <c r="L33" s="33"/>
    </row>
    <row r="34" spans="2:12" s="1" customFormat="1" ht="14.45" customHeight="1">
      <c r="B34" s="33"/>
      <c r="E34" s="27" t="s">
        <v>52</v>
      </c>
      <c r="F34" s="85">
        <f>ROUND((SUM(BF122:BF378)),  2)</f>
        <v>0</v>
      </c>
      <c r="I34" s="98">
        <v>0.12</v>
      </c>
      <c r="J34" s="85">
        <f>ROUND(((SUM(BF122:BF378))*I34),  2)</f>
        <v>0</v>
      </c>
      <c r="L34" s="33"/>
    </row>
    <row r="35" spans="2:12" s="1" customFormat="1" ht="14.45" hidden="1" customHeight="1">
      <c r="B35" s="33"/>
      <c r="E35" s="27" t="s">
        <v>53</v>
      </c>
      <c r="F35" s="85">
        <f>ROUND((SUM(BG122:BG378)),  2)</f>
        <v>0</v>
      </c>
      <c r="I35" s="98">
        <v>0.21</v>
      </c>
      <c r="J35" s="85">
        <f>0</f>
        <v>0</v>
      </c>
      <c r="L35" s="33"/>
    </row>
    <row r="36" spans="2:12" s="1" customFormat="1" ht="14.45" hidden="1" customHeight="1">
      <c r="B36" s="33"/>
      <c r="E36" s="27" t="s">
        <v>54</v>
      </c>
      <c r="F36" s="85">
        <f>ROUND((SUM(BH122:BH378)),  2)</f>
        <v>0</v>
      </c>
      <c r="I36" s="98">
        <v>0.12</v>
      </c>
      <c r="J36" s="85">
        <f>0</f>
        <v>0</v>
      </c>
      <c r="L36" s="33"/>
    </row>
    <row r="37" spans="2:12" s="1" customFormat="1" ht="14.45" hidden="1" customHeight="1">
      <c r="B37" s="33"/>
      <c r="E37" s="27" t="s">
        <v>55</v>
      </c>
      <c r="F37" s="85">
        <f>ROUND((SUM(BI122:BI378)),  2)</f>
        <v>0</v>
      </c>
      <c r="I37" s="98">
        <v>0</v>
      </c>
      <c r="J37" s="85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56</v>
      </c>
      <c r="E39" s="56"/>
      <c r="F39" s="56"/>
      <c r="G39" s="101" t="s">
        <v>57</v>
      </c>
      <c r="H39" s="102" t="s">
        <v>58</v>
      </c>
      <c r="I39" s="56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1" t="s">
        <v>59</v>
      </c>
      <c r="E50" s="42"/>
      <c r="F50" s="42"/>
      <c r="G50" s="41" t="s">
        <v>60</v>
      </c>
      <c r="H50" s="42"/>
      <c r="I50" s="42"/>
      <c r="J50" s="42"/>
      <c r="K50" s="42"/>
      <c r="L50" s="33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3"/>
      <c r="D61" s="43" t="s">
        <v>61</v>
      </c>
      <c r="E61" s="35"/>
      <c r="F61" s="105" t="s">
        <v>62</v>
      </c>
      <c r="G61" s="43" t="s">
        <v>61</v>
      </c>
      <c r="H61" s="35"/>
      <c r="I61" s="35"/>
      <c r="J61" s="106" t="s">
        <v>62</v>
      </c>
      <c r="K61" s="35"/>
      <c r="L61" s="33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3"/>
      <c r="D65" s="41" t="s">
        <v>63</v>
      </c>
      <c r="E65" s="42"/>
      <c r="F65" s="42"/>
      <c r="G65" s="41" t="s">
        <v>64</v>
      </c>
      <c r="H65" s="42"/>
      <c r="I65" s="42"/>
      <c r="J65" s="42"/>
      <c r="K65" s="42"/>
      <c r="L65" s="33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3"/>
      <c r="D76" s="43" t="s">
        <v>61</v>
      </c>
      <c r="E76" s="35"/>
      <c r="F76" s="105" t="s">
        <v>62</v>
      </c>
      <c r="G76" s="43" t="s">
        <v>61</v>
      </c>
      <c r="H76" s="35"/>
      <c r="I76" s="35"/>
      <c r="J76" s="106" t="s">
        <v>62</v>
      </c>
      <c r="K76" s="35"/>
      <c r="L76" s="33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3"/>
    </row>
    <row r="82" spans="2:47" s="1" customFormat="1" ht="24.95" customHeight="1">
      <c r="B82" s="33"/>
      <c r="C82" s="21" t="s">
        <v>195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312" t="str">
        <f>E7</f>
        <v>Vybudování PPO na stokové síti v oblasti Karlín - Retenční nádrž JIH</v>
      </c>
      <c r="F85" s="313"/>
      <c r="G85" s="313"/>
      <c r="H85" s="313"/>
      <c r="L85" s="33"/>
    </row>
    <row r="86" spans="2:47" s="1" customFormat="1" ht="12" customHeight="1">
      <c r="B86" s="33"/>
      <c r="C86" s="27" t="s">
        <v>172</v>
      </c>
      <c r="L86" s="33"/>
    </row>
    <row r="87" spans="2:47" s="1" customFormat="1" ht="16.5" customHeight="1">
      <c r="B87" s="33"/>
      <c r="E87" s="273" t="str">
        <f>E9</f>
        <v>PS 02.1a - Stavební elektroinstalace</v>
      </c>
      <c r="F87" s="311"/>
      <c r="G87" s="311"/>
      <c r="H87" s="31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Praha 8 -Karlín</v>
      </c>
      <c r="I89" s="27" t="s">
        <v>24</v>
      </c>
      <c r="J89" s="52" t="str">
        <f>IF(J12="","",J12)</f>
        <v>13. 8. 2025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30</v>
      </c>
      <c r="F91" s="25" t="str">
        <f>E15</f>
        <v>Pražská vodohospodářská společnost a.s.</v>
      </c>
      <c r="I91" s="27" t="s">
        <v>38</v>
      </c>
      <c r="J91" s="31" t="str">
        <f>E21</f>
        <v>Sweco a.s.</v>
      </c>
      <c r="L91" s="33"/>
    </row>
    <row r="92" spans="2:47" s="1" customFormat="1" ht="15.2" customHeight="1">
      <c r="B92" s="33"/>
      <c r="C92" s="27" t="s">
        <v>36</v>
      </c>
      <c r="F92" s="25" t="str">
        <f>IF(E18="","",E18)</f>
        <v>Vyplň údaj</v>
      </c>
      <c r="I92" s="27" t="s">
        <v>43</v>
      </c>
      <c r="J92" s="31" t="str">
        <f>E24</f>
        <v>Sweco a.s.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196</v>
      </c>
      <c r="D94" s="99"/>
      <c r="E94" s="99"/>
      <c r="F94" s="99"/>
      <c r="G94" s="99"/>
      <c r="H94" s="99"/>
      <c r="I94" s="99"/>
      <c r="J94" s="108" t="s">
        <v>197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198</v>
      </c>
      <c r="J96" s="65">
        <f>J122</f>
        <v>0</v>
      </c>
      <c r="L96" s="33"/>
      <c r="AU96" s="17" t="s">
        <v>199</v>
      </c>
    </row>
    <row r="97" spans="2:12" s="8" customFormat="1" ht="24.95" customHeight="1">
      <c r="B97" s="110"/>
      <c r="D97" s="111" t="s">
        <v>3009</v>
      </c>
      <c r="E97" s="112"/>
      <c r="F97" s="112"/>
      <c r="G97" s="112"/>
      <c r="H97" s="112"/>
      <c r="I97" s="112"/>
      <c r="J97" s="113">
        <f>J123</f>
        <v>0</v>
      </c>
      <c r="L97" s="110"/>
    </row>
    <row r="98" spans="2:12" s="9" customFormat="1" ht="19.899999999999999" customHeight="1">
      <c r="B98" s="114"/>
      <c r="D98" s="115" t="s">
        <v>208</v>
      </c>
      <c r="E98" s="116"/>
      <c r="F98" s="116"/>
      <c r="G98" s="116"/>
      <c r="H98" s="116"/>
      <c r="I98" s="116"/>
      <c r="J98" s="117">
        <f>J124</f>
        <v>0</v>
      </c>
      <c r="L98" s="114"/>
    </row>
    <row r="99" spans="2:12" s="8" customFormat="1" ht="24.95" customHeight="1">
      <c r="B99" s="110"/>
      <c r="D99" s="111" t="s">
        <v>3012</v>
      </c>
      <c r="E99" s="112"/>
      <c r="F99" s="112"/>
      <c r="G99" s="112"/>
      <c r="H99" s="112"/>
      <c r="I99" s="112"/>
      <c r="J99" s="113">
        <f>J139</f>
        <v>0</v>
      </c>
      <c r="L99" s="110"/>
    </row>
    <row r="100" spans="2:12" s="9" customFormat="1" ht="19.899999999999999" customHeight="1">
      <c r="B100" s="114"/>
      <c r="D100" s="115" t="s">
        <v>3410</v>
      </c>
      <c r="E100" s="116"/>
      <c r="F100" s="116"/>
      <c r="G100" s="116"/>
      <c r="H100" s="116"/>
      <c r="I100" s="116"/>
      <c r="J100" s="117">
        <f>J140</f>
        <v>0</v>
      </c>
      <c r="L100" s="114"/>
    </row>
    <row r="101" spans="2:12" s="8" customFormat="1" ht="24.95" customHeight="1">
      <c r="B101" s="110"/>
      <c r="D101" s="111" t="s">
        <v>210</v>
      </c>
      <c r="E101" s="112"/>
      <c r="F101" s="112"/>
      <c r="G101" s="112"/>
      <c r="H101" s="112"/>
      <c r="I101" s="112"/>
      <c r="J101" s="113">
        <f>J146</f>
        <v>0</v>
      </c>
      <c r="L101" s="110"/>
    </row>
    <row r="102" spans="2:12" s="9" customFormat="1" ht="19.899999999999999" customHeight="1">
      <c r="B102" s="114"/>
      <c r="D102" s="115" t="s">
        <v>3010</v>
      </c>
      <c r="E102" s="116"/>
      <c r="F102" s="116"/>
      <c r="G102" s="116"/>
      <c r="H102" s="116"/>
      <c r="I102" s="116"/>
      <c r="J102" s="117">
        <f>J147</f>
        <v>0</v>
      </c>
      <c r="L102" s="114"/>
    </row>
    <row r="103" spans="2:12" s="1" customFormat="1" ht="21.75" customHeight="1">
      <c r="B103" s="33"/>
      <c r="L103" s="33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3"/>
    </row>
    <row r="108" spans="2:12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3"/>
    </row>
    <row r="109" spans="2:12" s="1" customFormat="1" ht="24.95" customHeight="1">
      <c r="B109" s="33"/>
      <c r="C109" s="21" t="s">
        <v>217</v>
      </c>
      <c r="L109" s="33"/>
    </row>
    <row r="110" spans="2:12" s="1" customFormat="1" ht="6.95" customHeight="1">
      <c r="B110" s="33"/>
      <c r="L110" s="33"/>
    </row>
    <row r="111" spans="2:12" s="1" customFormat="1" ht="12" customHeight="1">
      <c r="B111" s="33"/>
      <c r="C111" s="27" t="s">
        <v>16</v>
      </c>
      <c r="L111" s="33"/>
    </row>
    <row r="112" spans="2:12" s="1" customFormat="1" ht="26.25" customHeight="1">
      <c r="B112" s="33"/>
      <c r="E112" s="312" t="str">
        <f>E7</f>
        <v>Vybudování PPO na stokové síti v oblasti Karlín - Retenční nádrž JIH</v>
      </c>
      <c r="F112" s="313"/>
      <c r="G112" s="313"/>
      <c r="H112" s="313"/>
      <c r="L112" s="33"/>
    </row>
    <row r="113" spans="2:65" s="1" customFormat="1" ht="12" customHeight="1">
      <c r="B113" s="33"/>
      <c r="C113" s="27" t="s">
        <v>172</v>
      </c>
      <c r="L113" s="33"/>
    </row>
    <row r="114" spans="2:65" s="1" customFormat="1" ht="16.5" customHeight="1">
      <c r="B114" s="33"/>
      <c r="E114" s="273" t="str">
        <f>E9</f>
        <v>PS 02.1a - Stavební elektroinstalace</v>
      </c>
      <c r="F114" s="311"/>
      <c r="G114" s="311"/>
      <c r="H114" s="311"/>
      <c r="L114" s="33"/>
    </row>
    <row r="115" spans="2:65" s="1" customFormat="1" ht="6.95" customHeight="1">
      <c r="B115" s="33"/>
      <c r="L115" s="33"/>
    </row>
    <row r="116" spans="2:65" s="1" customFormat="1" ht="12" customHeight="1">
      <c r="B116" s="33"/>
      <c r="C116" s="27" t="s">
        <v>22</v>
      </c>
      <c r="F116" s="25" t="str">
        <f>F12</f>
        <v>Praha 8 -Karlín</v>
      </c>
      <c r="I116" s="27" t="s">
        <v>24</v>
      </c>
      <c r="J116" s="52" t="str">
        <f>IF(J12="","",J12)</f>
        <v>13. 8. 2025</v>
      </c>
      <c r="L116" s="33"/>
    </row>
    <row r="117" spans="2:65" s="1" customFormat="1" ht="6.95" customHeight="1">
      <c r="B117" s="33"/>
      <c r="L117" s="33"/>
    </row>
    <row r="118" spans="2:65" s="1" customFormat="1" ht="15.2" customHeight="1">
      <c r="B118" s="33"/>
      <c r="C118" s="27" t="s">
        <v>30</v>
      </c>
      <c r="F118" s="25" t="str">
        <f>E15</f>
        <v>Pražská vodohospodářská společnost a.s.</v>
      </c>
      <c r="I118" s="27" t="s">
        <v>38</v>
      </c>
      <c r="J118" s="31" t="str">
        <f>E21</f>
        <v>Sweco a.s.</v>
      </c>
      <c r="L118" s="33"/>
    </row>
    <row r="119" spans="2:65" s="1" customFormat="1" ht="15.2" customHeight="1">
      <c r="B119" s="33"/>
      <c r="C119" s="27" t="s">
        <v>36</v>
      </c>
      <c r="F119" s="25" t="str">
        <f>IF(E18="","",E18)</f>
        <v>Vyplň údaj</v>
      </c>
      <c r="I119" s="27" t="s">
        <v>43</v>
      </c>
      <c r="J119" s="31" t="str">
        <f>E24</f>
        <v>Sweco a.s.</v>
      </c>
      <c r="L119" s="33"/>
    </row>
    <row r="120" spans="2:65" s="1" customFormat="1" ht="10.35" customHeight="1">
      <c r="B120" s="33"/>
      <c r="L120" s="33"/>
    </row>
    <row r="121" spans="2:65" s="10" customFormat="1" ht="29.25" customHeight="1">
      <c r="B121" s="118"/>
      <c r="C121" s="119" t="s">
        <v>218</v>
      </c>
      <c r="D121" s="120" t="s">
        <v>71</v>
      </c>
      <c r="E121" s="120" t="s">
        <v>67</v>
      </c>
      <c r="F121" s="120" t="s">
        <v>68</v>
      </c>
      <c r="G121" s="120" t="s">
        <v>219</v>
      </c>
      <c r="H121" s="120" t="s">
        <v>220</v>
      </c>
      <c r="I121" s="120" t="s">
        <v>221</v>
      </c>
      <c r="J121" s="120" t="s">
        <v>197</v>
      </c>
      <c r="K121" s="121" t="s">
        <v>222</v>
      </c>
      <c r="L121" s="118"/>
      <c r="M121" s="58" t="s">
        <v>1</v>
      </c>
      <c r="N121" s="59" t="s">
        <v>50</v>
      </c>
      <c r="O121" s="59" t="s">
        <v>223</v>
      </c>
      <c r="P121" s="59" t="s">
        <v>224</v>
      </c>
      <c r="Q121" s="59" t="s">
        <v>225</v>
      </c>
      <c r="R121" s="59" t="s">
        <v>226</v>
      </c>
      <c r="S121" s="59" t="s">
        <v>227</v>
      </c>
      <c r="T121" s="60" t="s">
        <v>228</v>
      </c>
    </row>
    <row r="122" spans="2:65" s="1" customFormat="1" ht="22.9" customHeight="1">
      <c r="B122" s="33"/>
      <c r="C122" s="63" t="s">
        <v>229</v>
      </c>
      <c r="J122" s="122">
        <f>BK122</f>
        <v>0</v>
      </c>
      <c r="L122" s="33"/>
      <c r="M122" s="61"/>
      <c r="N122" s="53"/>
      <c r="O122" s="53"/>
      <c r="P122" s="123">
        <f>P123+P139+P146</f>
        <v>0</v>
      </c>
      <c r="Q122" s="53"/>
      <c r="R122" s="123">
        <f>R123+R139+R146</f>
        <v>2.5957999999999997</v>
      </c>
      <c r="S122" s="53"/>
      <c r="T122" s="124">
        <f>T123+T139+T146</f>
        <v>0.24760000000000001</v>
      </c>
      <c r="AT122" s="17" t="s">
        <v>85</v>
      </c>
      <c r="AU122" s="17" t="s">
        <v>199</v>
      </c>
      <c r="BK122" s="125">
        <f>BK123+BK139+BK146</f>
        <v>0</v>
      </c>
    </row>
    <row r="123" spans="2:65" s="11" customFormat="1" ht="25.9" customHeight="1">
      <c r="B123" s="126"/>
      <c r="D123" s="127" t="s">
        <v>85</v>
      </c>
      <c r="E123" s="128" t="s">
        <v>230</v>
      </c>
      <c r="F123" s="128" t="s">
        <v>230</v>
      </c>
      <c r="I123" s="129"/>
      <c r="J123" s="130">
        <f>BK123</f>
        <v>0</v>
      </c>
      <c r="L123" s="126"/>
      <c r="M123" s="131"/>
      <c r="P123" s="132">
        <f>P124</f>
        <v>0</v>
      </c>
      <c r="R123" s="132">
        <f>R124</f>
        <v>0</v>
      </c>
      <c r="T123" s="133">
        <f>T124</f>
        <v>0</v>
      </c>
      <c r="AR123" s="127" t="s">
        <v>93</v>
      </c>
      <c r="AT123" s="134" t="s">
        <v>85</v>
      </c>
      <c r="AU123" s="134" t="s">
        <v>86</v>
      </c>
      <c r="AY123" s="127" t="s">
        <v>232</v>
      </c>
      <c r="BK123" s="135">
        <f>BK124</f>
        <v>0</v>
      </c>
    </row>
    <row r="124" spans="2:65" s="11" customFormat="1" ht="22.9" customHeight="1">
      <c r="B124" s="126"/>
      <c r="D124" s="127" t="s">
        <v>85</v>
      </c>
      <c r="E124" s="136" t="s">
        <v>1095</v>
      </c>
      <c r="F124" s="136" t="s">
        <v>1096</v>
      </c>
      <c r="I124" s="129"/>
      <c r="J124" s="137">
        <f>BK124</f>
        <v>0</v>
      </c>
      <c r="L124" s="126"/>
      <c r="M124" s="131"/>
      <c r="P124" s="132">
        <f>SUM(P125:P138)</f>
        <v>0</v>
      </c>
      <c r="R124" s="132">
        <f>SUM(R125:R138)</f>
        <v>0</v>
      </c>
      <c r="T124" s="133">
        <f>SUM(T125:T138)</f>
        <v>0</v>
      </c>
      <c r="AR124" s="127" t="s">
        <v>93</v>
      </c>
      <c r="AT124" s="134" t="s">
        <v>85</v>
      </c>
      <c r="AU124" s="134" t="s">
        <v>93</v>
      </c>
      <c r="AY124" s="127" t="s">
        <v>232</v>
      </c>
      <c r="BK124" s="135">
        <f>SUM(BK125:BK138)</f>
        <v>0</v>
      </c>
    </row>
    <row r="125" spans="2:65" s="1" customFormat="1" ht="24.2" customHeight="1">
      <c r="B125" s="33"/>
      <c r="C125" s="138" t="s">
        <v>93</v>
      </c>
      <c r="D125" s="138" t="s">
        <v>234</v>
      </c>
      <c r="E125" s="139" t="s">
        <v>3411</v>
      </c>
      <c r="F125" s="140" t="s">
        <v>3412</v>
      </c>
      <c r="G125" s="141" t="s">
        <v>183</v>
      </c>
      <c r="H125" s="142">
        <v>0.248</v>
      </c>
      <c r="I125" s="143"/>
      <c r="J125" s="144">
        <f>ROUND(I125*H125,2)</f>
        <v>0</v>
      </c>
      <c r="K125" s="140" t="s">
        <v>238</v>
      </c>
      <c r="L125" s="33"/>
      <c r="M125" s="145" t="s">
        <v>1</v>
      </c>
      <c r="N125" s="146" t="s">
        <v>51</v>
      </c>
      <c r="P125" s="147">
        <f>O125*H125</f>
        <v>0</v>
      </c>
      <c r="Q125" s="147">
        <v>0</v>
      </c>
      <c r="R125" s="147">
        <f>Q125*H125</f>
        <v>0</v>
      </c>
      <c r="S125" s="147">
        <v>0</v>
      </c>
      <c r="T125" s="148">
        <f>S125*H125</f>
        <v>0</v>
      </c>
      <c r="AR125" s="149" t="s">
        <v>239</v>
      </c>
      <c r="AT125" s="149" t="s">
        <v>234</v>
      </c>
      <c r="AU125" s="149" t="s">
        <v>95</v>
      </c>
      <c r="AY125" s="17" t="s">
        <v>232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7" t="s">
        <v>93</v>
      </c>
      <c r="BK125" s="150">
        <f>ROUND(I125*H125,2)</f>
        <v>0</v>
      </c>
      <c r="BL125" s="17" t="s">
        <v>239</v>
      </c>
      <c r="BM125" s="149" t="s">
        <v>3606</v>
      </c>
    </row>
    <row r="126" spans="2:65" s="14" customFormat="1" ht="22.5">
      <c r="B126" s="166"/>
      <c r="D126" s="152" t="s">
        <v>241</v>
      </c>
      <c r="E126" s="167" t="s">
        <v>1</v>
      </c>
      <c r="F126" s="168" t="s">
        <v>3414</v>
      </c>
      <c r="H126" s="167" t="s">
        <v>1</v>
      </c>
      <c r="I126" s="169"/>
      <c r="L126" s="166"/>
      <c r="M126" s="170"/>
      <c r="T126" s="171"/>
      <c r="AT126" s="167" t="s">
        <v>241</v>
      </c>
      <c r="AU126" s="167" t="s">
        <v>95</v>
      </c>
      <c r="AV126" s="14" t="s">
        <v>93</v>
      </c>
      <c r="AW126" s="14" t="s">
        <v>42</v>
      </c>
      <c r="AX126" s="14" t="s">
        <v>86</v>
      </c>
      <c r="AY126" s="167" t="s">
        <v>232</v>
      </c>
    </row>
    <row r="127" spans="2:65" s="12" customFormat="1">
      <c r="B127" s="151"/>
      <c r="D127" s="152" t="s">
        <v>241</v>
      </c>
      <c r="E127" s="153" t="s">
        <v>1</v>
      </c>
      <c r="F127" s="154" t="s">
        <v>3607</v>
      </c>
      <c r="H127" s="155">
        <v>0.248</v>
      </c>
      <c r="I127" s="156"/>
      <c r="L127" s="151"/>
      <c r="M127" s="157"/>
      <c r="T127" s="158"/>
      <c r="AT127" s="153" t="s">
        <v>241</v>
      </c>
      <c r="AU127" s="153" t="s">
        <v>95</v>
      </c>
      <c r="AV127" s="12" t="s">
        <v>95</v>
      </c>
      <c r="AW127" s="12" t="s">
        <v>42</v>
      </c>
      <c r="AX127" s="12" t="s">
        <v>86</v>
      </c>
      <c r="AY127" s="153" t="s">
        <v>232</v>
      </c>
    </row>
    <row r="128" spans="2:65" s="13" customFormat="1">
      <c r="B128" s="159"/>
      <c r="D128" s="152" t="s">
        <v>241</v>
      </c>
      <c r="E128" s="160" t="s">
        <v>1</v>
      </c>
      <c r="F128" s="161" t="s">
        <v>243</v>
      </c>
      <c r="H128" s="162">
        <v>0.248</v>
      </c>
      <c r="I128" s="163"/>
      <c r="L128" s="159"/>
      <c r="M128" s="164"/>
      <c r="T128" s="165"/>
      <c r="AT128" s="160" t="s">
        <v>241</v>
      </c>
      <c r="AU128" s="160" t="s">
        <v>95</v>
      </c>
      <c r="AV128" s="13" t="s">
        <v>239</v>
      </c>
      <c r="AW128" s="13" t="s">
        <v>42</v>
      </c>
      <c r="AX128" s="13" t="s">
        <v>93</v>
      </c>
      <c r="AY128" s="160" t="s">
        <v>232</v>
      </c>
    </row>
    <row r="129" spans="2:65" s="1" customFormat="1" ht="24.2" customHeight="1">
      <c r="B129" s="33"/>
      <c r="C129" s="138" t="s">
        <v>95</v>
      </c>
      <c r="D129" s="138" t="s">
        <v>234</v>
      </c>
      <c r="E129" s="139" t="s">
        <v>3021</v>
      </c>
      <c r="F129" s="140" t="s">
        <v>3022</v>
      </c>
      <c r="G129" s="141" t="s">
        <v>183</v>
      </c>
      <c r="H129" s="142">
        <v>0.248</v>
      </c>
      <c r="I129" s="143"/>
      <c r="J129" s="144">
        <f>ROUND(I129*H129,2)</f>
        <v>0</v>
      </c>
      <c r="K129" s="140" t="s">
        <v>238</v>
      </c>
      <c r="L129" s="33"/>
      <c r="M129" s="145" t="s">
        <v>1</v>
      </c>
      <c r="N129" s="146" t="s">
        <v>51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239</v>
      </c>
      <c r="AT129" s="149" t="s">
        <v>234</v>
      </c>
      <c r="AU129" s="149" t="s">
        <v>95</v>
      </c>
      <c r="AY129" s="17" t="s">
        <v>232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93</v>
      </c>
      <c r="BK129" s="150">
        <f>ROUND(I129*H129,2)</f>
        <v>0</v>
      </c>
      <c r="BL129" s="17" t="s">
        <v>239</v>
      </c>
      <c r="BM129" s="149" t="s">
        <v>3608</v>
      </c>
    </row>
    <row r="130" spans="2:65" s="14" customFormat="1" ht="22.5">
      <c r="B130" s="166"/>
      <c r="D130" s="152" t="s">
        <v>241</v>
      </c>
      <c r="E130" s="167" t="s">
        <v>1</v>
      </c>
      <c r="F130" s="168" t="s">
        <v>3414</v>
      </c>
      <c r="H130" s="167" t="s">
        <v>1</v>
      </c>
      <c r="I130" s="169"/>
      <c r="L130" s="166"/>
      <c r="M130" s="170"/>
      <c r="T130" s="171"/>
      <c r="AT130" s="167" t="s">
        <v>241</v>
      </c>
      <c r="AU130" s="167" t="s">
        <v>95</v>
      </c>
      <c r="AV130" s="14" t="s">
        <v>93</v>
      </c>
      <c r="AW130" s="14" t="s">
        <v>42</v>
      </c>
      <c r="AX130" s="14" t="s">
        <v>86</v>
      </c>
      <c r="AY130" s="167" t="s">
        <v>232</v>
      </c>
    </row>
    <row r="131" spans="2:65" s="12" customFormat="1">
      <c r="B131" s="151"/>
      <c r="D131" s="152" t="s">
        <v>241</v>
      </c>
      <c r="E131" s="153" t="s">
        <v>1</v>
      </c>
      <c r="F131" s="154" t="s">
        <v>3607</v>
      </c>
      <c r="H131" s="155">
        <v>0.248</v>
      </c>
      <c r="I131" s="156"/>
      <c r="L131" s="151"/>
      <c r="M131" s="157"/>
      <c r="T131" s="158"/>
      <c r="AT131" s="153" t="s">
        <v>241</v>
      </c>
      <c r="AU131" s="153" t="s">
        <v>95</v>
      </c>
      <c r="AV131" s="12" t="s">
        <v>95</v>
      </c>
      <c r="AW131" s="12" t="s">
        <v>42</v>
      </c>
      <c r="AX131" s="12" t="s">
        <v>86</v>
      </c>
      <c r="AY131" s="153" t="s">
        <v>232</v>
      </c>
    </row>
    <row r="132" spans="2:65" s="13" customFormat="1">
      <c r="B132" s="159"/>
      <c r="D132" s="152" t="s">
        <v>241</v>
      </c>
      <c r="E132" s="160" t="s">
        <v>1</v>
      </c>
      <c r="F132" s="161" t="s">
        <v>243</v>
      </c>
      <c r="H132" s="162">
        <v>0.248</v>
      </c>
      <c r="I132" s="163"/>
      <c r="L132" s="159"/>
      <c r="M132" s="164"/>
      <c r="T132" s="165"/>
      <c r="AT132" s="160" t="s">
        <v>241</v>
      </c>
      <c r="AU132" s="160" t="s">
        <v>95</v>
      </c>
      <c r="AV132" s="13" t="s">
        <v>239</v>
      </c>
      <c r="AW132" s="13" t="s">
        <v>42</v>
      </c>
      <c r="AX132" s="13" t="s">
        <v>93</v>
      </c>
      <c r="AY132" s="160" t="s">
        <v>232</v>
      </c>
    </row>
    <row r="133" spans="2:65" s="1" customFormat="1" ht="37.9" customHeight="1">
      <c r="B133" s="33"/>
      <c r="C133" s="138" t="s">
        <v>256</v>
      </c>
      <c r="D133" s="138" t="s">
        <v>234</v>
      </c>
      <c r="E133" s="139" t="s">
        <v>3027</v>
      </c>
      <c r="F133" s="140" t="s">
        <v>3028</v>
      </c>
      <c r="G133" s="141" t="s">
        <v>183</v>
      </c>
      <c r="H133" s="142">
        <v>3.4580000000000002</v>
      </c>
      <c r="I133" s="143"/>
      <c r="J133" s="144">
        <f>ROUND(I133*H133,2)</f>
        <v>0</v>
      </c>
      <c r="K133" s="140" t="s">
        <v>238</v>
      </c>
      <c r="L133" s="33"/>
      <c r="M133" s="145" t="s">
        <v>1</v>
      </c>
      <c r="N133" s="146" t="s">
        <v>51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239</v>
      </c>
      <c r="AT133" s="149" t="s">
        <v>234</v>
      </c>
      <c r="AU133" s="149" t="s">
        <v>95</v>
      </c>
      <c r="AY133" s="17" t="s">
        <v>232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93</v>
      </c>
      <c r="BK133" s="150">
        <f>ROUND(I133*H133,2)</f>
        <v>0</v>
      </c>
      <c r="BL133" s="17" t="s">
        <v>239</v>
      </c>
      <c r="BM133" s="149" t="s">
        <v>3609</v>
      </c>
    </row>
    <row r="134" spans="2:65" s="14" customFormat="1" ht="22.5">
      <c r="B134" s="166"/>
      <c r="D134" s="152" t="s">
        <v>241</v>
      </c>
      <c r="E134" s="167" t="s">
        <v>1</v>
      </c>
      <c r="F134" s="168" t="s">
        <v>3414</v>
      </c>
      <c r="H134" s="167" t="s">
        <v>1</v>
      </c>
      <c r="I134" s="169"/>
      <c r="L134" s="166"/>
      <c r="M134" s="170"/>
      <c r="T134" s="171"/>
      <c r="AT134" s="167" t="s">
        <v>241</v>
      </c>
      <c r="AU134" s="167" t="s">
        <v>95</v>
      </c>
      <c r="AV134" s="14" t="s">
        <v>93</v>
      </c>
      <c r="AW134" s="14" t="s">
        <v>42</v>
      </c>
      <c r="AX134" s="14" t="s">
        <v>86</v>
      </c>
      <c r="AY134" s="167" t="s">
        <v>232</v>
      </c>
    </row>
    <row r="135" spans="2:65" s="12" customFormat="1">
      <c r="B135" s="151"/>
      <c r="D135" s="152" t="s">
        <v>241</v>
      </c>
      <c r="E135" s="153" t="s">
        <v>1</v>
      </c>
      <c r="F135" s="154" t="s">
        <v>3610</v>
      </c>
      <c r="H135" s="155">
        <v>0.247</v>
      </c>
      <c r="I135" s="156"/>
      <c r="L135" s="151"/>
      <c r="M135" s="157"/>
      <c r="T135" s="158"/>
      <c r="AT135" s="153" t="s">
        <v>241</v>
      </c>
      <c r="AU135" s="153" t="s">
        <v>95</v>
      </c>
      <c r="AV135" s="12" t="s">
        <v>95</v>
      </c>
      <c r="AW135" s="12" t="s">
        <v>42</v>
      </c>
      <c r="AX135" s="12" t="s">
        <v>86</v>
      </c>
      <c r="AY135" s="153" t="s">
        <v>232</v>
      </c>
    </row>
    <row r="136" spans="2:65" s="13" customFormat="1">
      <c r="B136" s="159"/>
      <c r="D136" s="152" t="s">
        <v>241</v>
      </c>
      <c r="E136" s="160" t="s">
        <v>1</v>
      </c>
      <c r="F136" s="161" t="s">
        <v>243</v>
      </c>
      <c r="H136" s="162">
        <v>0.247</v>
      </c>
      <c r="I136" s="163"/>
      <c r="L136" s="159"/>
      <c r="M136" s="164"/>
      <c r="T136" s="165"/>
      <c r="AT136" s="160" t="s">
        <v>241</v>
      </c>
      <c r="AU136" s="160" t="s">
        <v>95</v>
      </c>
      <c r="AV136" s="13" t="s">
        <v>239</v>
      </c>
      <c r="AW136" s="13" t="s">
        <v>42</v>
      </c>
      <c r="AX136" s="13" t="s">
        <v>93</v>
      </c>
      <c r="AY136" s="160" t="s">
        <v>232</v>
      </c>
    </row>
    <row r="137" spans="2:65" s="12" customFormat="1">
      <c r="B137" s="151"/>
      <c r="D137" s="152" t="s">
        <v>241</v>
      </c>
      <c r="F137" s="154" t="s">
        <v>3611</v>
      </c>
      <c r="H137" s="155">
        <v>3.4580000000000002</v>
      </c>
      <c r="I137" s="156"/>
      <c r="L137" s="151"/>
      <c r="M137" s="157"/>
      <c r="T137" s="158"/>
      <c r="AT137" s="153" t="s">
        <v>241</v>
      </c>
      <c r="AU137" s="153" t="s">
        <v>95</v>
      </c>
      <c r="AV137" s="12" t="s">
        <v>95</v>
      </c>
      <c r="AW137" s="12" t="s">
        <v>4</v>
      </c>
      <c r="AX137" s="12" t="s">
        <v>93</v>
      </c>
      <c r="AY137" s="153" t="s">
        <v>232</v>
      </c>
    </row>
    <row r="138" spans="2:65" s="1" customFormat="1" ht="44.25" customHeight="1">
      <c r="B138" s="33"/>
      <c r="C138" s="138" t="s">
        <v>239</v>
      </c>
      <c r="D138" s="138" t="s">
        <v>234</v>
      </c>
      <c r="E138" s="139" t="s">
        <v>3015</v>
      </c>
      <c r="F138" s="140" t="s">
        <v>3016</v>
      </c>
      <c r="G138" s="141" t="s">
        <v>183</v>
      </c>
      <c r="H138" s="142">
        <v>0.248</v>
      </c>
      <c r="I138" s="143"/>
      <c r="J138" s="144">
        <f>ROUND(I138*H138,2)</f>
        <v>0</v>
      </c>
      <c r="K138" s="140" t="s">
        <v>238</v>
      </c>
      <c r="L138" s="33"/>
      <c r="M138" s="145" t="s">
        <v>1</v>
      </c>
      <c r="N138" s="146" t="s">
        <v>51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239</v>
      </c>
      <c r="AT138" s="149" t="s">
        <v>234</v>
      </c>
      <c r="AU138" s="149" t="s">
        <v>95</v>
      </c>
      <c r="AY138" s="17" t="s">
        <v>232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93</v>
      </c>
      <c r="BK138" s="150">
        <f>ROUND(I138*H138,2)</f>
        <v>0</v>
      </c>
      <c r="BL138" s="17" t="s">
        <v>239</v>
      </c>
      <c r="BM138" s="149" t="s">
        <v>3612</v>
      </c>
    </row>
    <row r="139" spans="2:65" s="11" customFormat="1" ht="25.9" customHeight="1">
      <c r="B139" s="126"/>
      <c r="D139" s="127" t="s">
        <v>85</v>
      </c>
      <c r="E139" s="128" t="s">
        <v>304</v>
      </c>
      <c r="F139" s="128" t="s">
        <v>3112</v>
      </c>
      <c r="I139" s="129"/>
      <c r="J139" s="130">
        <f>BK139</f>
        <v>0</v>
      </c>
      <c r="L139" s="126"/>
      <c r="M139" s="131"/>
      <c r="P139" s="132">
        <f>P140</f>
        <v>0</v>
      </c>
      <c r="R139" s="132">
        <f>R140</f>
        <v>0</v>
      </c>
      <c r="T139" s="133">
        <f>T140</f>
        <v>0</v>
      </c>
      <c r="AR139" s="127" t="s">
        <v>93</v>
      </c>
      <c r="AT139" s="134" t="s">
        <v>85</v>
      </c>
      <c r="AU139" s="134" t="s">
        <v>86</v>
      </c>
      <c r="AY139" s="127" t="s">
        <v>232</v>
      </c>
      <c r="BK139" s="135">
        <f>BK140</f>
        <v>0</v>
      </c>
    </row>
    <row r="140" spans="2:65" s="11" customFormat="1" ht="22.9" customHeight="1">
      <c r="B140" s="126"/>
      <c r="D140" s="127" t="s">
        <v>85</v>
      </c>
      <c r="E140" s="136" t="s">
        <v>1597</v>
      </c>
      <c r="F140" s="136" t="s">
        <v>3420</v>
      </c>
      <c r="I140" s="129"/>
      <c r="J140" s="137">
        <f>BK140</f>
        <v>0</v>
      </c>
      <c r="L140" s="126"/>
      <c r="M140" s="131"/>
      <c r="P140" s="132">
        <f>SUM(P141:P145)</f>
        <v>0</v>
      </c>
      <c r="R140" s="132">
        <f>SUM(R141:R145)</f>
        <v>0</v>
      </c>
      <c r="T140" s="133">
        <f>SUM(T141:T145)</f>
        <v>0</v>
      </c>
      <c r="AR140" s="127" t="s">
        <v>93</v>
      </c>
      <c r="AT140" s="134" t="s">
        <v>85</v>
      </c>
      <c r="AU140" s="134" t="s">
        <v>93</v>
      </c>
      <c r="AY140" s="127" t="s">
        <v>232</v>
      </c>
      <c r="BK140" s="135">
        <f>SUM(BK141:BK145)</f>
        <v>0</v>
      </c>
    </row>
    <row r="141" spans="2:65" s="1" customFormat="1" ht="49.15" customHeight="1">
      <c r="B141" s="33"/>
      <c r="C141" s="138" t="s">
        <v>266</v>
      </c>
      <c r="D141" s="138" t="s">
        <v>234</v>
      </c>
      <c r="E141" s="139" t="s">
        <v>3219</v>
      </c>
      <c r="F141" s="140" t="s">
        <v>3220</v>
      </c>
      <c r="G141" s="141" t="s">
        <v>183</v>
      </c>
      <c r="H141" s="142">
        <v>3.0000000000000001E-3</v>
      </c>
      <c r="I141" s="143"/>
      <c r="J141" s="144">
        <f>ROUND(I141*H141,2)</f>
        <v>0</v>
      </c>
      <c r="K141" s="140" t="s">
        <v>238</v>
      </c>
      <c r="L141" s="33"/>
      <c r="M141" s="145" t="s">
        <v>1</v>
      </c>
      <c r="N141" s="146" t="s">
        <v>51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3221</v>
      </c>
      <c r="AT141" s="149" t="s">
        <v>234</v>
      </c>
      <c r="AU141" s="149" t="s">
        <v>95</v>
      </c>
      <c r="AY141" s="17" t="s">
        <v>232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93</v>
      </c>
      <c r="BK141" s="150">
        <f>ROUND(I141*H141,2)</f>
        <v>0</v>
      </c>
      <c r="BL141" s="17" t="s">
        <v>3221</v>
      </c>
      <c r="BM141" s="149" t="s">
        <v>3613</v>
      </c>
    </row>
    <row r="142" spans="2:65" s="14" customFormat="1">
      <c r="B142" s="166"/>
      <c r="D142" s="152" t="s">
        <v>241</v>
      </c>
      <c r="E142" s="167" t="s">
        <v>1</v>
      </c>
      <c r="F142" s="168" t="s">
        <v>3422</v>
      </c>
      <c r="H142" s="167" t="s">
        <v>1</v>
      </c>
      <c r="I142" s="169"/>
      <c r="L142" s="166"/>
      <c r="M142" s="170"/>
      <c r="T142" s="171"/>
      <c r="AT142" s="167" t="s">
        <v>241</v>
      </c>
      <c r="AU142" s="167" t="s">
        <v>95</v>
      </c>
      <c r="AV142" s="14" t="s">
        <v>93</v>
      </c>
      <c r="AW142" s="14" t="s">
        <v>42</v>
      </c>
      <c r="AX142" s="14" t="s">
        <v>86</v>
      </c>
      <c r="AY142" s="167" t="s">
        <v>232</v>
      </c>
    </row>
    <row r="143" spans="2:65" s="14" customFormat="1">
      <c r="B143" s="166"/>
      <c r="D143" s="152" t="s">
        <v>241</v>
      </c>
      <c r="E143" s="167" t="s">
        <v>1</v>
      </c>
      <c r="F143" s="168" t="s">
        <v>3614</v>
      </c>
      <c r="H143" s="167" t="s">
        <v>1</v>
      </c>
      <c r="I143" s="169"/>
      <c r="L143" s="166"/>
      <c r="M143" s="170"/>
      <c r="T143" s="171"/>
      <c r="AT143" s="167" t="s">
        <v>241</v>
      </c>
      <c r="AU143" s="167" t="s">
        <v>95</v>
      </c>
      <c r="AV143" s="14" t="s">
        <v>93</v>
      </c>
      <c r="AW143" s="14" t="s">
        <v>42</v>
      </c>
      <c r="AX143" s="14" t="s">
        <v>86</v>
      </c>
      <c r="AY143" s="167" t="s">
        <v>232</v>
      </c>
    </row>
    <row r="144" spans="2:65" s="12" customFormat="1">
      <c r="B144" s="151"/>
      <c r="D144" s="152" t="s">
        <v>241</v>
      </c>
      <c r="E144" s="153" t="s">
        <v>1</v>
      </c>
      <c r="F144" s="154" t="s">
        <v>3615</v>
      </c>
      <c r="H144" s="155">
        <v>3.0000000000000001E-3</v>
      </c>
      <c r="I144" s="156"/>
      <c r="L144" s="151"/>
      <c r="M144" s="157"/>
      <c r="T144" s="158"/>
      <c r="AT144" s="153" t="s">
        <v>241</v>
      </c>
      <c r="AU144" s="153" t="s">
        <v>95</v>
      </c>
      <c r="AV144" s="12" t="s">
        <v>95</v>
      </c>
      <c r="AW144" s="12" t="s">
        <v>42</v>
      </c>
      <c r="AX144" s="12" t="s">
        <v>86</v>
      </c>
      <c r="AY144" s="153" t="s">
        <v>232</v>
      </c>
    </row>
    <row r="145" spans="2:65" s="13" customFormat="1">
      <c r="B145" s="159"/>
      <c r="D145" s="152" t="s">
        <v>241</v>
      </c>
      <c r="E145" s="160" t="s">
        <v>1</v>
      </c>
      <c r="F145" s="161" t="s">
        <v>243</v>
      </c>
      <c r="H145" s="162">
        <v>3.0000000000000001E-3</v>
      </c>
      <c r="I145" s="163"/>
      <c r="L145" s="159"/>
      <c r="M145" s="164"/>
      <c r="T145" s="165"/>
      <c r="AT145" s="160" t="s">
        <v>241</v>
      </c>
      <c r="AU145" s="160" t="s">
        <v>95</v>
      </c>
      <c r="AV145" s="13" t="s">
        <v>239</v>
      </c>
      <c r="AW145" s="13" t="s">
        <v>42</v>
      </c>
      <c r="AX145" s="13" t="s">
        <v>93</v>
      </c>
      <c r="AY145" s="160" t="s">
        <v>232</v>
      </c>
    </row>
    <row r="146" spans="2:65" s="11" customFormat="1" ht="25.9" customHeight="1">
      <c r="B146" s="126"/>
      <c r="D146" s="127" t="s">
        <v>85</v>
      </c>
      <c r="E146" s="128" t="s">
        <v>1119</v>
      </c>
      <c r="F146" s="128" t="s">
        <v>1120</v>
      </c>
      <c r="I146" s="129"/>
      <c r="J146" s="130">
        <f>BK146</f>
        <v>0</v>
      </c>
      <c r="L146" s="126"/>
      <c r="M146" s="131"/>
      <c r="P146" s="132">
        <f>P147</f>
        <v>0</v>
      </c>
      <c r="R146" s="132">
        <f>R147</f>
        <v>2.5957999999999997</v>
      </c>
      <c r="T146" s="133">
        <f>T147</f>
        <v>0.24760000000000001</v>
      </c>
      <c r="AR146" s="127" t="s">
        <v>95</v>
      </c>
      <c r="AT146" s="134" t="s">
        <v>85</v>
      </c>
      <c r="AU146" s="134" t="s">
        <v>86</v>
      </c>
      <c r="AY146" s="127" t="s">
        <v>232</v>
      </c>
      <c r="BK146" s="135">
        <f>BK147</f>
        <v>0</v>
      </c>
    </row>
    <row r="147" spans="2:65" s="11" customFormat="1" ht="22.9" customHeight="1">
      <c r="B147" s="126"/>
      <c r="D147" s="127" t="s">
        <v>85</v>
      </c>
      <c r="E147" s="136" t="s">
        <v>3035</v>
      </c>
      <c r="F147" s="136" t="s">
        <v>3036</v>
      </c>
      <c r="I147" s="129"/>
      <c r="J147" s="137">
        <f>BK147</f>
        <v>0</v>
      </c>
      <c r="L147" s="126"/>
      <c r="M147" s="131"/>
      <c r="P147" s="132">
        <f>SUM(P148:P378)</f>
        <v>0</v>
      </c>
      <c r="R147" s="132">
        <f>SUM(R148:R378)</f>
        <v>2.5957999999999997</v>
      </c>
      <c r="T147" s="133">
        <f>SUM(T148:T378)</f>
        <v>0.24760000000000001</v>
      </c>
      <c r="AR147" s="127" t="s">
        <v>95</v>
      </c>
      <c r="AT147" s="134" t="s">
        <v>85</v>
      </c>
      <c r="AU147" s="134" t="s">
        <v>93</v>
      </c>
      <c r="AY147" s="127" t="s">
        <v>232</v>
      </c>
      <c r="BK147" s="135">
        <f>SUM(BK148:BK378)</f>
        <v>0</v>
      </c>
    </row>
    <row r="148" spans="2:65" s="1" customFormat="1" ht="33" customHeight="1">
      <c r="B148" s="33"/>
      <c r="C148" s="138" t="s">
        <v>271</v>
      </c>
      <c r="D148" s="138" t="s">
        <v>234</v>
      </c>
      <c r="E148" s="139" t="s">
        <v>3424</v>
      </c>
      <c r="F148" s="140" t="s">
        <v>3425</v>
      </c>
      <c r="G148" s="141" t="s">
        <v>237</v>
      </c>
      <c r="H148" s="142">
        <v>100</v>
      </c>
      <c r="I148" s="143"/>
      <c r="J148" s="144">
        <f>ROUND(I148*H148,2)</f>
        <v>0</v>
      </c>
      <c r="K148" s="140" t="s">
        <v>238</v>
      </c>
      <c r="L148" s="33"/>
      <c r="M148" s="145" t="s">
        <v>1</v>
      </c>
      <c r="N148" s="146" t="s">
        <v>51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358</v>
      </c>
      <c r="AT148" s="149" t="s">
        <v>234</v>
      </c>
      <c r="AU148" s="149" t="s">
        <v>95</v>
      </c>
      <c r="AY148" s="17" t="s">
        <v>232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93</v>
      </c>
      <c r="BK148" s="150">
        <f>ROUND(I148*H148,2)</f>
        <v>0</v>
      </c>
      <c r="BL148" s="17" t="s">
        <v>358</v>
      </c>
      <c r="BM148" s="149" t="s">
        <v>3616</v>
      </c>
    </row>
    <row r="149" spans="2:65" s="14" customFormat="1">
      <c r="B149" s="166"/>
      <c r="D149" s="152" t="s">
        <v>241</v>
      </c>
      <c r="E149" s="167" t="s">
        <v>1</v>
      </c>
      <c r="F149" s="168" t="s">
        <v>3427</v>
      </c>
      <c r="H149" s="167" t="s">
        <v>1</v>
      </c>
      <c r="I149" s="169"/>
      <c r="L149" s="166"/>
      <c r="M149" s="170"/>
      <c r="T149" s="171"/>
      <c r="AT149" s="167" t="s">
        <v>241</v>
      </c>
      <c r="AU149" s="167" t="s">
        <v>95</v>
      </c>
      <c r="AV149" s="14" t="s">
        <v>93</v>
      </c>
      <c r="AW149" s="14" t="s">
        <v>42</v>
      </c>
      <c r="AX149" s="14" t="s">
        <v>86</v>
      </c>
      <c r="AY149" s="167" t="s">
        <v>232</v>
      </c>
    </row>
    <row r="150" spans="2:65" s="14" customFormat="1" ht="22.5">
      <c r="B150" s="166"/>
      <c r="D150" s="152" t="s">
        <v>241</v>
      </c>
      <c r="E150" s="167" t="s">
        <v>1</v>
      </c>
      <c r="F150" s="168" t="s">
        <v>3428</v>
      </c>
      <c r="H150" s="167" t="s">
        <v>1</v>
      </c>
      <c r="I150" s="169"/>
      <c r="L150" s="166"/>
      <c r="M150" s="170"/>
      <c r="T150" s="171"/>
      <c r="AT150" s="167" t="s">
        <v>241</v>
      </c>
      <c r="AU150" s="167" t="s">
        <v>95</v>
      </c>
      <c r="AV150" s="14" t="s">
        <v>93</v>
      </c>
      <c r="AW150" s="14" t="s">
        <v>42</v>
      </c>
      <c r="AX150" s="14" t="s">
        <v>86</v>
      </c>
      <c r="AY150" s="167" t="s">
        <v>232</v>
      </c>
    </row>
    <row r="151" spans="2:65" s="12" customFormat="1">
      <c r="B151" s="151"/>
      <c r="D151" s="152" t="s">
        <v>241</v>
      </c>
      <c r="E151" s="153" t="s">
        <v>1</v>
      </c>
      <c r="F151" s="154" t="s">
        <v>920</v>
      </c>
      <c r="H151" s="155">
        <v>100</v>
      </c>
      <c r="I151" s="156"/>
      <c r="L151" s="151"/>
      <c r="M151" s="157"/>
      <c r="T151" s="158"/>
      <c r="AT151" s="153" t="s">
        <v>241</v>
      </c>
      <c r="AU151" s="153" t="s">
        <v>95</v>
      </c>
      <c r="AV151" s="12" t="s">
        <v>95</v>
      </c>
      <c r="AW151" s="12" t="s">
        <v>42</v>
      </c>
      <c r="AX151" s="12" t="s">
        <v>86</v>
      </c>
      <c r="AY151" s="153" t="s">
        <v>232</v>
      </c>
    </row>
    <row r="152" spans="2:65" s="13" customFormat="1">
      <c r="B152" s="159"/>
      <c r="D152" s="152" t="s">
        <v>241</v>
      </c>
      <c r="E152" s="160" t="s">
        <v>1</v>
      </c>
      <c r="F152" s="161" t="s">
        <v>243</v>
      </c>
      <c r="H152" s="162">
        <v>100</v>
      </c>
      <c r="I152" s="163"/>
      <c r="L152" s="159"/>
      <c r="M152" s="164"/>
      <c r="T152" s="165"/>
      <c r="AT152" s="160" t="s">
        <v>241</v>
      </c>
      <c r="AU152" s="160" t="s">
        <v>95</v>
      </c>
      <c r="AV152" s="13" t="s">
        <v>239</v>
      </c>
      <c r="AW152" s="13" t="s">
        <v>42</v>
      </c>
      <c r="AX152" s="13" t="s">
        <v>93</v>
      </c>
      <c r="AY152" s="160" t="s">
        <v>232</v>
      </c>
    </row>
    <row r="153" spans="2:65" s="1" customFormat="1" ht="21.75" customHeight="1">
      <c r="B153" s="33"/>
      <c r="C153" s="179" t="s">
        <v>275</v>
      </c>
      <c r="D153" s="179" t="s">
        <v>304</v>
      </c>
      <c r="E153" s="180" t="s">
        <v>3430</v>
      </c>
      <c r="F153" s="181" t="s">
        <v>3431</v>
      </c>
      <c r="G153" s="182" t="s">
        <v>237</v>
      </c>
      <c r="H153" s="183">
        <v>110</v>
      </c>
      <c r="I153" s="184"/>
      <c r="J153" s="185">
        <f>ROUND(I153*H153,2)</f>
        <v>0</v>
      </c>
      <c r="K153" s="181" t="s">
        <v>238</v>
      </c>
      <c r="L153" s="186"/>
      <c r="M153" s="187" t="s">
        <v>1</v>
      </c>
      <c r="N153" s="188" t="s">
        <v>51</v>
      </c>
      <c r="P153" s="147">
        <f>O153*H153</f>
        <v>0</v>
      </c>
      <c r="Q153" s="147">
        <v>1E-4</v>
      </c>
      <c r="R153" s="147">
        <f>Q153*H153</f>
        <v>1.1000000000000001E-2</v>
      </c>
      <c r="S153" s="147">
        <v>0</v>
      </c>
      <c r="T153" s="148">
        <f>S153*H153</f>
        <v>0</v>
      </c>
      <c r="AR153" s="149" t="s">
        <v>528</v>
      </c>
      <c r="AT153" s="149" t="s">
        <v>304</v>
      </c>
      <c r="AU153" s="149" t="s">
        <v>95</v>
      </c>
      <c r="AY153" s="17" t="s">
        <v>232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93</v>
      </c>
      <c r="BK153" s="150">
        <f>ROUND(I153*H153,2)</f>
        <v>0</v>
      </c>
      <c r="BL153" s="17" t="s">
        <v>358</v>
      </c>
      <c r="BM153" s="149" t="s">
        <v>3617</v>
      </c>
    </row>
    <row r="154" spans="2:65" s="1" customFormat="1" ht="19.5">
      <c r="B154" s="33"/>
      <c r="D154" s="152" t="s">
        <v>2490</v>
      </c>
      <c r="F154" s="197" t="s">
        <v>3433</v>
      </c>
      <c r="I154" s="198"/>
      <c r="L154" s="33"/>
      <c r="M154" s="199"/>
      <c r="T154" s="55"/>
      <c r="AT154" s="17" t="s">
        <v>2490</v>
      </c>
      <c r="AU154" s="17" t="s">
        <v>95</v>
      </c>
    </row>
    <row r="155" spans="2:65" s="14" customFormat="1">
      <c r="B155" s="166"/>
      <c r="D155" s="152" t="s">
        <v>241</v>
      </c>
      <c r="E155" s="167" t="s">
        <v>1</v>
      </c>
      <c r="F155" s="168" t="s">
        <v>3427</v>
      </c>
      <c r="H155" s="167" t="s">
        <v>1</v>
      </c>
      <c r="I155" s="169"/>
      <c r="L155" s="166"/>
      <c r="M155" s="170"/>
      <c r="T155" s="171"/>
      <c r="AT155" s="167" t="s">
        <v>241</v>
      </c>
      <c r="AU155" s="167" t="s">
        <v>95</v>
      </c>
      <c r="AV155" s="14" t="s">
        <v>93</v>
      </c>
      <c r="AW155" s="14" t="s">
        <v>42</v>
      </c>
      <c r="AX155" s="14" t="s">
        <v>86</v>
      </c>
      <c r="AY155" s="167" t="s">
        <v>232</v>
      </c>
    </row>
    <row r="156" spans="2:65" s="14" customFormat="1" ht="22.5">
      <c r="B156" s="166"/>
      <c r="D156" s="152" t="s">
        <v>241</v>
      </c>
      <c r="E156" s="167" t="s">
        <v>1</v>
      </c>
      <c r="F156" s="168" t="s">
        <v>3428</v>
      </c>
      <c r="H156" s="167" t="s">
        <v>1</v>
      </c>
      <c r="I156" s="169"/>
      <c r="L156" s="166"/>
      <c r="M156" s="170"/>
      <c r="T156" s="171"/>
      <c r="AT156" s="167" t="s">
        <v>241</v>
      </c>
      <c r="AU156" s="167" t="s">
        <v>95</v>
      </c>
      <c r="AV156" s="14" t="s">
        <v>93</v>
      </c>
      <c r="AW156" s="14" t="s">
        <v>42</v>
      </c>
      <c r="AX156" s="14" t="s">
        <v>86</v>
      </c>
      <c r="AY156" s="167" t="s">
        <v>232</v>
      </c>
    </row>
    <row r="157" spans="2:65" s="12" customFormat="1">
      <c r="B157" s="151"/>
      <c r="D157" s="152" t="s">
        <v>241</v>
      </c>
      <c r="E157" s="153" t="s">
        <v>1</v>
      </c>
      <c r="F157" s="154" t="s">
        <v>920</v>
      </c>
      <c r="H157" s="155">
        <v>100</v>
      </c>
      <c r="I157" s="156"/>
      <c r="L157" s="151"/>
      <c r="M157" s="157"/>
      <c r="T157" s="158"/>
      <c r="AT157" s="153" t="s">
        <v>241</v>
      </c>
      <c r="AU157" s="153" t="s">
        <v>95</v>
      </c>
      <c r="AV157" s="12" t="s">
        <v>95</v>
      </c>
      <c r="AW157" s="12" t="s">
        <v>42</v>
      </c>
      <c r="AX157" s="12" t="s">
        <v>86</v>
      </c>
      <c r="AY157" s="153" t="s">
        <v>232</v>
      </c>
    </row>
    <row r="158" spans="2:65" s="13" customFormat="1">
      <c r="B158" s="159"/>
      <c r="D158" s="152" t="s">
        <v>241</v>
      </c>
      <c r="E158" s="160" t="s">
        <v>1</v>
      </c>
      <c r="F158" s="161" t="s">
        <v>243</v>
      </c>
      <c r="H158" s="162">
        <v>100</v>
      </c>
      <c r="I158" s="163"/>
      <c r="L158" s="159"/>
      <c r="M158" s="164"/>
      <c r="T158" s="165"/>
      <c r="AT158" s="160" t="s">
        <v>241</v>
      </c>
      <c r="AU158" s="160" t="s">
        <v>95</v>
      </c>
      <c r="AV158" s="13" t="s">
        <v>239</v>
      </c>
      <c r="AW158" s="13" t="s">
        <v>42</v>
      </c>
      <c r="AX158" s="13" t="s">
        <v>93</v>
      </c>
      <c r="AY158" s="160" t="s">
        <v>232</v>
      </c>
    </row>
    <row r="159" spans="2:65" s="12" customFormat="1">
      <c r="B159" s="151"/>
      <c r="D159" s="152" t="s">
        <v>241</v>
      </c>
      <c r="F159" s="154" t="s">
        <v>3618</v>
      </c>
      <c r="H159" s="155">
        <v>110</v>
      </c>
      <c r="I159" s="156"/>
      <c r="L159" s="151"/>
      <c r="M159" s="157"/>
      <c r="T159" s="158"/>
      <c r="AT159" s="153" t="s">
        <v>241</v>
      </c>
      <c r="AU159" s="153" t="s">
        <v>95</v>
      </c>
      <c r="AV159" s="12" t="s">
        <v>95</v>
      </c>
      <c r="AW159" s="12" t="s">
        <v>4</v>
      </c>
      <c r="AX159" s="12" t="s">
        <v>93</v>
      </c>
      <c r="AY159" s="153" t="s">
        <v>232</v>
      </c>
    </row>
    <row r="160" spans="2:65" s="1" customFormat="1" ht="37.9" customHeight="1">
      <c r="B160" s="33"/>
      <c r="C160" s="138" t="s">
        <v>303</v>
      </c>
      <c r="D160" s="138" t="s">
        <v>234</v>
      </c>
      <c r="E160" s="139" t="s">
        <v>3619</v>
      </c>
      <c r="F160" s="140" t="s">
        <v>3620</v>
      </c>
      <c r="G160" s="141" t="s">
        <v>237</v>
      </c>
      <c r="H160" s="142">
        <v>150</v>
      </c>
      <c r="I160" s="143"/>
      <c r="J160" s="144">
        <f>ROUND(I160*H160,2)</f>
        <v>0</v>
      </c>
      <c r="K160" s="140" t="s">
        <v>238</v>
      </c>
      <c r="L160" s="33"/>
      <c r="M160" s="145" t="s">
        <v>1</v>
      </c>
      <c r="N160" s="146" t="s">
        <v>51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358</v>
      </c>
      <c r="AT160" s="149" t="s">
        <v>234</v>
      </c>
      <c r="AU160" s="149" t="s">
        <v>95</v>
      </c>
      <c r="AY160" s="17" t="s">
        <v>232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93</v>
      </c>
      <c r="BK160" s="150">
        <f>ROUND(I160*H160,2)</f>
        <v>0</v>
      </c>
      <c r="BL160" s="17" t="s">
        <v>358</v>
      </c>
      <c r="BM160" s="149" t="s">
        <v>3621</v>
      </c>
    </row>
    <row r="161" spans="2:65" s="14" customFormat="1">
      <c r="B161" s="166"/>
      <c r="D161" s="152" t="s">
        <v>241</v>
      </c>
      <c r="E161" s="167" t="s">
        <v>1</v>
      </c>
      <c r="F161" s="168" t="s">
        <v>3622</v>
      </c>
      <c r="H161" s="167" t="s">
        <v>1</v>
      </c>
      <c r="I161" s="169"/>
      <c r="L161" s="166"/>
      <c r="M161" s="170"/>
      <c r="T161" s="171"/>
      <c r="AT161" s="167" t="s">
        <v>241</v>
      </c>
      <c r="AU161" s="167" t="s">
        <v>95</v>
      </c>
      <c r="AV161" s="14" t="s">
        <v>93</v>
      </c>
      <c r="AW161" s="14" t="s">
        <v>42</v>
      </c>
      <c r="AX161" s="14" t="s">
        <v>86</v>
      </c>
      <c r="AY161" s="167" t="s">
        <v>232</v>
      </c>
    </row>
    <row r="162" spans="2:65" s="12" customFormat="1">
      <c r="B162" s="151"/>
      <c r="D162" s="152" t="s">
        <v>241</v>
      </c>
      <c r="E162" s="153" t="s">
        <v>1</v>
      </c>
      <c r="F162" s="154" t="s">
        <v>920</v>
      </c>
      <c r="H162" s="155">
        <v>100</v>
      </c>
      <c r="I162" s="156"/>
      <c r="L162" s="151"/>
      <c r="M162" s="157"/>
      <c r="T162" s="158"/>
      <c r="AT162" s="153" t="s">
        <v>241</v>
      </c>
      <c r="AU162" s="153" t="s">
        <v>95</v>
      </c>
      <c r="AV162" s="12" t="s">
        <v>95</v>
      </c>
      <c r="AW162" s="12" t="s">
        <v>42</v>
      </c>
      <c r="AX162" s="12" t="s">
        <v>86</v>
      </c>
      <c r="AY162" s="153" t="s">
        <v>232</v>
      </c>
    </row>
    <row r="163" spans="2:65" s="14" customFormat="1">
      <c r="B163" s="166"/>
      <c r="D163" s="152" t="s">
        <v>241</v>
      </c>
      <c r="E163" s="167" t="s">
        <v>1</v>
      </c>
      <c r="F163" s="168" t="s">
        <v>3623</v>
      </c>
      <c r="H163" s="167" t="s">
        <v>1</v>
      </c>
      <c r="I163" s="169"/>
      <c r="L163" s="166"/>
      <c r="M163" s="170"/>
      <c r="T163" s="171"/>
      <c r="AT163" s="167" t="s">
        <v>241</v>
      </c>
      <c r="AU163" s="167" t="s">
        <v>95</v>
      </c>
      <c r="AV163" s="14" t="s">
        <v>93</v>
      </c>
      <c r="AW163" s="14" t="s">
        <v>42</v>
      </c>
      <c r="AX163" s="14" t="s">
        <v>86</v>
      </c>
      <c r="AY163" s="167" t="s">
        <v>232</v>
      </c>
    </row>
    <row r="164" spans="2:65" s="12" customFormat="1">
      <c r="B164" s="151"/>
      <c r="D164" s="152" t="s">
        <v>241</v>
      </c>
      <c r="E164" s="153" t="s">
        <v>1</v>
      </c>
      <c r="F164" s="154" t="s">
        <v>629</v>
      </c>
      <c r="H164" s="155">
        <v>50</v>
      </c>
      <c r="I164" s="156"/>
      <c r="L164" s="151"/>
      <c r="M164" s="157"/>
      <c r="T164" s="158"/>
      <c r="AT164" s="153" t="s">
        <v>241</v>
      </c>
      <c r="AU164" s="153" t="s">
        <v>95</v>
      </c>
      <c r="AV164" s="12" t="s">
        <v>95</v>
      </c>
      <c r="AW164" s="12" t="s">
        <v>42</v>
      </c>
      <c r="AX164" s="12" t="s">
        <v>86</v>
      </c>
      <c r="AY164" s="153" t="s">
        <v>232</v>
      </c>
    </row>
    <row r="165" spans="2:65" s="13" customFormat="1">
      <c r="B165" s="159"/>
      <c r="D165" s="152" t="s">
        <v>241</v>
      </c>
      <c r="E165" s="160" t="s">
        <v>1</v>
      </c>
      <c r="F165" s="161" t="s">
        <v>243</v>
      </c>
      <c r="H165" s="162">
        <v>150</v>
      </c>
      <c r="I165" s="163"/>
      <c r="L165" s="159"/>
      <c r="M165" s="164"/>
      <c r="T165" s="165"/>
      <c r="AT165" s="160" t="s">
        <v>241</v>
      </c>
      <c r="AU165" s="160" t="s">
        <v>95</v>
      </c>
      <c r="AV165" s="13" t="s">
        <v>239</v>
      </c>
      <c r="AW165" s="13" t="s">
        <v>42</v>
      </c>
      <c r="AX165" s="13" t="s">
        <v>93</v>
      </c>
      <c r="AY165" s="160" t="s">
        <v>232</v>
      </c>
    </row>
    <row r="166" spans="2:65" s="1" customFormat="1" ht="24.2" customHeight="1">
      <c r="B166" s="33"/>
      <c r="C166" s="179" t="s">
        <v>312</v>
      </c>
      <c r="D166" s="179" t="s">
        <v>304</v>
      </c>
      <c r="E166" s="180" t="s">
        <v>3624</v>
      </c>
      <c r="F166" s="181" t="s">
        <v>3625</v>
      </c>
      <c r="G166" s="182" t="s">
        <v>237</v>
      </c>
      <c r="H166" s="183">
        <v>50</v>
      </c>
      <c r="I166" s="184"/>
      <c r="J166" s="185">
        <f>ROUND(I166*H166,2)</f>
        <v>0</v>
      </c>
      <c r="K166" s="181" t="s">
        <v>238</v>
      </c>
      <c r="L166" s="186"/>
      <c r="M166" s="187" t="s">
        <v>1</v>
      </c>
      <c r="N166" s="188" t="s">
        <v>51</v>
      </c>
      <c r="P166" s="147">
        <f>O166*H166</f>
        <v>0</v>
      </c>
      <c r="Q166" s="147">
        <v>2.3000000000000001E-4</v>
      </c>
      <c r="R166" s="147">
        <f>Q166*H166</f>
        <v>1.15E-2</v>
      </c>
      <c r="S166" s="147">
        <v>0</v>
      </c>
      <c r="T166" s="148">
        <f>S166*H166</f>
        <v>0</v>
      </c>
      <c r="AR166" s="149" t="s">
        <v>528</v>
      </c>
      <c r="AT166" s="149" t="s">
        <v>304</v>
      </c>
      <c r="AU166" s="149" t="s">
        <v>95</v>
      </c>
      <c r="AY166" s="17" t="s">
        <v>232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93</v>
      </c>
      <c r="BK166" s="150">
        <f>ROUND(I166*H166,2)</f>
        <v>0</v>
      </c>
      <c r="BL166" s="17" t="s">
        <v>358</v>
      </c>
      <c r="BM166" s="149" t="s">
        <v>3626</v>
      </c>
    </row>
    <row r="167" spans="2:65" s="1" customFormat="1" ht="24.2" customHeight="1">
      <c r="B167" s="33"/>
      <c r="C167" s="179" t="s">
        <v>320</v>
      </c>
      <c r="D167" s="179" t="s">
        <v>304</v>
      </c>
      <c r="E167" s="180" t="s">
        <v>3438</v>
      </c>
      <c r="F167" s="181" t="s">
        <v>3439</v>
      </c>
      <c r="G167" s="182" t="s">
        <v>237</v>
      </c>
      <c r="H167" s="183">
        <v>100</v>
      </c>
      <c r="I167" s="184"/>
      <c r="J167" s="185">
        <f>ROUND(I167*H167,2)</f>
        <v>0</v>
      </c>
      <c r="K167" s="181" t="s">
        <v>238</v>
      </c>
      <c r="L167" s="186"/>
      <c r="M167" s="187" t="s">
        <v>1</v>
      </c>
      <c r="N167" s="188" t="s">
        <v>51</v>
      </c>
      <c r="P167" s="147">
        <f>O167*H167</f>
        <v>0</v>
      </c>
      <c r="Q167" s="147">
        <v>1.8000000000000001E-4</v>
      </c>
      <c r="R167" s="147">
        <f>Q167*H167</f>
        <v>1.8000000000000002E-2</v>
      </c>
      <c r="S167" s="147">
        <v>0</v>
      </c>
      <c r="T167" s="148">
        <f>S167*H167</f>
        <v>0</v>
      </c>
      <c r="AR167" s="149" t="s">
        <v>528</v>
      </c>
      <c r="AT167" s="149" t="s">
        <v>304</v>
      </c>
      <c r="AU167" s="149" t="s">
        <v>95</v>
      </c>
      <c r="AY167" s="17" t="s">
        <v>232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93</v>
      </c>
      <c r="BK167" s="150">
        <f>ROUND(I167*H167,2)</f>
        <v>0</v>
      </c>
      <c r="BL167" s="17" t="s">
        <v>358</v>
      </c>
      <c r="BM167" s="149" t="s">
        <v>3627</v>
      </c>
    </row>
    <row r="168" spans="2:65" s="1" customFormat="1" ht="49.15" customHeight="1">
      <c r="B168" s="33"/>
      <c r="C168" s="138" t="s">
        <v>325</v>
      </c>
      <c r="D168" s="138" t="s">
        <v>234</v>
      </c>
      <c r="E168" s="139" t="s">
        <v>3628</v>
      </c>
      <c r="F168" s="140" t="s">
        <v>3629</v>
      </c>
      <c r="G168" s="141" t="s">
        <v>370</v>
      </c>
      <c r="H168" s="142">
        <v>150</v>
      </c>
      <c r="I168" s="143"/>
      <c r="J168" s="144">
        <f>ROUND(I168*H168,2)</f>
        <v>0</v>
      </c>
      <c r="K168" s="140" t="s">
        <v>238</v>
      </c>
      <c r="L168" s="33"/>
      <c r="M168" s="145" t="s">
        <v>1</v>
      </c>
      <c r="N168" s="146" t="s">
        <v>51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358</v>
      </c>
      <c r="AT168" s="149" t="s">
        <v>234</v>
      </c>
      <c r="AU168" s="149" t="s">
        <v>95</v>
      </c>
      <c r="AY168" s="17" t="s">
        <v>232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93</v>
      </c>
      <c r="BK168" s="150">
        <f>ROUND(I168*H168,2)</f>
        <v>0</v>
      </c>
      <c r="BL168" s="17" t="s">
        <v>358</v>
      </c>
      <c r="BM168" s="149" t="s">
        <v>3630</v>
      </c>
    </row>
    <row r="169" spans="2:65" s="14" customFormat="1" ht="33.75">
      <c r="B169" s="166"/>
      <c r="D169" s="152" t="s">
        <v>241</v>
      </c>
      <c r="E169" s="167" t="s">
        <v>1</v>
      </c>
      <c r="F169" s="168" t="s">
        <v>3631</v>
      </c>
      <c r="H169" s="167" t="s">
        <v>1</v>
      </c>
      <c r="I169" s="169"/>
      <c r="L169" s="166"/>
      <c r="M169" s="170"/>
      <c r="T169" s="171"/>
      <c r="AT169" s="167" t="s">
        <v>241</v>
      </c>
      <c r="AU169" s="167" t="s">
        <v>95</v>
      </c>
      <c r="AV169" s="14" t="s">
        <v>93</v>
      </c>
      <c r="AW169" s="14" t="s">
        <v>42</v>
      </c>
      <c r="AX169" s="14" t="s">
        <v>86</v>
      </c>
      <c r="AY169" s="167" t="s">
        <v>232</v>
      </c>
    </row>
    <row r="170" spans="2:65" s="14" customFormat="1">
      <c r="B170" s="166"/>
      <c r="D170" s="152" t="s">
        <v>241</v>
      </c>
      <c r="E170" s="167" t="s">
        <v>1</v>
      </c>
      <c r="F170" s="168" t="s">
        <v>3632</v>
      </c>
      <c r="H170" s="167" t="s">
        <v>1</v>
      </c>
      <c r="I170" s="169"/>
      <c r="L170" s="166"/>
      <c r="M170" s="170"/>
      <c r="T170" s="171"/>
      <c r="AT170" s="167" t="s">
        <v>241</v>
      </c>
      <c r="AU170" s="167" t="s">
        <v>95</v>
      </c>
      <c r="AV170" s="14" t="s">
        <v>93</v>
      </c>
      <c r="AW170" s="14" t="s">
        <v>42</v>
      </c>
      <c r="AX170" s="14" t="s">
        <v>86</v>
      </c>
      <c r="AY170" s="167" t="s">
        <v>232</v>
      </c>
    </row>
    <row r="171" spans="2:65" s="12" customFormat="1">
      <c r="B171" s="151"/>
      <c r="D171" s="152" t="s">
        <v>241</v>
      </c>
      <c r="E171" s="153" t="s">
        <v>1</v>
      </c>
      <c r="F171" s="154" t="s">
        <v>1244</v>
      </c>
      <c r="H171" s="155">
        <v>150</v>
      </c>
      <c r="I171" s="156"/>
      <c r="L171" s="151"/>
      <c r="M171" s="157"/>
      <c r="T171" s="158"/>
      <c r="AT171" s="153" t="s">
        <v>241</v>
      </c>
      <c r="AU171" s="153" t="s">
        <v>95</v>
      </c>
      <c r="AV171" s="12" t="s">
        <v>95</v>
      </c>
      <c r="AW171" s="12" t="s">
        <v>42</v>
      </c>
      <c r="AX171" s="12" t="s">
        <v>86</v>
      </c>
      <c r="AY171" s="153" t="s">
        <v>232</v>
      </c>
    </row>
    <row r="172" spans="2:65" s="13" customFormat="1">
      <c r="B172" s="159"/>
      <c r="D172" s="152" t="s">
        <v>241</v>
      </c>
      <c r="E172" s="160" t="s">
        <v>1</v>
      </c>
      <c r="F172" s="161" t="s">
        <v>243</v>
      </c>
      <c r="H172" s="162">
        <v>150</v>
      </c>
      <c r="I172" s="163"/>
      <c r="L172" s="159"/>
      <c r="M172" s="164"/>
      <c r="T172" s="165"/>
      <c r="AT172" s="160" t="s">
        <v>241</v>
      </c>
      <c r="AU172" s="160" t="s">
        <v>95</v>
      </c>
      <c r="AV172" s="13" t="s">
        <v>239</v>
      </c>
      <c r="AW172" s="13" t="s">
        <v>42</v>
      </c>
      <c r="AX172" s="13" t="s">
        <v>93</v>
      </c>
      <c r="AY172" s="160" t="s">
        <v>232</v>
      </c>
    </row>
    <row r="173" spans="2:65" s="1" customFormat="1" ht="16.5" customHeight="1">
      <c r="B173" s="33"/>
      <c r="C173" s="179" t="s">
        <v>8</v>
      </c>
      <c r="D173" s="179" t="s">
        <v>304</v>
      </c>
      <c r="E173" s="180" t="s">
        <v>3633</v>
      </c>
      <c r="F173" s="181" t="s">
        <v>3634</v>
      </c>
      <c r="G173" s="182" t="s">
        <v>370</v>
      </c>
      <c r="H173" s="183">
        <v>150</v>
      </c>
      <c r="I173" s="184"/>
      <c r="J173" s="185">
        <f>ROUND(I173*H173,2)</f>
        <v>0</v>
      </c>
      <c r="K173" s="181" t="s">
        <v>1794</v>
      </c>
      <c r="L173" s="186"/>
      <c r="M173" s="187" t="s">
        <v>1</v>
      </c>
      <c r="N173" s="188" t="s">
        <v>51</v>
      </c>
      <c r="P173" s="147">
        <f>O173*H173</f>
        <v>0</v>
      </c>
      <c r="Q173" s="147">
        <v>1.9000000000000001E-4</v>
      </c>
      <c r="R173" s="147">
        <f>Q173*H173</f>
        <v>2.8500000000000001E-2</v>
      </c>
      <c r="S173" s="147">
        <v>0</v>
      </c>
      <c r="T173" s="148">
        <f>S173*H173</f>
        <v>0</v>
      </c>
      <c r="AR173" s="149" t="s">
        <v>528</v>
      </c>
      <c r="AT173" s="149" t="s">
        <v>304</v>
      </c>
      <c r="AU173" s="149" t="s">
        <v>95</v>
      </c>
      <c r="AY173" s="17" t="s">
        <v>232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93</v>
      </c>
      <c r="BK173" s="150">
        <f>ROUND(I173*H173,2)</f>
        <v>0</v>
      </c>
      <c r="BL173" s="17" t="s">
        <v>358</v>
      </c>
      <c r="BM173" s="149" t="s">
        <v>3635</v>
      </c>
    </row>
    <row r="174" spans="2:65" s="14" customFormat="1" ht="33.75">
      <c r="B174" s="166"/>
      <c r="D174" s="152" t="s">
        <v>241</v>
      </c>
      <c r="E174" s="167" t="s">
        <v>1</v>
      </c>
      <c r="F174" s="168" t="s">
        <v>3636</v>
      </c>
      <c r="H174" s="167" t="s">
        <v>1</v>
      </c>
      <c r="I174" s="169"/>
      <c r="L174" s="166"/>
      <c r="M174" s="170"/>
      <c r="T174" s="171"/>
      <c r="AT174" s="167" t="s">
        <v>241</v>
      </c>
      <c r="AU174" s="167" t="s">
        <v>95</v>
      </c>
      <c r="AV174" s="14" t="s">
        <v>93</v>
      </c>
      <c r="AW174" s="14" t="s">
        <v>42</v>
      </c>
      <c r="AX174" s="14" t="s">
        <v>86</v>
      </c>
      <c r="AY174" s="167" t="s">
        <v>232</v>
      </c>
    </row>
    <row r="175" spans="2:65" s="14" customFormat="1">
      <c r="B175" s="166"/>
      <c r="D175" s="152" t="s">
        <v>241</v>
      </c>
      <c r="E175" s="167" t="s">
        <v>1</v>
      </c>
      <c r="F175" s="168" t="s">
        <v>3632</v>
      </c>
      <c r="H175" s="167" t="s">
        <v>1</v>
      </c>
      <c r="I175" s="169"/>
      <c r="L175" s="166"/>
      <c r="M175" s="170"/>
      <c r="T175" s="171"/>
      <c r="AT175" s="167" t="s">
        <v>241</v>
      </c>
      <c r="AU175" s="167" t="s">
        <v>95</v>
      </c>
      <c r="AV175" s="14" t="s">
        <v>93</v>
      </c>
      <c r="AW175" s="14" t="s">
        <v>42</v>
      </c>
      <c r="AX175" s="14" t="s">
        <v>86</v>
      </c>
      <c r="AY175" s="167" t="s">
        <v>232</v>
      </c>
    </row>
    <row r="176" spans="2:65" s="12" customFormat="1">
      <c r="B176" s="151"/>
      <c r="D176" s="152" t="s">
        <v>241</v>
      </c>
      <c r="E176" s="153" t="s">
        <v>1</v>
      </c>
      <c r="F176" s="154" t="s">
        <v>3637</v>
      </c>
      <c r="H176" s="155">
        <v>150</v>
      </c>
      <c r="I176" s="156"/>
      <c r="L176" s="151"/>
      <c r="M176" s="157"/>
      <c r="T176" s="158"/>
      <c r="AT176" s="153" t="s">
        <v>241</v>
      </c>
      <c r="AU176" s="153" t="s">
        <v>95</v>
      </c>
      <c r="AV176" s="12" t="s">
        <v>95</v>
      </c>
      <c r="AW176" s="12" t="s">
        <v>42</v>
      </c>
      <c r="AX176" s="12" t="s">
        <v>86</v>
      </c>
      <c r="AY176" s="153" t="s">
        <v>232</v>
      </c>
    </row>
    <row r="177" spans="2:65" s="13" customFormat="1">
      <c r="B177" s="159"/>
      <c r="D177" s="152" t="s">
        <v>241</v>
      </c>
      <c r="E177" s="160" t="s">
        <v>1</v>
      </c>
      <c r="F177" s="161" t="s">
        <v>243</v>
      </c>
      <c r="H177" s="162">
        <v>150</v>
      </c>
      <c r="I177" s="163"/>
      <c r="L177" s="159"/>
      <c r="M177" s="164"/>
      <c r="T177" s="165"/>
      <c r="AT177" s="160" t="s">
        <v>241</v>
      </c>
      <c r="AU177" s="160" t="s">
        <v>95</v>
      </c>
      <c r="AV177" s="13" t="s">
        <v>239</v>
      </c>
      <c r="AW177" s="13" t="s">
        <v>42</v>
      </c>
      <c r="AX177" s="13" t="s">
        <v>93</v>
      </c>
      <c r="AY177" s="160" t="s">
        <v>232</v>
      </c>
    </row>
    <row r="178" spans="2:65" s="1" customFormat="1" ht="55.5" customHeight="1">
      <c r="B178" s="33"/>
      <c r="C178" s="138" t="s">
        <v>337</v>
      </c>
      <c r="D178" s="138" t="s">
        <v>234</v>
      </c>
      <c r="E178" s="139" t="s">
        <v>3441</v>
      </c>
      <c r="F178" s="140" t="s">
        <v>3442</v>
      </c>
      <c r="G178" s="141" t="s">
        <v>237</v>
      </c>
      <c r="H178" s="142">
        <v>1000</v>
      </c>
      <c r="I178" s="143"/>
      <c r="J178" s="144">
        <f>ROUND(I178*H178,2)</f>
        <v>0</v>
      </c>
      <c r="K178" s="140" t="s">
        <v>238</v>
      </c>
      <c r="L178" s="33"/>
      <c r="M178" s="145" t="s">
        <v>1</v>
      </c>
      <c r="N178" s="146" t="s">
        <v>51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358</v>
      </c>
      <c r="AT178" s="149" t="s">
        <v>234</v>
      </c>
      <c r="AU178" s="149" t="s">
        <v>95</v>
      </c>
      <c r="AY178" s="17" t="s">
        <v>232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93</v>
      </c>
      <c r="BK178" s="150">
        <f>ROUND(I178*H178,2)</f>
        <v>0</v>
      </c>
      <c r="BL178" s="17" t="s">
        <v>358</v>
      </c>
      <c r="BM178" s="149" t="s">
        <v>3638</v>
      </c>
    </row>
    <row r="179" spans="2:65" s="14" customFormat="1">
      <c r="B179" s="166"/>
      <c r="D179" s="152" t="s">
        <v>241</v>
      </c>
      <c r="E179" s="167" t="s">
        <v>1</v>
      </c>
      <c r="F179" s="168" t="s">
        <v>3444</v>
      </c>
      <c r="H179" s="167" t="s">
        <v>1</v>
      </c>
      <c r="I179" s="169"/>
      <c r="L179" s="166"/>
      <c r="M179" s="170"/>
      <c r="T179" s="171"/>
      <c r="AT179" s="167" t="s">
        <v>241</v>
      </c>
      <c r="AU179" s="167" t="s">
        <v>95</v>
      </c>
      <c r="AV179" s="14" t="s">
        <v>93</v>
      </c>
      <c r="AW179" s="14" t="s">
        <v>42</v>
      </c>
      <c r="AX179" s="14" t="s">
        <v>86</v>
      </c>
      <c r="AY179" s="167" t="s">
        <v>232</v>
      </c>
    </row>
    <row r="180" spans="2:65" s="12" customFormat="1">
      <c r="B180" s="151"/>
      <c r="D180" s="152" t="s">
        <v>241</v>
      </c>
      <c r="E180" s="153" t="s">
        <v>1</v>
      </c>
      <c r="F180" s="154" t="s">
        <v>3445</v>
      </c>
      <c r="H180" s="155">
        <v>400</v>
      </c>
      <c r="I180" s="156"/>
      <c r="L180" s="151"/>
      <c r="M180" s="157"/>
      <c r="T180" s="158"/>
      <c r="AT180" s="153" t="s">
        <v>241</v>
      </c>
      <c r="AU180" s="153" t="s">
        <v>95</v>
      </c>
      <c r="AV180" s="12" t="s">
        <v>95</v>
      </c>
      <c r="AW180" s="12" t="s">
        <v>42</v>
      </c>
      <c r="AX180" s="12" t="s">
        <v>86</v>
      </c>
      <c r="AY180" s="153" t="s">
        <v>232</v>
      </c>
    </row>
    <row r="181" spans="2:65" s="14" customFormat="1">
      <c r="B181" s="166"/>
      <c r="D181" s="152" t="s">
        <v>241</v>
      </c>
      <c r="E181" s="167" t="s">
        <v>1</v>
      </c>
      <c r="F181" s="168" t="s">
        <v>3446</v>
      </c>
      <c r="H181" s="167" t="s">
        <v>1</v>
      </c>
      <c r="I181" s="169"/>
      <c r="L181" s="166"/>
      <c r="M181" s="170"/>
      <c r="T181" s="171"/>
      <c r="AT181" s="167" t="s">
        <v>241</v>
      </c>
      <c r="AU181" s="167" t="s">
        <v>95</v>
      </c>
      <c r="AV181" s="14" t="s">
        <v>93</v>
      </c>
      <c r="AW181" s="14" t="s">
        <v>42</v>
      </c>
      <c r="AX181" s="14" t="s">
        <v>86</v>
      </c>
      <c r="AY181" s="167" t="s">
        <v>232</v>
      </c>
    </row>
    <row r="182" spans="2:65" s="12" customFormat="1">
      <c r="B182" s="151"/>
      <c r="D182" s="152" t="s">
        <v>241</v>
      </c>
      <c r="E182" s="153" t="s">
        <v>1</v>
      </c>
      <c r="F182" s="154" t="s">
        <v>3447</v>
      </c>
      <c r="H182" s="155">
        <v>600</v>
      </c>
      <c r="I182" s="156"/>
      <c r="L182" s="151"/>
      <c r="M182" s="157"/>
      <c r="T182" s="158"/>
      <c r="AT182" s="153" t="s">
        <v>241</v>
      </c>
      <c r="AU182" s="153" t="s">
        <v>95</v>
      </c>
      <c r="AV182" s="12" t="s">
        <v>95</v>
      </c>
      <c r="AW182" s="12" t="s">
        <v>42</v>
      </c>
      <c r="AX182" s="12" t="s">
        <v>86</v>
      </c>
      <c r="AY182" s="153" t="s">
        <v>232</v>
      </c>
    </row>
    <row r="183" spans="2:65" s="13" customFormat="1">
      <c r="B183" s="159"/>
      <c r="D183" s="152" t="s">
        <v>241</v>
      </c>
      <c r="E183" s="160" t="s">
        <v>1</v>
      </c>
      <c r="F183" s="161" t="s">
        <v>243</v>
      </c>
      <c r="H183" s="162">
        <v>1000</v>
      </c>
      <c r="I183" s="163"/>
      <c r="L183" s="159"/>
      <c r="M183" s="164"/>
      <c r="T183" s="165"/>
      <c r="AT183" s="160" t="s">
        <v>241</v>
      </c>
      <c r="AU183" s="160" t="s">
        <v>95</v>
      </c>
      <c r="AV183" s="13" t="s">
        <v>239</v>
      </c>
      <c r="AW183" s="13" t="s">
        <v>42</v>
      </c>
      <c r="AX183" s="13" t="s">
        <v>93</v>
      </c>
      <c r="AY183" s="160" t="s">
        <v>232</v>
      </c>
    </row>
    <row r="184" spans="2:65" s="1" customFormat="1" ht="24.2" customHeight="1">
      <c r="B184" s="33"/>
      <c r="C184" s="179" t="s">
        <v>344</v>
      </c>
      <c r="D184" s="179" t="s">
        <v>304</v>
      </c>
      <c r="E184" s="180" t="s">
        <v>3452</v>
      </c>
      <c r="F184" s="181" t="s">
        <v>3453</v>
      </c>
      <c r="G184" s="182" t="s">
        <v>237</v>
      </c>
      <c r="H184" s="183">
        <v>460</v>
      </c>
      <c r="I184" s="184"/>
      <c r="J184" s="185">
        <f>ROUND(I184*H184,2)</f>
        <v>0</v>
      </c>
      <c r="K184" s="181" t="s">
        <v>238</v>
      </c>
      <c r="L184" s="186"/>
      <c r="M184" s="187" t="s">
        <v>1</v>
      </c>
      <c r="N184" s="188" t="s">
        <v>51</v>
      </c>
      <c r="P184" s="147">
        <f>O184*H184</f>
        <v>0</v>
      </c>
      <c r="Q184" s="147">
        <v>2.2000000000000001E-4</v>
      </c>
      <c r="R184" s="147">
        <f>Q184*H184</f>
        <v>0.1012</v>
      </c>
      <c r="S184" s="147">
        <v>0</v>
      </c>
      <c r="T184" s="148">
        <f>S184*H184</f>
        <v>0</v>
      </c>
      <c r="AR184" s="149" t="s">
        <v>528</v>
      </c>
      <c r="AT184" s="149" t="s">
        <v>304</v>
      </c>
      <c r="AU184" s="149" t="s">
        <v>95</v>
      </c>
      <c r="AY184" s="17" t="s">
        <v>232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93</v>
      </c>
      <c r="BK184" s="150">
        <f>ROUND(I184*H184,2)</f>
        <v>0</v>
      </c>
      <c r="BL184" s="17" t="s">
        <v>358</v>
      </c>
      <c r="BM184" s="149" t="s">
        <v>3639</v>
      </c>
    </row>
    <row r="185" spans="2:65" s="1" customFormat="1" ht="19.5">
      <c r="B185" s="33"/>
      <c r="D185" s="152" t="s">
        <v>2490</v>
      </c>
      <c r="F185" s="197" t="s">
        <v>3455</v>
      </c>
      <c r="I185" s="198"/>
      <c r="L185" s="33"/>
      <c r="M185" s="199"/>
      <c r="T185" s="55"/>
      <c r="AT185" s="17" t="s">
        <v>2490</v>
      </c>
      <c r="AU185" s="17" t="s">
        <v>95</v>
      </c>
    </row>
    <row r="186" spans="2:65" s="14" customFormat="1">
      <c r="B186" s="166"/>
      <c r="D186" s="152" t="s">
        <v>241</v>
      </c>
      <c r="E186" s="167" t="s">
        <v>1</v>
      </c>
      <c r="F186" s="168" t="s">
        <v>3444</v>
      </c>
      <c r="H186" s="167" t="s">
        <v>1</v>
      </c>
      <c r="I186" s="169"/>
      <c r="L186" s="166"/>
      <c r="M186" s="170"/>
      <c r="T186" s="171"/>
      <c r="AT186" s="167" t="s">
        <v>241</v>
      </c>
      <c r="AU186" s="167" t="s">
        <v>95</v>
      </c>
      <c r="AV186" s="14" t="s">
        <v>93</v>
      </c>
      <c r="AW186" s="14" t="s">
        <v>42</v>
      </c>
      <c r="AX186" s="14" t="s">
        <v>86</v>
      </c>
      <c r="AY186" s="167" t="s">
        <v>232</v>
      </c>
    </row>
    <row r="187" spans="2:65" s="12" customFormat="1">
      <c r="B187" s="151"/>
      <c r="D187" s="152" t="s">
        <v>241</v>
      </c>
      <c r="E187" s="153" t="s">
        <v>1</v>
      </c>
      <c r="F187" s="154" t="s">
        <v>3445</v>
      </c>
      <c r="H187" s="155">
        <v>400</v>
      </c>
      <c r="I187" s="156"/>
      <c r="L187" s="151"/>
      <c r="M187" s="157"/>
      <c r="T187" s="158"/>
      <c r="AT187" s="153" t="s">
        <v>241</v>
      </c>
      <c r="AU187" s="153" t="s">
        <v>95</v>
      </c>
      <c r="AV187" s="12" t="s">
        <v>95</v>
      </c>
      <c r="AW187" s="12" t="s">
        <v>42</v>
      </c>
      <c r="AX187" s="12" t="s">
        <v>86</v>
      </c>
      <c r="AY187" s="153" t="s">
        <v>232</v>
      </c>
    </row>
    <row r="188" spans="2:65" s="13" customFormat="1">
      <c r="B188" s="159"/>
      <c r="D188" s="152" t="s">
        <v>241</v>
      </c>
      <c r="E188" s="160" t="s">
        <v>1</v>
      </c>
      <c r="F188" s="161" t="s">
        <v>243</v>
      </c>
      <c r="H188" s="162">
        <v>400</v>
      </c>
      <c r="I188" s="163"/>
      <c r="L188" s="159"/>
      <c r="M188" s="164"/>
      <c r="T188" s="165"/>
      <c r="AT188" s="160" t="s">
        <v>241</v>
      </c>
      <c r="AU188" s="160" t="s">
        <v>95</v>
      </c>
      <c r="AV188" s="13" t="s">
        <v>239</v>
      </c>
      <c r="AW188" s="13" t="s">
        <v>42</v>
      </c>
      <c r="AX188" s="13" t="s">
        <v>93</v>
      </c>
      <c r="AY188" s="160" t="s">
        <v>232</v>
      </c>
    </row>
    <row r="189" spans="2:65" s="12" customFormat="1">
      <c r="B189" s="151"/>
      <c r="D189" s="152" t="s">
        <v>241</v>
      </c>
      <c r="F189" s="154" t="s">
        <v>3640</v>
      </c>
      <c r="H189" s="155">
        <v>460</v>
      </c>
      <c r="I189" s="156"/>
      <c r="L189" s="151"/>
      <c r="M189" s="157"/>
      <c r="T189" s="158"/>
      <c r="AT189" s="153" t="s">
        <v>241</v>
      </c>
      <c r="AU189" s="153" t="s">
        <v>95</v>
      </c>
      <c r="AV189" s="12" t="s">
        <v>95</v>
      </c>
      <c r="AW189" s="12" t="s">
        <v>4</v>
      </c>
      <c r="AX189" s="12" t="s">
        <v>93</v>
      </c>
      <c r="AY189" s="153" t="s">
        <v>232</v>
      </c>
    </row>
    <row r="190" spans="2:65" s="1" customFormat="1" ht="24.2" customHeight="1">
      <c r="B190" s="33"/>
      <c r="C190" s="179" t="s">
        <v>349</v>
      </c>
      <c r="D190" s="179" t="s">
        <v>304</v>
      </c>
      <c r="E190" s="180" t="s">
        <v>3448</v>
      </c>
      <c r="F190" s="181" t="s">
        <v>3449</v>
      </c>
      <c r="G190" s="182" t="s">
        <v>237</v>
      </c>
      <c r="H190" s="183">
        <v>690</v>
      </c>
      <c r="I190" s="184"/>
      <c r="J190" s="185">
        <f>ROUND(I190*H190,2)</f>
        <v>0</v>
      </c>
      <c r="K190" s="181" t="s">
        <v>238</v>
      </c>
      <c r="L190" s="186"/>
      <c r="M190" s="187" t="s">
        <v>1</v>
      </c>
      <c r="N190" s="188" t="s">
        <v>51</v>
      </c>
      <c r="P190" s="147">
        <f>O190*H190</f>
        <v>0</v>
      </c>
      <c r="Q190" s="147">
        <v>6.9999999999999994E-5</v>
      </c>
      <c r="R190" s="147">
        <f>Q190*H190</f>
        <v>4.8299999999999996E-2</v>
      </c>
      <c r="S190" s="147">
        <v>0</v>
      </c>
      <c r="T190" s="148">
        <f>S190*H190</f>
        <v>0</v>
      </c>
      <c r="AR190" s="149" t="s">
        <v>528</v>
      </c>
      <c r="AT190" s="149" t="s">
        <v>304</v>
      </c>
      <c r="AU190" s="149" t="s">
        <v>95</v>
      </c>
      <c r="AY190" s="17" t="s">
        <v>232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93</v>
      </c>
      <c r="BK190" s="150">
        <f>ROUND(I190*H190,2)</f>
        <v>0</v>
      </c>
      <c r="BL190" s="17" t="s">
        <v>358</v>
      </c>
      <c r="BM190" s="149" t="s">
        <v>3641</v>
      </c>
    </row>
    <row r="191" spans="2:65" s="1" customFormat="1" ht="19.5">
      <c r="B191" s="33"/>
      <c r="D191" s="152" t="s">
        <v>2490</v>
      </c>
      <c r="F191" s="197" t="s">
        <v>3451</v>
      </c>
      <c r="I191" s="198"/>
      <c r="L191" s="33"/>
      <c r="M191" s="199"/>
      <c r="T191" s="55"/>
      <c r="AT191" s="17" t="s">
        <v>2490</v>
      </c>
      <c r="AU191" s="17" t="s">
        <v>95</v>
      </c>
    </row>
    <row r="192" spans="2:65" s="14" customFormat="1">
      <c r="B192" s="166"/>
      <c r="D192" s="152" t="s">
        <v>241</v>
      </c>
      <c r="E192" s="167" t="s">
        <v>1</v>
      </c>
      <c r="F192" s="168" t="s">
        <v>3446</v>
      </c>
      <c r="H192" s="167" t="s">
        <v>1</v>
      </c>
      <c r="I192" s="169"/>
      <c r="L192" s="166"/>
      <c r="M192" s="170"/>
      <c r="T192" s="171"/>
      <c r="AT192" s="167" t="s">
        <v>241</v>
      </c>
      <c r="AU192" s="167" t="s">
        <v>95</v>
      </c>
      <c r="AV192" s="14" t="s">
        <v>93</v>
      </c>
      <c r="AW192" s="14" t="s">
        <v>42</v>
      </c>
      <c r="AX192" s="14" t="s">
        <v>86</v>
      </c>
      <c r="AY192" s="167" t="s">
        <v>232</v>
      </c>
    </row>
    <row r="193" spans="2:65" s="12" customFormat="1">
      <c r="B193" s="151"/>
      <c r="D193" s="152" t="s">
        <v>241</v>
      </c>
      <c r="E193" s="153" t="s">
        <v>1</v>
      </c>
      <c r="F193" s="154" t="s">
        <v>3447</v>
      </c>
      <c r="H193" s="155">
        <v>600</v>
      </c>
      <c r="I193" s="156"/>
      <c r="L193" s="151"/>
      <c r="M193" s="157"/>
      <c r="T193" s="158"/>
      <c r="AT193" s="153" t="s">
        <v>241</v>
      </c>
      <c r="AU193" s="153" t="s">
        <v>95</v>
      </c>
      <c r="AV193" s="12" t="s">
        <v>95</v>
      </c>
      <c r="AW193" s="12" t="s">
        <v>42</v>
      </c>
      <c r="AX193" s="12" t="s">
        <v>86</v>
      </c>
      <c r="AY193" s="153" t="s">
        <v>232</v>
      </c>
    </row>
    <row r="194" spans="2:65" s="13" customFormat="1">
      <c r="B194" s="159"/>
      <c r="D194" s="152" t="s">
        <v>241</v>
      </c>
      <c r="E194" s="160" t="s">
        <v>1</v>
      </c>
      <c r="F194" s="161" t="s">
        <v>243</v>
      </c>
      <c r="H194" s="162">
        <v>600</v>
      </c>
      <c r="I194" s="163"/>
      <c r="L194" s="159"/>
      <c r="M194" s="164"/>
      <c r="T194" s="165"/>
      <c r="AT194" s="160" t="s">
        <v>241</v>
      </c>
      <c r="AU194" s="160" t="s">
        <v>95</v>
      </c>
      <c r="AV194" s="13" t="s">
        <v>239</v>
      </c>
      <c r="AW194" s="13" t="s">
        <v>42</v>
      </c>
      <c r="AX194" s="13" t="s">
        <v>93</v>
      </c>
      <c r="AY194" s="160" t="s">
        <v>232</v>
      </c>
    </row>
    <row r="195" spans="2:65" s="12" customFormat="1">
      <c r="B195" s="151"/>
      <c r="D195" s="152" t="s">
        <v>241</v>
      </c>
      <c r="F195" s="154" t="s">
        <v>3642</v>
      </c>
      <c r="H195" s="155">
        <v>690</v>
      </c>
      <c r="I195" s="156"/>
      <c r="L195" s="151"/>
      <c r="M195" s="157"/>
      <c r="T195" s="158"/>
      <c r="AT195" s="153" t="s">
        <v>241</v>
      </c>
      <c r="AU195" s="153" t="s">
        <v>95</v>
      </c>
      <c r="AV195" s="12" t="s">
        <v>95</v>
      </c>
      <c r="AW195" s="12" t="s">
        <v>4</v>
      </c>
      <c r="AX195" s="12" t="s">
        <v>93</v>
      </c>
      <c r="AY195" s="153" t="s">
        <v>232</v>
      </c>
    </row>
    <row r="196" spans="2:65" s="1" customFormat="1" ht="44.25" customHeight="1">
      <c r="B196" s="33"/>
      <c r="C196" s="138" t="s">
        <v>358</v>
      </c>
      <c r="D196" s="138" t="s">
        <v>234</v>
      </c>
      <c r="E196" s="139" t="s">
        <v>3047</v>
      </c>
      <c r="F196" s="140" t="s">
        <v>3048</v>
      </c>
      <c r="G196" s="141" t="s">
        <v>237</v>
      </c>
      <c r="H196" s="142">
        <v>1300</v>
      </c>
      <c r="I196" s="143"/>
      <c r="J196" s="144">
        <f>ROUND(I196*H196,2)</f>
        <v>0</v>
      </c>
      <c r="K196" s="140" t="s">
        <v>238</v>
      </c>
      <c r="L196" s="33"/>
      <c r="M196" s="145" t="s">
        <v>1</v>
      </c>
      <c r="N196" s="146" t="s">
        <v>51</v>
      </c>
      <c r="P196" s="147">
        <f>O196*H196</f>
        <v>0</v>
      </c>
      <c r="Q196" s="147">
        <v>0</v>
      </c>
      <c r="R196" s="147">
        <f>Q196*H196</f>
        <v>0</v>
      </c>
      <c r="S196" s="147">
        <v>0</v>
      </c>
      <c r="T196" s="148">
        <f>S196*H196</f>
        <v>0</v>
      </c>
      <c r="AR196" s="149" t="s">
        <v>358</v>
      </c>
      <c r="AT196" s="149" t="s">
        <v>234</v>
      </c>
      <c r="AU196" s="149" t="s">
        <v>95</v>
      </c>
      <c r="AY196" s="17" t="s">
        <v>232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93</v>
      </c>
      <c r="BK196" s="150">
        <f>ROUND(I196*H196,2)</f>
        <v>0</v>
      </c>
      <c r="BL196" s="17" t="s">
        <v>358</v>
      </c>
      <c r="BM196" s="149" t="s">
        <v>3643</v>
      </c>
    </row>
    <row r="197" spans="2:65" s="14" customFormat="1" ht="22.5">
      <c r="B197" s="166"/>
      <c r="D197" s="152" t="s">
        <v>241</v>
      </c>
      <c r="E197" s="167" t="s">
        <v>1</v>
      </c>
      <c r="F197" s="168" t="s">
        <v>3644</v>
      </c>
      <c r="H197" s="167" t="s">
        <v>1</v>
      </c>
      <c r="I197" s="169"/>
      <c r="L197" s="166"/>
      <c r="M197" s="170"/>
      <c r="T197" s="171"/>
      <c r="AT197" s="167" t="s">
        <v>241</v>
      </c>
      <c r="AU197" s="167" t="s">
        <v>95</v>
      </c>
      <c r="AV197" s="14" t="s">
        <v>93</v>
      </c>
      <c r="AW197" s="14" t="s">
        <v>42</v>
      </c>
      <c r="AX197" s="14" t="s">
        <v>86</v>
      </c>
      <c r="AY197" s="167" t="s">
        <v>232</v>
      </c>
    </row>
    <row r="198" spans="2:65" s="12" customFormat="1">
      <c r="B198" s="151"/>
      <c r="D198" s="152" t="s">
        <v>241</v>
      </c>
      <c r="E198" s="153" t="s">
        <v>1</v>
      </c>
      <c r="F198" s="154" t="s">
        <v>3645</v>
      </c>
      <c r="H198" s="155">
        <v>1300</v>
      </c>
      <c r="I198" s="156"/>
      <c r="L198" s="151"/>
      <c r="M198" s="157"/>
      <c r="T198" s="158"/>
      <c r="AT198" s="153" t="s">
        <v>241</v>
      </c>
      <c r="AU198" s="153" t="s">
        <v>95</v>
      </c>
      <c r="AV198" s="12" t="s">
        <v>95</v>
      </c>
      <c r="AW198" s="12" t="s">
        <v>42</v>
      </c>
      <c r="AX198" s="12" t="s">
        <v>86</v>
      </c>
      <c r="AY198" s="153" t="s">
        <v>232</v>
      </c>
    </row>
    <row r="199" spans="2:65" s="13" customFormat="1">
      <c r="B199" s="159"/>
      <c r="D199" s="152" t="s">
        <v>241</v>
      </c>
      <c r="E199" s="160" t="s">
        <v>1</v>
      </c>
      <c r="F199" s="161" t="s">
        <v>243</v>
      </c>
      <c r="H199" s="162">
        <v>1300</v>
      </c>
      <c r="I199" s="163"/>
      <c r="L199" s="159"/>
      <c r="M199" s="164"/>
      <c r="T199" s="165"/>
      <c r="AT199" s="160" t="s">
        <v>241</v>
      </c>
      <c r="AU199" s="160" t="s">
        <v>95</v>
      </c>
      <c r="AV199" s="13" t="s">
        <v>239</v>
      </c>
      <c r="AW199" s="13" t="s">
        <v>42</v>
      </c>
      <c r="AX199" s="13" t="s">
        <v>93</v>
      </c>
      <c r="AY199" s="160" t="s">
        <v>232</v>
      </c>
    </row>
    <row r="200" spans="2:65" s="1" customFormat="1" ht="24.2" customHeight="1">
      <c r="B200" s="33"/>
      <c r="C200" s="179" t="s">
        <v>367</v>
      </c>
      <c r="D200" s="179" t="s">
        <v>304</v>
      </c>
      <c r="E200" s="180" t="s">
        <v>3051</v>
      </c>
      <c r="F200" s="181" t="s">
        <v>3052</v>
      </c>
      <c r="G200" s="182" t="s">
        <v>237</v>
      </c>
      <c r="H200" s="183">
        <v>1495</v>
      </c>
      <c r="I200" s="184"/>
      <c r="J200" s="185">
        <f>ROUND(I200*H200,2)</f>
        <v>0</v>
      </c>
      <c r="K200" s="181" t="s">
        <v>238</v>
      </c>
      <c r="L200" s="186"/>
      <c r="M200" s="187" t="s">
        <v>1</v>
      </c>
      <c r="N200" s="188" t="s">
        <v>51</v>
      </c>
      <c r="P200" s="147">
        <f>O200*H200</f>
        <v>0</v>
      </c>
      <c r="Q200" s="147">
        <v>1.2E-4</v>
      </c>
      <c r="R200" s="147">
        <f>Q200*H200</f>
        <v>0.1794</v>
      </c>
      <c r="S200" s="147">
        <v>0</v>
      </c>
      <c r="T200" s="148">
        <f>S200*H200</f>
        <v>0</v>
      </c>
      <c r="AR200" s="149" t="s">
        <v>528</v>
      </c>
      <c r="AT200" s="149" t="s">
        <v>304</v>
      </c>
      <c r="AU200" s="149" t="s">
        <v>95</v>
      </c>
      <c r="AY200" s="17" t="s">
        <v>232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93</v>
      </c>
      <c r="BK200" s="150">
        <f>ROUND(I200*H200,2)</f>
        <v>0</v>
      </c>
      <c r="BL200" s="17" t="s">
        <v>358</v>
      </c>
      <c r="BM200" s="149" t="s">
        <v>3646</v>
      </c>
    </row>
    <row r="201" spans="2:65" s="14" customFormat="1" ht="22.5">
      <c r="B201" s="166"/>
      <c r="D201" s="152" t="s">
        <v>241</v>
      </c>
      <c r="E201" s="167" t="s">
        <v>1</v>
      </c>
      <c r="F201" s="168" t="s">
        <v>3644</v>
      </c>
      <c r="H201" s="167" t="s">
        <v>1</v>
      </c>
      <c r="I201" s="169"/>
      <c r="L201" s="166"/>
      <c r="M201" s="170"/>
      <c r="T201" s="171"/>
      <c r="AT201" s="167" t="s">
        <v>241</v>
      </c>
      <c r="AU201" s="167" t="s">
        <v>95</v>
      </c>
      <c r="AV201" s="14" t="s">
        <v>93</v>
      </c>
      <c r="AW201" s="14" t="s">
        <v>42</v>
      </c>
      <c r="AX201" s="14" t="s">
        <v>86</v>
      </c>
      <c r="AY201" s="167" t="s">
        <v>232</v>
      </c>
    </row>
    <row r="202" spans="2:65" s="12" customFormat="1">
      <c r="B202" s="151"/>
      <c r="D202" s="152" t="s">
        <v>241</v>
      </c>
      <c r="E202" s="153" t="s">
        <v>1</v>
      </c>
      <c r="F202" s="154" t="s">
        <v>3645</v>
      </c>
      <c r="H202" s="155">
        <v>1300</v>
      </c>
      <c r="I202" s="156"/>
      <c r="L202" s="151"/>
      <c r="M202" s="157"/>
      <c r="T202" s="158"/>
      <c r="AT202" s="153" t="s">
        <v>241</v>
      </c>
      <c r="AU202" s="153" t="s">
        <v>95</v>
      </c>
      <c r="AV202" s="12" t="s">
        <v>95</v>
      </c>
      <c r="AW202" s="12" t="s">
        <v>42</v>
      </c>
      <c r="AX202" s="12" t="s">
        <v>86</v>
      </c>
      <c r="AY202" s="153" t="s">
        <v>232</v>
      </c>
    </row>
    <row r="203" spans="2:65" s="13" customFormat="1">
      <c r="B203" s="159"/>
      <c r="D203" s="152" t="s">
        <v>241</v>
      </c>
      <c r="E203" s="160" t="s">
        <v>1</v>
      </c>
      <c r="F203" s="161" t="s">
        <v>243</v>
      </c>
      <c r="H203" s="162">
        <v>1300</v>
      </c>
      <c r="I203" s="163"/>
      <c r="L203" s="159"/>
      <c r="M203" s="164"/>
      <c r="T203" s="165"/>
      <c r="AT203" s="160" t="s">
        <v>241</v>
      </c>
      <c r="AU203" s="160" t="s">
        <v>95</v>
      </c>
      <c r="AV203" s="13" t="s">
        <v>239</v>
      </c>
      <c r="AW203" s="13" t="s">
        <v>42</v>
      </c>
      <c r="AX203" s="13" t="s">
        <v>93</v>
      </c>
      <c r="AY203" s="160" t="s">
        <v>232</v>
      </c>
    </row>
    <row r="204" spans="2:65" s="12" customFormat="1">
      <c r="B204" s="151"/>
      <c r="D204" s="152" t="s">
        <v>241</v>
      </c>
      <c r="F204" s="154" t="s">
        <v>3647</v>
      </c>
      <c r="H204" s="155">
        <v>1495</v>
      </c>
      <c r="I204" s="156"/>
      <c r="L204" s="151"/>
      <c r="M204" s="157"/>
      <c r="T204" s="158"/>
      <c r="AT204" s="153" t="s">
        <v>241</v>
      </c>
      <c r="AU204" s="153" t="s">
        <v>95</v>
      </c>
      <c r="AV204" s="12" t="s">
        <v>95</v>
      </c>
      <c r="AW204" s="12" t="s">
        <v>4</v>
      </c>
      <c r="AX204" s="12" t="s">
        <v>93</v>
      </c>
      <c r="AY204" s="153" t="s">
        <v>232</v>
      </c>
    </row>
    <row r="205" spans="2:65" s="1" customFormat="1" ht="44.25" customHeight="1">
      <c r="B205" s="33"/>
      <c r="C205" s="138" t="s">
        <v>373</v>
      </c>
      <c r="D205" s="138" t="s">
        <v>234</v>
      </c>
      <c r="E205" s="139" t="s">
        <v>3456</v>
      </c>
      <c r="F205" s="140" t="s">
        <v>3457</v>
      </c>
      <c r="G205" s="141" t="s">
        <v>237</v>
      </c>
      <c r="H205" s="142">
        <v>320</v>
      </c>
      <c r="I205" s="143"/>
      <c r="J205" s="144">
        <f>ROUND(I205*H205,2)</f>
        <v>0</v>
      </c>
      <c r="K205" s="140" t="s">
        <v>238</v>
      </c>
      <c r="L205" s="33"/>
      <c r="M205" s="145" t="s">
        <v>1</v>
      </c>
      <c r="N205" s="146" t="s">
        <v>51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358</v>
      </c>
      <c r="AT205" s="149" t="s">
        <v>234</v>
      </c>
      <c r="AU205" s="149" t="s">
        <v>95</v>
      </c>
      <c r="AY205" s="17" t="s">
        <v>232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93</v>
      </c>
      <c r="BK205" s="150">
        <f>ROUND(I205*H205,2)</f>
        <v>0</v>
      </c>
      <c r="BL205" s="17" t="s">
        <v>358</v>
      </c>
      <c r="BM205" s="149" t="s">
        <v>3648</v>
      </c>
    </row>
    <row r="206" spans="2:65" s="14" customFormat="1">
      <c r="B206" s="166"/>
      <c r="D206" s="152" t="s">
        <v>241</v>
      </c>
      <c r="E206" s="167" t="s">
        <v>1</v>
      </c>
      <c r="F206" s="168" t="s">
        <v>3649</v>
      </c>
      <c r="H206" s="167" t="s">
        <v>1</v>
      </c>
      <c r="I206" s="169"/>
      <c r="L206" s="166"/>
      <c r="M206" s="170"/>
      <c r="T206" s="171"/>
      <c r="AT206" s="167" t="s">
        <v>241</v>
      </c>
      <c r="AU206" s="167" t="s">
        <v>95</v>
      </c>
      <c r="AV206" s="14" t="s">
        <v>93</v>
      </c>
      <c r="AW206" s="14" t="s">
        <v>42</v>
      </c>
      <c r="AX206" s="14" t="s">
        <v>86</v>
      </c>
      <c r="AY206" s="167" t="s">
        <v>232</v>
      </c>
    </row>
    <row r="207" spans="2:65" s="12" customFormat="1">
      <c r="B207" s="151"/>
      <c r="D207" s="152" t="s">
        <v>241</v>
      </c>
      <c r="E207" s="153" t="s">
        <v>1</v>
      </c>
      <c r="F207" s="154" t="s">
        <v>3650</v>
      </c>
      <c r="H207" s="155">
        <v>320</v>
      </c>
      <c r="I207" s="156"/>
      <c r="L207" s="151"/>
      <c r="M207" s="157"/>
      <c r="T207" s="158"/>
      <c r="AT207" s="153" t="s">
        <v>241</v>
      </c>
      <c r="AU207" s="153" t="s">
        <v>95</v>
      </c>
      <c r="AV207" s="12" t="s">
        <v>95</v>
      </c>
      <c r="AW207" s="12" t="s">
        <v>42</v>
      </c>
      <c r="AX207" s="12" t="s">
        <v>86</v>
      </c>
      <c r="AY207" s="153" t="s">
        <v>232</v>
      </c>
    </row>
    <row r="208" spans="2:65" s="13" customFormat="1">
      <c r="B208" s="159"/>
      <c r="D208" s="152" t="s">
        <v>241</v>
      </c>
      <c r="E208" s="160" t="s">
        <v>1</v>
      </c>
      <c r="F208" s="161" t="s">
        <v>243</v>
      </c>
      <c r="H208" s="162">
        <v>320</v>
      </c>
      <c r="I208" s="163"/>
      <c r="L208" s="159"/>
      <c r="M208" s="164"/>
      <c r="T208" s="165"/>
      <c r="AT208" s="160" t="s">
        <v>241</v>
      </c>
      <c r="AU208" s="160" t="s">
        <v>95</v>
      </c>
      <c r="AV208" s="13" t="s">
        <v>239</v>
      </c>
      <c r="AW208" s="13" t="s">
        <v>42</v>
      </c>
      <c r="AX208" s="13" t="s">
        <v>93</v>
      </c>
      <c r="AY208" s="160" t="s">
        <v>232</v>
      </c>
    </row>
    <row r="209" spans="2:65" s="1" customFormat="1" ht="24.2" customHeight="1">
      <c r="B209" s="33"/>
      <c r="C209" s="179" t="s">
        <v>379</v>
      </c>
      <c r="D209" s="179" t="s">
        <v>304</v>
      </c>
      <c r="E209" s="180" t="s">
        <v>3651</v>
      </c>
      <c r="F209" s="181" t="s">
        <v>3652</v>
      </c>
      <c r="G209" s="182" t="s">
        <v>237</v>
      </c>
      <c r="H209" s="183">
        <v>368</v>
      </c>
      <c r="I209" s="184"/>
      <c r="J209" s="185">
        <f>ROUND(I209*H209,2)</f>
        <v>0</v>
      </c>
      <c r="K209" s="181" t="s">
        <v>238</v>
      </c>
      <c r="L209" s="186"/>
      <c r="M209" s="187" t="s">
        <v>1</v>
      </c>
      <c r="N209" s="188" t="s">
        <v>51</v>
      </c>
      <c r="P209" s="147">
        <f>O209*H209</f>
        <v>0</v>
      </c>
      <c r="Q209" s="147">
        <v>2.0000000000000001E-4</v>
      </c>
      <c r="R209" s="147">
        <f>Q209*H209</f>
        <v>7.3599999999999999E-2</v>
      </c>
      <c r="S209" s="147">
        <v>0</v>
      </c>
      <c r="T209" s="148">
        <f>S209*H209</f>
        <v>0</v>
      </c>
      <c r="AR209" s="149" t="s">
        <v>528</v>
      </c>
      <c r="AT209" s="149" t="s">
        <v>304</v>
      </c>
      <c r="AU209" s="149" t="s">
        <v>95</v>
      </c>
      <c r="AY209" s="17" t="s">
        <v>232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93</v>
      </c>
      <c r="BK209" s="150">
        <f>ROUND(I209*H209,2)</f>
        <v>0</v>
      </c>
      <c r="BL209" s="17" t="s">
        <v>358</v>
      </c>
      <c r="BM209" s="149" t="s">
        <v>3653</v>
      </c>
    </row>
    <row r="210" spans="2:65" s="1" customFormat="1" ht="19.5">
      <c r="B210" s="33"/>
      <c r="D210" s="152" t="s">
        <v>2490</v>
      </c>
      <c r="F210" s="197" t="s">
        <v>3654</v>
      </c>
      <c r="I210" s="198"/>
      <c r="L210" s="33"/>
      <c r="M210" s="199"/>
      <c r="T210" s="55"/>
      <c r="AT210" s="17" t="s">
        <v>2490</v>
      </c>
      <c r="AU210" s="17" t="s">
        <v>95</v>
      </c>
    </row>
    <row r="211" spans="2:65" s="12" customFormat="1">
      <c r="B211" s="151"/>
      <c r="D211" s="152" t="s">
        <v>241</v>
      </c>
      <c r="F211" s="154" t="s">
        <v>3655</v>
      </c>
      <c r="H211" s="155">
        <v>368</v>
      </c>
      <c r="I211" s="156"/>
      <c r="L211" s="151"/>
      <c r="M211" s="157"/>
      <c r="T211" s="158"/>
      <c r="AT211" s="153" t="s">
        <v>241</v>
      </c>
      <c r="AU211" s="153" t="s">
        <v>95</v>
      </c>
      <c r="AV211" s="12" t="s">
        <v>95</v>
      </c>
      <c r="AW211" s="12" t="s">
        <v>4</v>
      </c>
      <c r="AX211" s="12" t="s">
        <v>93</v>
      </c>
      <c r="AY211" s="153" t="s">
        <v>232</v>
      </c>
    </row>
    <row r="212" spans="2:65" s="1" customFormat="1" ht="44.25" customHeight="1">
      <c r="B212" s="33"/>
      <c r="C212" s="138" t="s">
        <v>384</v>
      </c>
      <c r="D212" s="138" t="s">
        <v>234</v>
      </c>
      <c r="E212" s="139" t="s">
        <v>3465</v>
      </c>
      <c r="F212" s="140" t="s">
        <v>3466</v>
      </c>
      <c r="G212" s="141" t="s">
        <v>237</v>
      </c>
      <c r="H212" s="142">
        <v>600</v>
      </c>
      <c r="I212" s="143"/>
      <c r="J212" s="144">
        <f>ROUND(I212*H212,2)</f>
        <v>0</v>
      </c>
      <c r="K212" s="140" t="s">
        <v>238</v>
      </c>
      <c r="L212" s="33"/>
      <c r="M212" s="145" t="s">
        <v>1</v>
      </c>
      <c r="N212" s="146" t="s">
        <v>51</v>
      </c>
      <c r="P212" s="147">
        <f>O212*H212</f>
        <v>0</v>
      </c>
      <c r="Q212" s="147">
        <v>0</v>
      </c>
      <c r="R212" s="147">
        <f>Q212*H212</f>
        <v>0</v>
      </c>
      <c r="S212" s="147">
        <v>0</v>
      </c>
      <c r="T212" s="148">
        <f>S212*H212</f>
        <v>0</v>
      </c>
      <c r="AR212" s="149" t="s">
        <v>358</v>
      </c>
      <c r="AT212" s="149" t="s">
        <v>234</v>
      </c>
      <c r="AU212" s="149" t="s">
        <v>95</v>
      </c>
      <c r="AY212" s="17" t="s">
        <v>232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93</v>
      </c>
      <c r="BK212" s="150">
        <f>ROUND(I212*H212,2)</f>
        <v>0</v>
      </c>
      <c r="BL212" s="17" t="s">
        <v>358</v>
      </c>
      <c r="BM212" s="149" t="s">
        <v>3656</v>
      </c>
    </row>
    <row r="213" spans="2:65" s="14" customFormat="1" ht="22.5">
      <c r="B213" s="166"/>
      <c r="D213" s="152" t="s">
        <v>241</v>
      </c>
      <c r="E213" s="167" t="s">
        <v>1</v>
      </c>
      <c r="F213" s="168" t="s">
        <v>3657</v>
      </c>
      <c r="H213" s="167" t="s">
        <v>1</v>
      </c>
      <c r="I213" s="169"/>
      <c r="L213" s="166"/>
      <c r="M213" s="170"/>
      <c r="T213" s="171"/>
      <c r="AT213" s="167" t="s">
        <v>241</v>
      </c>
      <c r="AU213" s="167" t="s">
        <v>95</v>
      </c>
      <c r="AV213" s="14" t="s">
        <v>93</v>
      </c>
      <c r="AW213" s="14" t="s">
        <v>42</v>
      </c>
      <c r="AX213" s="14" t="s">
        <v>86</v>
      </c>
      <c r="AY213" s="167" t="s">
        <v>232</v>
      </c>
    </row>
    <row r="214" spans="2:65" s="12" customFormat="1">
      <c r="B214" s="151"/>
      <c r="D214" s="152" t="s">
        <v>241</v>
      </c>
      <c r="E214" s="153" t="s">
        <v>1</v>
      </c>
      <c r="F214" s="154" t="s">
        <v>3658</v>
      </c>
      <c r="H214" s="155">
        <v>600</v>
      </c>
      <c r="I214" s="156"/>
      <c r="L214" s="151"/>
      <c r="M214" s="157"/>
      <c r="T214" s="158"/>
      <c r="AT214" s="153" t="s">
        <v>241</v>
      </c>
      <c r="AU214" s="153" t="s">
        <v>95</v>
      </c>
      <c r="AV214" s="12" t="s">
        <v>95</v>
      </c>
      <c r="AW214" s="12" t="s">
        <v>42</v>
      </c>
      <c r="AX214" s="12" t="s">
        <v>86</v>
      </c>
      <c r="AY214" s="153" t="s">
        <v>232</v>
      </c>
    </row>
    <row r="215" spans="2:65" s="13" customFormat="1">
      <c r="B215" s="159"/>
      <c r="D215" s="152" t="s">
        <v>241</v>
      </c>
      <c r="E215" s="160" t="s">
        <v>1</v>
      </c>
      <c r="F215" s="161" t="s">
        <v>243</v>
      </c>
      <c r="H215" s="162">
        <v>600</v>
      </c>
      <c r="I215" s="163"/>
      <c r="L215" s="159"/>
      <c r="M215" s="164"/>
      <c r="T215" s="165"/>
      <c r="AT215" s="160" t="s">
        <v>241</v>
      </c>
      <c r="AU215" s="160" t="s">
        <v>95</v>
      </c>
      <c r="AV215" s="13" t="s">
        <v>239</v>
      </c>
      <c r="AW215" s="13" t="s">
        <v>42</v>
      </c>
      <c r="AX215" s="13" t="s">
        <v>93</v>
      </c>
      <c r="AY215" s="160" t="s">
        <v>232</v>
      </c>
    </row>
    <row r="216" spans="2:65" s="1" customFormat="1" ht="24.2" customHeight="1">
      <c r="B216" s="33"/>
      <c r="C216" s="179" t="s">
        <v>7</v>
      </c>
      <c r="D216" s="179" t="s">
        <v>304</v>
      </c>
      <c r="E216" s="180" t="s">
        <v>3659</v>
      </c>
      <c r="F216" s="181" t="s">
        <v>3660</v>
      </c>
      <c r="G216" s="182" t="s">
        <v>237</v>
      </c>
      <c r="H216" s="183">
        <v>690</v>
      </c>
      <c r="I216" s="184"/>
      <c r="J216" s="185">
        <f>ROUND(I216*H216,2)</f>
        <v>0</v>
      </c>
      <c r="K216" s="181" t="s">
        <v>238</v>
      </c>
      <c r="L216" s="186"/>
      <c r="M216" s="187" t="s">
        <v>1</v>
      </c>
      <c r="N216" s="188" t="s">
        <v>51</v>
      </c>
      <c r="P216" s="147">
        <f>O216*H216</f>
        <v>0</v>
      </c>
      <c r="Q216" s="147">
        <v>1.6000000000000001E-4</v>
      </c>
      <c r="R216" s="147">
        <f>Q216*H216</f>
        <v>0.11040000000000001</v>
      </c>
      <c r="S216" s="147">
        <v>0</v>
      </c>
      <c r="T216" s="148">
        <f>S216*H216</f>
        <v>0</v>
      </c>
      <c r="AR216" s="149" t="s">
        <v>528</v>
      </c>
      <c r="AT216" s="149" t="s">
        <v>304</v>
      </c>
      <c r="AU216" s="149" t="s">
        <v>95</v>
      </c>
      <c r="AY216" s="17" t="s">
        <v>232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93</v>
      </c>
      <c r="BK216" s="150">
        <f>ROUND(I216*H216,2)</f>
        <v>0</v>
      </c>
      <c r="BL216" s="17" t="s">
        <v>358</v>
      </c>
      <c r="BM216" s="149" t="s">
        <v>3661</v>
      </c>
    </row>
    <row r="217" spans="2:65" s="14" customFormat="1" ht="22.5">
      <c r="B217" s="166"/>
      <c r="D217" s="152" t="s">
        <v>241</v>
      </c>
      <c r="E217" s="167" t="s">
        <v>1</v>
      </c>
      <c r="F217" s="168" t="s">
        <v>3657</v>
      </c>
      <c r="H217" s="167" t="s">
        <v>1</v>
      </c>
      <c r="I217" s="169"/>
      <c r="L217" s="166"/>
      <c r="M217" s="170"/>
      <c r="T217" s="171"/>
      <c r="AT217" s="167" t="s">
        <v>241</v>
      </c>
      <c r="AU217" s="167" t="s">
        <v>95</v>
      </c>
      <c r="AV217" s="14" t="s">
        <v>93</v>
      </c>
      <c r="AW217" s="14" t="s">
        <v>42</v>
      </c>
      <c r="AX217" s="14" t="s">
        <v>86</v>
      </c>
      <c r="AY217" s="167" t="s">
        <v>232</v>
      </c>
    </row>
    <row r="218" spans="2:65" s="12" customFormat="1">
      <c r="B218" s="151"/>
      <c r="D218" s="152" t="s">
        <v>241</v>
      </c>
      <c r="E218" s="153" t="s">
        <v>1</v>
      </c>
      <c r="F218" s="154" t="s">
        <v>3658</v>
      </c>
      <c r="H218" s="155">
        <v>600</v>
      </c>
      <c r="I218" s="156"/>
      <c r="L218" s="151"/>
      <c r="M218" s="157"/>
      <c r="T218" s="158"/>
      <c r="AT218" s="153" t="s">
        <v>241</v>
      </c>
      <c r="AU218" s="153" t="s">
        <v>95</v>
      </c>
      <c r="AV218" s="12" t="s">
        <v>95</v>
      </c>
      <c r="AW218" s="12" t="s">
        <v>42</v>
      </c>
      <c r="AX218" s="12" t="s">
        <v>86</v>
      </c>
      <c r="AY218" s="153" t="s">
        <v>232</v>
      </c>
    </row>
    <row r="219" spans="2:65" s="13" customFormat="1">
      <c r="B219" s="159"/>
      <c r="D219" s="152" t="s">
        <v>241</v>
      </c>
      <c r="E219" s="160" t="s">
        <v>1</v>
      </c>
      <c r="F219" s="161" t="s">
        <v>243</v>
      </c>
      <c r="H219" s="162">
        <v>600</v>
      </c>
      <c r="I219" s="163"/>
      <c r="L219" s="159"/>
      <c r="M219" s="164"/>
      <c r="T219" s="165"/>
      <c r="AT219" s="160" t="s">
        <v>241</v>
      </c>
      <c r="AU219" s="160" t="s">
        <v>95</v>
      </c>
      <c r="AV219" s="13" t="s">
        <v>239</v>
      </c>
      <c r="AW219" s="13" t="s">
        <v>42</v>
      </c>
      <c r="AX219" s="13" t="s">
        <v>93</v>
      </c>
      <c r="AY219" s="160" t="s">
        <v>232</v>
      </c>
    </row>
    <row r="220" spans="2:65" s="12" customFormat="1">
      <c r="B220" s="151"/>
      <c r="D220" s="152" t="s">
        <v>241</v>
      </c>
      <c r="F220" s="154" t="s">
        <v>3642</v>
      </c>
      <c r="H220" s="155">
        <v>690</v>
      </c>
      <c r="I220" s="156"/>
      <c r="L220" s="151"/>
      <c r="M220" s="157"/>
      <c r="T220" s="158"/>
      <c r="AT220" s="153" t="s">
        <v>241</v>
      </c>
      <c r="AU220" s="153" t="s">
        <v>95</v>
      </c>
      <c r="AV220" s="12" t="s">
        <v>95</v>
      </c>
      <c r="AW220" s="12" t="s">
        <v>4</v>
      </c>
      <c r="AX220" s="12" t="s">
        <v>93</v>
      </c>
      <c r="AY220" s="153" t="s">
        <v>232</v>
      </c>
    </row>
    <row r="221" spans="2:65" s="1" customFormat="1" ht="49.15" customHeight="1">
      <c r="B221" s="33"/>
      <c r="C221" s="138" t="s">
        <v>393</v>
      </c>
      <c r="D221" s="138" t="s">
        <v>234</v>
      </c>
      <c r="E221" s="139" t="s">
        <v>3662</v>
      </c>
      <c r="F221" s="140" t="s">
        <v>3663</v>
      </c>
      <c r="G221" s="141" t="s">
        <v>237</v>
      </c>
      <c r="H221" s="142">
        <v>200</v>
      </c>
      <c r="I221" s="143"/>
      <c r="J221" s="144">
        <f>ROUND(I221*H221,2)</f>
        <v>0</v>
      </c>
      <c r="K221" s="140" t="s">
        <v>238</v>
      </c>
      <c r="L221" s="33"/>
      <c r="M221" s="145" t="s">
        <v>1</v>
      </c>
      <c r="N221" s="146" t="s">
        <v>51</v>
      </c>
      <c r="P221" s="147">
        <f>O221*H221</f>
        <v>0</v>
      </c>
      <c r="Q221" s="147">
        <v>0</v>
      </c>
      <c r="R221" s="147">
        <f>Q221*H221</f>
        <v>0</v>
      </c>
      <c r="S221" s="147">
        <v>1.1999999999999999E-3</v>
      </c>
      <c r="T221" s="148">
        <f>S221*H221</f>
        <v>0.24</v>
      </c>
      <c r="AR221" s="149" t="s">
        <v>358</v>
      </c>
      <c r="AT221" s="149" t="s">
        <v>234</v>
      </c>
      <c r="AU221" s="149" t="s">
        <v>95</v>
      </c>
      <c r="AY221" s="17" t="s">
        <v>232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93</v>
      </c>
      <c r="BK221" s="150">
        <f>ROUND(I221*H221,2)</f>
        <v>0</v>
      </c>
      <c r="BL221" s="17" t="s">
        <v>358</v>
      </c>
      <c r="BM221" s="149" t="s">
        <v>3664</v>
      </c>
    </row>
    <row r="222" spans="2:65" s="1" customFormat="1" ht="39">
      <c r="B222" s="33"/>
      <c r="D222" s="152" t="s">
        <v>2490</v>
      </c>
      <c r="F222" s="197" t="s">
        <v>3665</v>
      </c>
      <c r="I222" s="198"/>
      <c r="L222" s="33"/>
      <c r="M222" s="199"/>
      <c r="T222" s="55"/>
      <c r="AT222" s="17" t="s">
        <v>2490</v>
      </c>
      <c r="AU222" s="17" t="s">
        <v>95</v>
      </c>
    </row>
    <row r="223" spans="2:65" s="14" customFormat="1">
      <c r="B223" s="166"/>
      <c r="D223" s="152" t="s">
        <v>241</v>
      </c>
      <c r="E223" s="167" t="s">
        <v>1</v>
      </c>
      <c r="F223" s="168" t="s">
        <v>3666</v>
      </c>
      <c r="H223" s="167" t="s">
        <v>1</v>
      </c>
      <c r="I223" s="169"/>
      <c r="L223" s="166"/>
      <c r="M223" s="170"/>
      <c r="T223" s="171"/>
      <c r="AT223" s="167" t="s">
        <v>241</v>
      </c>
      <c r="AU223" s="167" t="s">
        <v>95</v>
      </c>
      <c r="AV223" s="14" t="s">
        <v>93</v>
      </c>
      <c r="AW223" s="14" t="s">
        <v>42</v>
      </c>
      <c r="AX223" s="14" t="s">
        <v>86</v>
      </c>
      <c r="AY223" s="167" t="s">
        <v>232</v>
      </c>
    </row>
    <row r="224" spans="2:65" s="14" customFormat="1" ht="22.5">
      <c r="B224" s="166"/>
      <c r="D224" s="152" t="s">
        <v>241</v>
      </c>
      <c r="E224" s="167" t="s">
        <v>1</v>
      </c>
      <c r="F224" s="168" t="s">
        <v>3667</v>
      </c>
      <c r="H224" s="167" t="s">
        <v>1</v>
      </c>
      <c r="I224" s="169"/>
      <c r="L224" s="166"/>
      <c r="M224" s="170"/>
      <c r="T224" s="171"/>
      <c r="AT224" s="167" t="s">
        <v>241</v>
      </c>
      <c r="AU224" s="167" t="s">
        <v>95</v>
      </c>
      <c r="AV224" s="14" t="s">
        <v>93</v>
      </c>
      <c r="AW224" s="14" t="s">
        <v>42</v>
      </c>
      <c r="AX224" s="14" t="s">
        <v>86</v>
      </c>
      <c r="AY224" s="167" t="s">
        <v>232</v>
      </c>
    </row>
    <row r="225" spans="2:65" s="12" customFormat="1">
      <c r="B225" s="151"/>
      <c r="D225" s="152" t="s">
        <v>241</v>
      </c>
      <c r="E225" s="153" t="s">
        <v>1</v>
      </c>
      <c r="F225" s="154" t="s">
        <v>1583</v>
      </c>
      <c r="H225" s="155">
        <v>200</v>
      </c>
      <c r="I225" s="156"/>
      <c r="L225" s="151"/>
      <c r="M225" s="157"/>
      <c r="T225" s="158"/>
      <c r="AT225" s="153" t="s">
        <v>241</v>
      </c>
      <c r="AU225" s="153" t="s">
        <v>95</v>
      </c>
      <c r="AV225" s="12" t="s">
        <v>95</v>
      </c>
      <c r="AW225" s="12" t="s">
        <v>42</v>
      </c>
      <c r="AX225" s="12" t="s">
        <v>86</v>
      </c>
      <c r="AY225" s="153" t="s">
        <v>232</v>
      </c>
    </row>
    <row r="226" spans="2:65" s="13" customFormat="1">
      <c r="B226" s="159"/>
      <c r="D226" s="152" t="s">
        <v>241</v>
      </c>
      <c r="E226" s="160" t="s">
        <v>1</v>
      </c>
      <c r="F226" s="161" t="s">
        <v>243</v>
      </c>
      <c r="H226" s="162">
        <v>200</v>
      </c>
      <c r="I226" s="163"/>
      <c r="L226" s="159"/>
      <c r="M226" s="164"/>
      <c r="T226" s="165"/>
      <c r="AT226" s="160" t="s">
        <v>241</v>
      </c>
      <c r="AU226" s="160" t="s">
        <v>95</v>
      </c>
      <c r="AV226" s="13" t="s">
        <v>239</v>
      </c>
      <c r="AW226" s="13" t="s">
        <v>42</v>
      </c>
      <c r="AX226" s="13" t="s">
        <v>93</v>
      </c>
      <c r="AY226" s="160" t="s">
        <v>232</v>
      </c>
    </row>
    <row r="227" spans="2:65" s="1" customFormat="1" ht="16.5" customHeight="1">
      <c r="B227" s="33"/>
      <c r="C227" s="138" t="s">
        <v>404</v>
      </c>
      <c r="D227" s="138" t="s">
        <v>234</v>
      </c>
      <c r="E227" s="139" t="s">
        <v>3668</v>
      </c>
      <c r="F227" s="140" t="s">
        <v>3669</v>
      </c>
      <c r="G227" s="141" t="s">
        <v>237</v>
      </c>
      <c r="H227" s="142">
        <v>2</v>
      </c>
      <c r="I227" s="143"/>
      <c r="J227" s="144">
        <f>ROUND(I227*H227,2)</f>
        <v>0</v>
      </c>
      <c r="K227" s="140" t="s">
        <v>1794</v>
      </c>
      <c r="L227" s="33"/>
      <c r="M227" s="145" t="s">
        <v>1</v>
      </c>
      <c r="N227" s="146" t="s">
        <v>51</v>
      </c>
      <c r="P227" s="147">
        <f>O227*H227</f>
        <v>0</v>
      </c>
      <c r="Q227" s="147">
        <v>0</v>
      </c>
      <c r="R227" s="147">
        <f>Q227*H227</f>
        <v>0</v>
      </c>
      <c r="S227" s="147">
        <v>1.1999999999999999E-3</v>
      </c>
      <c r="T227" s="148">
        <f>S227*H227</f>
        <v>2.3999999999999998E-3</v>
      </c>
      <c r="AR227" s="149" t="s">
        <v>358</v>
      </c>
      <c r="AT227" s="149" t="s">
        <v>234</v>
      </c>
      <c r="AU227" s="149" t="s">
        <v>95</v>
      </c>
      <c r="AY227" s="17" t="s">
        <v>232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93</v>
      </c>
      <c r="BK227" s="150">
        <f>ROUND(I227*H227,2)</f>
        <v>0</v>
      </c>
      <c r="BL227" s="17" t="s">
        <v>358</v>
      </c>
      <c r="BM227" s="149" t="s">
        <v>3670</v>
      </c>
    </row>
    <row r="228" spans="2:65" s="1" customFormat="1" ht="19.5">
      <c r="B228" s="33"/>
      <c r="D228" s="152" t="s">
        <v>2490</v>
      </c>
      <c r="F228" s="197" t="s">
        <v>3671</v>
      </c>
      <c r="I228" s="198"/>
      <c r="L228" s="33"/>
      <c r="M228" s="199"/>
      <c r="T228" s="55"/>
      <c r="AT228" s="17" t="s">
        <v>2490</v>
      </c>
      <c r="AU228" s="17" t="s">
        <v>95</v>
      </c>
    </row>
    <row r="229" spans="2:65" s="14" customFormat="1">
      <c r="B229" s="166"/>
      <c r="D229" s="152" t="s">
        <v>241</v>
      </c>
      <c r="E229" s="167" t="s">
        <v>1</v>
      </c>
      <c r="F229" s="168" t="s">
        <v>3666</v>
      </c>
      <c r="H229" s="167" t="s">
        <v>1</v>
      </c>
      <c r="I229" s="169"/>
      <c r="L229" s="166"/>
      <c r="M229" s="170"/>
      <c r="T229" s="171"/>
      <c r="AT229" s="167" t="s">
        <v>241</v>
      </c>
      <c r="AU229" s="167" t="s">
        <v>95</v>
      </c>
      <c r="AV229" s="14" t="s">
        <v>93</v>
      </c>
      <c r="AW229" s="14" t="s">
        <v>42</v>
      </c>
      <c r="AX229" s="14" t="s">
        <v>86</v>
      </c>
      <c r="AY229" s="167" t="s">
        <v>232</v>
      </c>
    </row>
    <row r="230" spans="2:65" s="14" customFormat="1">
      <c r="B230" s="166"/>
      <c r="D230" s="152" t="s">
        <v>241</v>
      </c>
      <c r="E230" s="167" t="s">
        <v>1</v>
      </c>
      <c r="F230" s="168" t="s">
        <v>3672</v>
      </c>
      <c r="H230" s="167" t="s">
        <v>1</v>
      </c>
      <c r="I230" s="169"/>
      <c r="L230" s="166"/>
      <c r="M230" s="170"/>
      <c r="T230" s="171"/>
      <c r="AT230" s="167" t="s">
        <v>241</v>
      </c>
      <c r="AU230" s="167" t="s">
        <v>95</v>
      </c>
      <c r="AV230" s="14" t="s">
        <v>93</v>
      </c>
      <c r="AW230" s="14" t="s">
        <v>42</v>
      </c>
      <c r="AX230" s="14" t="s">
        <v>86</v>
      </c>
      <c r="AY230" s="167" t="s">
        <v>232</v>
      </c>
    </row>
    <row r="231" spans="2:65" s="12" customFormat="1">
      <c r="B231" s="151"/>
      <c r="D231" s="152" t="s">
        <v>241</v>
      </c>
      <c r="E231" s="153" t="s">
        <v>1</v>
      </c>
      <c r="F231" s="154" t="s">
        <v>95</v>
      </c>
      <c r="H231" s="155">
        <v>2</v>
      </c>
      <c r="I231" s="156"/>
      <c r="L231" s="151"/>
      <c r="M231" s="157"/>
      <c r="T231" s="158"/>
      <c r="AT231" s="153" t="s">
        <v>241</v>
      </c>
      <c r="AU231" s="153" t="s">
        <v>95</v>
      </c>
      <c r="AV231" s="12" t="s">
        <v>95</v>
      </c>
      <c r="AW231" s="12" t="s">
        <v>42</v>
      </c>
      <c r="AX231" s="12" t="s">
        <v>86</v>
      </c>
      <c r="AY231" s="153" t="s">
        <v>232</v>
      </c>
    </row>
    <row r="232" spans="2:65" s="13" customFormat="1">
      <c r="B232" s="159"/>
      <c r="D232" s="152" t="s">
        <v>241</v>
      </c>
      <c r="E232" s="160" t="s">
        <v>1</v>
      </c>
      <c r="F232" s="161" t="s">
        <v>243</v>
      </c>
      <c r="H232" s="162">
        <v>2</v>
      </c>
      <c r="I232" s="163"/>
      <c r="L232" s="159"/>
      <c r="M232" s="164"/>
      <c r="T232" s="165"/>
      <c r="AT232" s="160" t="s">
        <v>241</v>
      </c>
      <c r="AU232" s="160" t="s">
        <v>95</v>
      </c>
      <c r="AV232" s="13" t="s">
        <v>239</v>
      </c>
      <c r="AW232" s="13" t="s">
        <v>42</v>
      </c>
      <c r="AX232" s="13" t="s">
        <v>93</v>
      </c>
      <c r="AY232" s="160" t="s">
        <v>232</v>
      </c>
    </row>
    <row r="233" spans="2:65" s="1" customFormat="1" ht="16.5" customHeight="1">
      <c r="B233" s="33"/>
      <c r="C233" s="138" t="s">
        <v>412</v>
      </c>
      <c r="D233" s="138" t="s">
        <v>234</v>
      </c>
      <c r="E233" s="139" t="s">
        <v>3673</v>
      </c>
      <c r="F233" s="140" t="s">
        <v>3674</v>
      </c>
      <c r="G233" s="141" t="s">
        <v>237</v>
      </c>
      <c r="H233" s="142">
        <v>2</v>
      </c>
      <c r="I233" s="143"/>
      <c r="J233" s="144">
        <f>ROUND(I233*H233,2)</f>
        <v>0</v>
      </c>
      <c r="K233" s="140" t="s">
        <v>1794</v>
      </c>
      <c r="L233" s="33"/>
      <c r="M233" s="145" t="s">
        <v>1</v>
      </c>
      <c r="N233" s="146" t="s">
        <v>51</v>
      </c>
      <c r="P233" s="147">
        <f>O233*H233</f>
        <v>0</v>
      </c>
      <c r="Q233" s="147">
        <v>0</v>
      </c>
      <c r="R233" s="147">
        <f>Q233*H233</f>
        <v>0</v>
      </c>
      <c r="S233" s="147">
        <v>1.1999999999999999E-3</v>
      </c>
      <c r="T233" s="148">
        <f>S233*H233</f>
        <v>2.3999999999999998E-3</v>
      </c>
      <c r="AR233" s="149" t="s">
        <v>358</v>
      </c>
      <c r="AT233" s="149" t="s">
        <v>234</v>
      </c>
      <c r="AU233" s="149" t="s">
        <v>95</v>
      </c>
      <c r="AY233" s="17" t="s">
        <v>232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93</v>
      </c>
      <c r="BK233" s="150">
        <f>ROUND(I233*H233,2)</f>
        <v>0</v>
      </c>
      <c r="BL233" s="17" t="s">
        <v>358</v>
      </c>
      <c r="BM233" s="149" t="s">
        <v>3675</v>
      </c>
    </row>
    <row r="234" spans="2:65" s="1" customFormat="1" ht="19.5">
      <c r="B234" s="33"/>
      <c r="D234" s="152" t="s">
        <v>2490</v>
      </c>
      <c r="F234" s="197" t="s">
        <v>3676</v>
      </c>
      <c r="I234" s="198"/>
      <c r="L234" s="33"/>
      <c r="M234" s="199"/>
      <c r="T234" s="55"/>
      <c r="AT234" s="17" t="s">
        <v>2490</v>
      </c>
      <c r="AU234" s="17" t="s">
        <v>95</v>
      </c>
    </row>
    <row r="235" spans="2:65" s="14" customFormat="1">
      <c r="B235" s="166"/>
      <c r="D235" s="152" t="s">
        <v>241</v>
      </c>
      <c r="E235" s="167" t="s">
        <v>1</v>
      </c>
      <c r="F235" s="168" t="s">
        <v>3666</v>
      </c>
      <c r="H235" s="167" t="s">
        <v>1</v>
      </c>
      <c r="I235" s="169"/>
      <c r="L235" s="166"/>
      <c r="M235" s="170"/>
      <c r="T235" s="171"/>
      <c r="AT235" s="167" t="s">
        <v>241</v>
      </c>
      <c r="AU235" s="167" t="s">
        <v>95</v>
      </c>
      <c r="AV235" s="14" t="s">
        <v>93</v>
      </c>
      <c r="AW235" s="14" t="s">
        <v>42</v>
      </c>
      <c r="AX235" s="14" t="s">
        <v>86</v>
      </c>
      <c r="AY235" s="167" t="s">
        <v>232</v>
      </c>
    </row>
    <row r="236" spans="2:65" s="14" customFormat="1">
      <c r="B236" s="166"/>
      <c r="D236" s="152" t="s">
        <v>241</v>
      </c>
      <c r="E236" s="167" t="s">
        <v>1</v>
      </c>
      <c r="F236" s="168" t="s">
        <v>3677</v>
      </c>
      <c r="H236" s="167" t="s">
        <v>1</v>
      </c>
      <c r="I236" s="169"/>
      <c r="L236" s="166"/>
      <c r="M236" s="170"/>
      <c r="T236" s="171"/>
      <c r="AT236" s="167" t="s">
        <v>241</v>
      </c>
      <c r="AU236" s="167" t="s">
        <v>95</v>
      </c>
      <c r="AV236" s="14" t="s">
        <v>93</v>
      </c>
      <c r="AW236" s="14" t="s">
        <v>42</v>
      </c>
      <c r="AX236" s="14" t="s">
        <v>86</v>
      </c>
      <c r="AY236" s="167" t="s">
        <v>232</v>
      </c>
    </row>
    <row r="237" spans="2:65" s="12" customFormat="1">
      <c r="B237" s="151"/>
      <c r="D237" s="152" t="s">
        <v>241</v>
      </c>
      <c r="E237" s="153" t="s">
        <v>1</v>
      </c>
      <c r="F237" s="154" t="s">
        <v>95</v>
      </c>
      <c r="H237" s="155">
        <v>2</v>
      </c>
      <c r="I237" s="156"/>
      <c r="L237" s="151"/>
      <c r="M237" s="157"/>
      <c r="T237" s="158"/>
      <c r="AT237" s="153" t="s">
        <v>241</v>
      </c>
      <c r="AU237" s="153" t="s">
        <v>95</v>
      </c>
      <c r="AV237" s="12" t="s">
        <v>95</v>
      </c>
      <c r="AW237" s="12" t="s">
        <v>42</v>
      </c>
      <c r="AX237" s="12" t="s">
        <v>86</v>
      </c>
      <c r="AY237" s="153" t="s">
        <v>232</v>
      </c>
    </row>
    <row r="238" spans="2:65" s="13" customFormat="1">
      <c r="B238" s="159"/>
      <c r="D238" s="152" t="s">
        <v>241</v>
      </c>
      <c r="E238" s="160" t="s">
        <v>1</v>
      </c>
      <c r="F238" s="161" t="s">
        <v>243</v>
      </c>
      <c r="H238" s="162">
        <v>2</v>
      </c>
      <c r="I238" s="163"/>
      <c r="L238" s="159"/>
      <c r="M238" s="164"/>
      <c r="T238" s="165"/>
      <c r="AT238" s="160" t="s">
        <v>241</v>
      </c>
      <c r="AU238" s="160" t="s">
        <v>95</v>
      </c>
      <c r="AV238" s="13" t="s">
        <v>239</v>
      </c>
      <c r="AW238" s="13" t="s">
        <v>42</v>
      </c>
      <c r="AX238" s="13" t="s">
        <v>93</v>
      </c>
      <c r="AY238" s="160" t="s">
        <v>232</v>
      </c>
    </row>
    <row r="239" spans="2:65" s="1" customFormat="1" ht="44.25" customHeight="1">
      <c r="B239" s="33"/>
      <c r="C239" s="138" t="s">
        <v>420</v>
      </c>
      <c r="D239" s="138" t="s">
        <v>234</v>
      </c>
      <c r="E239" s="139" t="s">
        <v>3678</v>
      </c>
      <c r="F239" s="140" t="s">
        <v>3679</v>
      </c>
      <c r="G239" s="141" t="s">
        <v>237</v>
      </c>
      <c r="H239" s="142">
        <v>440</v>
      </c>
      <c r="I239" s="143"/>
      <c r="J239" s="144">
        <f>ROUND(I239*H239,2)</f>
        <v>0</v>
      </c>
      <c r="K239" s="140" t="s">
        <v>238</v>
      </c>
      <c r="L239" s="33"/>
      <c r="M239" s="145" t="s">
        <v>1</v>
      </c>
      <c r="N239" s="146" t="s">
        <v>51</v>
      </c>
      <c r="P239" s="147">
        <f>O239*H239</f>
        <v>0</v>
      </c>
      <c r="Q239" s="147">
        <v>0</v>
      </c>
      <c r="R239" s="147">
        <f>Q239*H239</f>
        <v>0</v>
      </c>
      <c r="S239" s="147">
        <v>0</v>
      </c>
      <c r="T239" s="148">
        <f>S239*H239</f>
        <v>0</v>
      </c>
      <c r="AR239" s="149" t="s">
        <v>358</v>
      </c>
      <c r="AT239" s="149" t="s">
        <v>234</v>
      </c>
      <c r="AU239" s="149" t="s">
        <v>95</v>
      </c>
      <c r="AY239" s="17" t="s">
        <v>232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93</v>
      </c>
      <c r="BK239" s="150">
        <f>ROUND(I239*H239,2)</f>
        <v>0</v>
      </c>
      <c r="BL239" s="17" t="s">
        <v>358</v>
      </c>
      <c r="BM239" s="149" t="s">
        <v>3680</v>
      </c>
    </row>
    <row r="240" spans="2:65" s="14" customFormat="1">
      <c r="B240" s="166"/>
      <c r="D240" s="152" t="s">
        <v>241</v>
      </c>
      <c r="E240" s="167" t="s">
        <v>1</v>
      </c>
      <c r="F240" s="168" t="s">
        <v>3681</v>
      </c>
      <c r="H240" s="167" t="s">
        <v>1</v>
      </c>
      <c r="I240" s="169"/>
      <c r="L240" s="166"/>
      <c r="M240" s="170"/>
      <c r="T240" s="171"/>
      <c r="AT240" s="167" t="s">
        <v>241</v>
      </c>
      <c r="AU240" s="167" t="s">
        <v>95</v>
      </c>
      <c r="AV240" s="14" t="s">
        <v>93</v>
      </c>
      <c r="AW240" s="14" t="s">
        <v>42</v>
      </c>
      <c r="AX240" s="14" t="s">
        <v>86</v>
      </c>
      <c r="AY240" s="167" t="s">
        <v>232</v>
      </c>
    </row>
    <row r="241" spans="2:65" s="12" customFormat="1">
      <c r="B241" s="151"/>
      <c r="D241" s="152" t="s">
        <v>241</v>
      </c>
      <c r="E241" s="153" t="s">
        <v>1</v>
      </c>
      <c r="F241" s="154" t="s">
        <v>3682</v>
      </c>
      <c r="H241" s="155">
        <v>440</v>
      </c>
      <c r="I241" s="156"/>
      <c r="L241" s="151"/>
      <c r="M241" s="157"/>
      <c r="T241" s="158"/>
      <c r="AT241" s="153" t="s">
        <v>241</v>
      </c>
      <c r="AU241" s="153" t="s">
        <v>95</v>
      </c>
      <c r="AV241" s="12" t="s">
        <v>95</v>
      </c>
      <c r="AW241" s="12" t="s">
        <v>42</v>
      </c>
      <c r="AX241" s="12" t="s">
        <v>86</v>
      </c>
      <c r="AY241" s="153" t="s">
        <v>232</v>
      </c>
    </row>
    <row r="242" spans="2:65" s="13" customFormat="1">
      <c r="B242" s="159"/>
      <c r="D242" s="152" t="s">
        <v>241</v>
      </c>
      <c r="E242" s="160" t="s">
        <v>1</v>
      </c>
      <c r="F242" s="161" t="s">
        <v>243</v>
      </c>
      <c r="H242" s="162">
        <v>440</v>
      </c>
      <c r="I242" s="163"/>
      <c r="L242" s="159"/>
      <c r="M242" s="164"/>
      <c r="T242" s="165"/>
      <c r="AT242" s="160" t="s">
        <v>241</v>
      </c>
      <c r="AU242" s="160" t="s">
        <v>95</v>
      </c>
      <c r="AV242" s="13" t="s">
        <v>239</v>
      </c>
      <c r="AW242" s="13" t="s">
        <v>42</v>
      </c>
      <c r="AX242" s="13" t="s">
        <v>93</v>
      </c>
      <c r="AY242" s="160" t="s">
        <v>232</v>
      </c>
    </row>
    <row r="243" spans="2:65" s="1" customFormat="1" ht="37.9" customHeight="1">
      <c r="B243" s="33"/>
      <c r="C243" s="179" t="s">
        <v>426</v>
      </c>
      <c r="D243" s="179" t="s">
        <v>304</v>
      </c>
      <c r="E243" s="180" t="s">
        <v>3683</v>
      </c>
      <c r="F243" s="181" t="s">
        <v>3684</v>
      </c>
      <c r="G243" s="182" t="s">
        <v>237</v>
      </c>
      <c r="H243" s="183">
        <v>440</v>
      </c>
      <c r="I243" s="184"/>
      <c r="J243" s="185">
        <f>ROUND(I243*H243,2)</f>
        <v>0</v>
      </c>
      <c r="K243" s="181" t="s">
        <v>238</v>
      </c>
      <c r="L243" s="186"/>
      <c r="M243" s="187" t="s">
        <v>1</v>
      </c>
      <c r="N243" s="188" t="s">
        <v>51</v>
      </c>
      <c r="P243" s="147">
        <f>O243*H243</f>
        <v>0</v>
      </c>
      <c r="Q243" s="147">
        <v>5.0000000000000002E-5</v>
      </c>
      <c r="R243" s="147">
        <f>Q243*H243</f>
        <v>2.2000000000000002E-2</v>
      </c>
      <c r="S243" s="147">
        <v>0</v>
      </c>
      <c r="T243" s="148">
        <f>S243*H243</f>
        <v>0</v>
      </c>
      <c r="AR243" s="149" t="s">
        <v>528</v>
      </c>
      <c r="AT243" s="149" t="s">
        <v>304</v>
      </c>
      <c r="AU243" s="149" t="s">
        <v>95</v>
      </c>
      <c r="AY243" s="17" t="s">
        <v>232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93</v>
      </c>
      <c r="BK243" s="150">
        <f>ROUND(I243*H243,2)</f>
        <v>0</v>
      </c>
      <c r="BL243" s="17" t="s">
        <v>358</v>
      </c>
      <c r="BM243" s="149" t="s">
        <v>3685</v>
      </c>
    </row>
    <row r="244" spans="2:65" s="1" customFormat="1" ht="19.5">
      <c r="B244" s="33"/>
      <c r="D244" s="152" t="s">
        <v>2490</v>
      </c>
      <c r="F244" s="197" t="s">
        <v>3686</v>
      </c>
      <c r="I244" s="198"/>
      <c r="L244" s="33"/>
      <c r="M244" s="199"/>
      <c r="T244" s="55"/>
      <c r="AT244" s="17" t="s">
        <v>2490</v>
      </c>
      <c r="AU244" s="17" t="s">
        <v>95</v>
      </c>
    </row>
    <row r="245" spans="2:65" s="14" customFormat="1">
      <c r="B245" s="166"/>
      <c r="D245" s="152" t="s">
        <v>241</v>
      </c>
      <c r="E245" s="167" t="s">
        <v>1</v>
      </c>
      <c r="F245" s="168" t="s">
        <v>3681</v>
      </c>
      <c r="H245" s="167" t="s">
        <v>1</v>
      </c>
      <c r="I245" s="169"/>
      <c r="L245" s="166"/>
      <c r="M245" s="170"/>
      <c r="T245" s="171"/>
      <c r="AT245" s="167" t="s">
        <v>241</v>
      </c>
      <c r="AU245" s="167" t="s">
        <v>95</v>
      </c>
      <c r="AV245" s="14" t="s">
        <v>93</v>
      </c>
      <c r="AW245" s="14" t="s">
        <v>42</v>
      </c>
      <c r="AX245" s="14" t="s">
        <v>86</v>
      </c>
      <c r="AY245" s="167" t="s">
        <v>232</v>
      </c>
    </row>
    <row r="246" spans="2:65" s="12" customFormat="1">
      <c r="B246" s="151"/>
      <c r="D246" s="152" t="s">
        <v>241</v>
      </c>
      <c r="E246" s="153" t="s">
        <v>1</v>
      </c>
      <c r="F246" s="154" t="s">
        <v>3682</v>
      </c>
      <c r="H246" s="155">
        <v>440</v>
      </c>
      <c r="I246" s="156"/>
      <c r="L246" s="151"/>
      <c r="M246" s="157"/>
      <c r="T246" s="158"/>
      <c r="AT246" s="153" t="s">
        <v>241</v>
      </c>
      <c r="AU246" s="153" t="s">
        <v>95</v>
      </c>
      <c r="AV246" s="12" t="s">
        <v>95</v>
      </c>
      <c r="AW246" s="12" t="s">
        <v>42</v>
      </c>
      <c r="AX246" s="12" t="s">
        <v>86</v>
      </c>
      <c r="AY246" s="153" t="s">
        <v>232</v>
      </c>
    </row>
    <row r="247" spans="2:65" s="13" customFormat="1">
      <c r="B247" s="159"/>
      <c r="D247" s="152" t="s">
        <v>241</v>
      </c>
      <c r="E247" s="160" t="s">
        <v>1</v>
      </c>
      <c r="F247" s="161" t="s">
        <v>243</v>
      </c>
      <c r="H247" s="162">
        <v>440</v>
      </c>
      <c r="I247" s="163"/>
      <c r="L247" s="159"/>
      <c r="M247" s="164"/>
      <c r="T247" s="165"/>
      <c r="AT247" s="160" t="s">
        <v>241</v>
      </c>
      <c r="AU247" s="160" t="s">
        <v>95</v>
      </c>
      <c r="AV247" s="13" t="s">
        <v>239</v>
      </c>
      <c r="AW247" s="13" t="s">
        <v>42</v>
      </c>
      <c r="AX247" s="13" t="s">
        <v>93</v>
      </c>
      <c r="AY247" s="160" t="s">
        <v>232</v>
      </c>
    </row>
    <row r="248" spans="2:65" s="1" customFormat="1" ht="24.2" customHeight="1">
      <c r="B248" s="33"/>
      <c r="C248" s="138" t="s">
        <v>466</v>
      </c>
      <c r="D248" s="138" t="s">
        <v>234</v>
      </c>
      <c r="E248" s="139" t="s">
        <v>3687</v>
      </c>
      <c r="F248" s="140" t="s">
        <v>3688</v>
      </c>
      <c r="G248" s="141" t="s">
        <v>370</v>
      </c>
      <c r="H248" s="142">
        <v>1</v>
      </c>
      <c r="I248" s="143"/>
      <c r="J248" s="144">
        <f>ROUND(I248*H248,2)</f>
        <v>0</v>
      </c>
      <c r="K248" s="140" t="s">
        <v>238</v>
      </c>
      <c r="L248" s="33"/>
      <c r="M248" s="145" t="s">
        <v>1</v>
      </c>
      <c r="N248" s="146" t="s">
        <v>51</v>
      </c>
      <c r="P248" s="147">
        <f>O248*H248</f>
        <v>0</v>
      </c>
      <c r="Q248" s="147">
        <v>0</v>
      </c>
      <c r="R248" s="147">
        <f>Q248*H248</f>
        <v>0</v>
      </c>
      <c r="S248" s="147">
        <v>0</v>
      </c>
      <c r="T248" s="148">
        <f>S248*H248</f>
        <v>0</v>
      </c>
      <c r="AR248" s="149" t="s">
        <v>358</v>
      </c>
      <c r="AT248" s="149" t="s">
        <v>234</v>
      </c>
      <c r="AU248" s="149" t="s">
        <v>95</v>
      </c>
      <c r="AY248" s="17" t="s">
        <v>232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93</v>
      </c>
      <c r="BK248" s="150">
        <f>ROUND(I248*H248,2)</f>
        <v>0</v>
      </c>
      <c r="BL248" s="17" t="s">
        <v>358</v>
      </c>
      <c r="BM248" s="149" t="s">
        <v>3689</v>
      </c>
    </row>
    <row r="249" spans="2:65" s="14" customFormat="1" ht="22.5">
      <c r="B249" s="166"/>
      <c r="D249" s="152" t="s">
        <v>241</v>
      </c>
      <c r="E249" s="167" t="s">
        <v>1</v>
      </c>
      <c r="F249" s="168" t="s">
        <v>3690</v>
      </c>
      <c r="H249" s="167" t="s">
        <v>1</v>
      </c>
      <c r="I249" s="169"/>
      <c r="L249" s="166"/>
      <c r="M249" s="170"/>
      <c r="T249" s="171"/>
      <c r="AT249" s="167" t="s">
        <v>241</v>
      </c>
      <c r="AU249" s="167" t="s">
        <v>95</v>
      </c>
      <c r="AV249" s="14" t="s">
        <v>93</v>
      </c>
      <c r="AW249" s="14" t="s">
        <v>42</v>
      </c>
      <c r="AX249" s="14" t="s">
        <v>86</v>
      </c>
      <c r="AY249" s="167" t="s">
        <v>232</v>
      </c>
    </row>
    <row r="250" spans="2:65" s="12" customFormat="1">
      <c r="B250" s="151"/>
      <c r="D250" s="152" t="s">
        <v>241</v>
      </c>
      <c r="E250" s="153" t="s">
        <v>1</v>
      </c>
      <c r="F250" s="154" t="s">
        <v>3090</v>
      </c>
      <c r="H250" s="155">
        <v>1</v>
      </c>
      <c r="I250" s="156"/>
      <c r="L250" s="151"/>
      <c r="M250" s="157"/>
      <c r="T250" s="158"/>
      <c r="AT250" s="153" t="s">
        <v>241</v>
      </c>
      <c r="AU250" s="153" t="s">
        <v>95</v>
      </c>
      <c r="AV250" s="12" t="s">
        <v>95</v>
      </c>
      <c r="AW250" s="12" t="s">
        <v>42</v>
      </c>
      <c r="AX250" s="12" t="s">
        <v>86</v>
      </c>
      <c r="AY250" s="153" t="s">
        <v>232</v>
      </c>
    </row>
    <row r="251" spans="2:65" s="13" customFormat="1">
      <c r="B251" s="159"/>
      <c r="D251" s="152" t="s">
        <v>241</v>
      </c>
      <c r="E251" s="160" t="s">
        <v>1</v>
      </c>
      <c r="F251" s="161" t="s">
        <v>243</v>
      </c>
      <c r="H251" s="162">
        <v>1</v>
      </c>
      <c r="I251" s="163"/>
      <c r="L251" s="159"/>
      <c r="M251" s="164"/>
      <c r="T251" s="165"/>
      <c r="AT251" s="160" t="s">
        <v>241</v>
      </c>
      <c r="AU251" s="160" t="s">
        <v>95</v>
      </c>
      <c r="AV251" s="13" t="s">
        <v>239</v>
      </c>
      <c r="AW251" s="13" t="s">
        <v>42</v>
      </c>
      <c r="AX251" s="13" t="s">
        <v>93</v>
      </c>
      <c r="AY251" s="160" t="s">
        <v>232</v>
      </c>
    </row>
    <row r="252" spans="2:65" s="1" customFormat="1" ht="16.5" customHeight="1">
      <c r="B252" s="33"/>
      <c r="C252" s="179" t="s">
        <v>509</v>
      </c>
      <c r="D252" s="179" t="s">
        <v>304</v>
      </c>
      <c r="E252" s="180" t="s">
        <v>3691</v>
      </c>
      <c r="F252" s="181" t="s">
        <v>3692</v>
      </c>
      <c r="G252" s="182" t="s">
        <v>370</v>
      </c>
      <c r="H252" s="183">
        <v>1</v>
      </c>
      <c r="I252" s="184"/>
      <c r="J252" s="185">
        <f>ROUND(I252*H252,2)</f>
        <v>0</v>
      </c>
      <c r="K252" s="181" t="s">
        <v>1794</v>
      </c>
      <c r="L252" s="186"/>
      <c r="M252" s="187" t="s">
        <v>1</v>
      </c>
      <c r="N252" s="188" t="s">
        <v>51</v>
      </c>
      <c r="P252" s="147">
        <f>O252*H252</f>
        <v>0</v>
      </c>
      <c r="Q252" s="147">
        <v>0.5</v>
      </c>
      <c r="R252" s="147">
        <f>Q252*H252</f>
        <v>0.5</v>
      </c>
      <c r="S252" s="147">
        <v>0</v>
      </c>
      <c r="T252" s="148">
        <f>S252*H252</f>
        <v>0</v>
      </c>
      <c r="AR252" s="149" t="s">
        <v>528</v>
      </c>
      <c r="AT252" s="149" t="s">
        <v>304</v>
      </c>
      <c r="AU252" s="149" t="s">
        <v>95</v>
      </c>
      <c r="AY252" s="17" t="s">
        <v>232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93</v>
      </c>
      <c r="BK252" s="150">
        <f>ROUND(I252*H252,2)</f>
        <v>0</v>
      </c>
      <c r="BL252" s="17" t="s">
        <v>358</v>
      </c>
      <c r="BM252" s="149" t="s">
        <v>3693</v>
      </c>
    </row>
    <row r="253" spans="2:65" s="14" customFormat="1" ht="22.5">
      <c r="B253" s="166"/>
      <c r="D253" s="152" t="s">
        <v>241</v>
      </c>
      <c r="E253" s="167" t="s">
        <v>1</v>
      </c>
      <c r="F253" s="168" t="s">
        <v>3690</v>
      </c>
      <c r="H253" s="167" t="s">
        <v>1</v>
      </c>
      <c r="I253" s="169"/>
      <c r="L253" s="166"/>
      <c r="M253" s="170"/>
      <c r="T253" s="171"/>
      <c r="AT253" s="167" t="s">
        <v>241</v>
      </c>
      <c r="AU253" s="167" t="s">
        <v>95</v>
      </c>
      <c r="AV253" s="14" t="s">
        <v>93</v>
      </c>
      <c r="AW253" s="14" t="s">
        <v>42</v>
      </c>
      <c r="AX253" s="14" t="s">
        <v>86</v>
      </c>
      <c r="AY253" s="167" t="s">
        <v>232</v>
      </c>
    </row>
    <row r="254" spans="2:65" s="12" customFormat="1">
      <c r="B254" s="151"/>
      <c r="D254" s="152" t="s">
        <v>241</v>
      </c>
      <c r="E254" s="153" t="s">
        <v>1</v>
      </c>
      <c r="F254" s="154" t="s">
        <v>3090</v>
      </c>
      <c r="H254" s="155">
        <v>1</v>
      </c>
      <c r="I254" s="156"/>
      <c r="L254" s="151"/>
      <c r="M254" s="157"/>
      <c r="T254" s="158"/>
      <c r="AT254" s="153" t="s">
        <v>241</v>
      </c>
      <c r="AU254" s="153" t="s">
        <v>95</v>
      </c>
      <c r="AV254" s="12" t="s">
        <v>95</v>
      </c>
      <c r="AW254" s="12" t="s">
        <v>42</v>
      </c>
      <c r="AX254" s="12" t="s">
        <v>86</v>
      </c>
      <c r="AY254" s="153" t="s">
        <v>232</v>
      </c>
    </row>
    <row r="255" spans="2:65" s="13" customFormat="1">
      <c r="B255" s="159"/>
      <c r="D255" s="152" t="s">
        <v>241</v>
      </c>
      <c r="E255" s="160" t="s">
        <v>1</v>
      </c>
      <c r="F255" s="161" t="s">
        <v>243</v>
      </c>
      <c r="H255" s="162">
        <v>1</v>
      </c>
      <c r="I255" s="163"/>
      <c r="L255" s="159"/>
      <c r="M255" s="164"/>
      <c r="T255" s="165"/>
      <c r="AT255" s="160" t="s">
        <v>241</v>
      </c>
      <c r="AU255" s="160" t="s">
        <v>95</v>
      </c>
      <c r="AV255" s="13" t="s">
        <v>239</v>
      </c>
      <c r="AW255" s="13" t="s">
        <v>42</v>
      </c>
      <c r="AX255" s="13" t="s">
        <v>93</v>
      </c>
      <c r="AY255" s="160" t="s">
        <v>232</v>
      </c>
    </row>
    <row r="256" spans="2:65" s="1" customFormat="1" ht="37.9" customHeight="1">
      <c r="B256" s="33"/>
      <c r="C256" s="138" t="s">
        <v>513</v>
      </c>
      <c r="D256" s="138" t="s">
        <v>234</v>
      </c>
      <c r="E256" s="139" t="s">
        <v>3490</v>
      </c>
      <c r="F256" s="140" t="s">
        <v>3491</v>
      </c>
      <c r="G256" s="141" t="s">
        <v>370</v>
      </c>
      <c r="H256" s="142">
        <v>1</v>
      </c>
      <c r="I256" s="143"/>
      <c r="J256" s="144">
        <f>ROUND(I256*H256,2)</f>
        <v>0</v>
      </c>
      <c r="K256" s="140" t="s">
        <v>238</v>
      </c>
      <c r="L256" s="33"/>
      <c r="M256" s="145" t="s">
        <v>1</v>
      </c>
      <c r="N256" s="146" t="s">
        <v>51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358</v>
      </c>
      <c r="AT256" s="149" t="s">
        <v>234</v>
      </c>
      <c r="AU256" s="149" t="s">
        <v>95</v>
      </c>
      <c r="AY256" s="17" t="s">
        <v>232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93</v>
      </c>
      <c r="BK256" s="150">
        <f>ROUND(I256*H256,2)</f>
        <v>0</v>
      </c>
      <c r="BL256" s="17" t="s">
        <v>358</v>
      </c>
      <c r="BM256" s="149" t="s">
        <v>3694</v>
      </c>
    </row>
    <row r="257" spans="2:65" s="14" customFormat="1">
      <c r="B257" s="166"/>
      <c r="D257" s="152" t="s">
        <v>241</v>
      </c>
      <c r="E257" s="167" t="s">
        <v>1</v>
      </c>
      <c r="F257" s="168" t="s">
        <v>3695</v>
      </c>
      <c r="H257" s="167" t="s">
        <v>1</v>
      </c>
      <c r="I257" s="169"/>
      <c r="L257" s="166"/>
      <c r="M257" s="170"/>
      <c r="T257" s="171"/>
      <c r="AT257" s="167" t="s">
        <v>241</v>
      </c>
      <c r="AU257" s="167" t="s">
        <v>95</v>
      </c>
      <c r="AV257" s="14" t="s">
        <v>93</v>
      </c>
      <c r="AW257" s="14" t="s">
        <v>42</v>
      </c>
      <c r="AX257" s="14" t="s">
        <v>86</v>
      </c>
      <c r="AY257" s="167" t="s">
        <v>232</v>
      </c>
    </row>
    <row r="258" spans="2:65" s="14" customFormat="1">
      <c r="B258" s="166"/>
      <c r="D258" s="152" t="s">
        <v>241</v>
      </c>
      <c r="E258" s="167" t="s">
        <v>1</v>
      </c>
      <c r="F258" s="168" t="s">
        <v>3696</v>
      </c>
      <c r="H258" s="167" t="s">
        <v>1</v>
      </c>
      <c r="I258" s="169"/>
      <c r="L258" s="166"/>
      <c r="M258" s="170"/>
      <c r="T258" s="171"/>
      <c r="AT258" s="167" t="s">
        <v>241</v>
      </c>
      <c r="AU258" s="167" t="s">
        <v>95</v>
      </c>
      <c r="AV258" s="14" t="s">
        <v>93</v>
      </c>
      <c r="AW258" s="14" t="s">
        <v>42</v>
      </c>
      <c r="AX258" s="14" t="s">
        <v>86</v>
      </c>
      <c r="AY258" s="167" t="s">
        <v>232</v>
      </c>
    </row>
    <row r="259" spans="2:65" s="12" customFormat="1">
      <c r="B259" s="151"/>
      <c r="D259" s="152" t="s">
        <v>241</v>
      </c>
      <c r="E259" s="153" t="s">
        <v>1</v>
      </c>
      <c r="F259" s="154" t="s">
        <v>93</v>
      </c>
      <c r="H259" s="155">
        <v>1</v>
      </c>
      <c r="I259" s="156"/>
      <c r="L259" s="151"/>
      <c r="M259" s="157"/>
      <c r="T259" s="158"/>
      <c r="AT259" s="153" t="s">
        <v>241</v>
      </c>
      <c r="AU259" s="153" t="s">
        <v>95</v>
      </c>
      <c r="AV259" s="12" t="s">
        <v>95</v>
      </c>
      <c r="AW259" s="12" t="s">
        <v>42</v>
      </c>
      <c r="AX259" s="12" t="s">
        <v>86</v>
      </c>
      <c r="AY259" s="153" t="s">
        <v>232</v>
      </c>
    </row>
    <row r="260" spans="2:65" s="13" customFormat="1">
      <c r="B260" s="159"/>
      <c r="D260" s="152" t="s">
        <v>241</v>
      </c>
      <c r="E260" s="160" t="s">
        <v>1</v>
      </c>
      <c r="F260" s="161" t="s">
        <v>243</v>
      </c>
      <c r="H260" s="162">
        <v>1</v>
      </c>
      <c r="I260" s="163"/>
      <c r="L260" s="159"/>
      <c r="M260" s="164"/>
      <c r="T260" s="165"/>
      <c r="AT260" s="160" t="s">
        <v>241</v>
      </c>
      <c r="AU260" s="160" t="s">
        <v>95</v>
      </c>
      <c r="AV260" s="13" t="s">
        <v>239</v>
      </c>
      <c r="AW260" s="13" t="s">
        <v>42</v>
      </c>
      <c r="AX260" s="13" t="s">
        <v>93</v>
      </c>
      <c r="AY260" s="160" t="s">
        <v>232</v>
      </c>
    </row>
    <row r="261" spans="2:65" s="1" customFormat="1" ht="16.5" customHeight="1">
      <c r="B261" s="33"/>
      <c r="C261" s="179" t="s">
        <v>518</v>
      </c>
      <c r="D261" s="179" t="s">
        <v>304</v>
      </c>
      <c r="E261" s="180" t="s">
        <v>3697</v>
      </c>
      <c r="F261" s="181" t="s">
        <v>3698</v>
      </c>
      <c r="G261" s="182" t="s">
        <v>370</v>
      </c>
      <c r="H261" s="183">
        <v>1</v>
      </c>
      <c r="I261" s="184"/>
      <c r="J261" s="185">
        <f>ROUND(I261*H261,2)</f>
        <v>0</v>
      </c>
      <c r="K261" s="181" t="s">
        <v>1794</v>
      </c>
      <c r="L261" s="186"/>
      <c r="M261" s="187" t="s">
        <v>1</v>
      </c>
      <c r="N261" s="188" t="s">
        <v>51</v>
      </c>
      <c r="P261" s="147">
        <f>O261*H261</f>
        <v>0</v>
      </c>
      <c r="Q261" s="147">
        <v>2E-3</v>
      </c>
      <c r="R261" s="147">
        <f>Q261*H261</f>
        <v>2E-3</v>
      </c>
      <c r="S261" s="147">
        <v>0</v>
      </c>
      <c r="T261" s="148">
        <f>S261*H261</f>
        <v>0</v>
      </c>
      <c r="AR261" s="149" t="s">
        <v>528</v>
      </c>
      <c r="AT261" s="149" t="s">
        <v>304</v>
      </c>
      <c r="AU261" s="149" t="s">
        <v>95</v>
      </c>
      <c r="AY261" s="17" t="s">
        <v>232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93</v>
      </c>
      <c r="BK261" s="150">
        <f>ROUND(I261*H261,2)</f>
        <v>0</v>
      </c>
      <c r="BL261" s="17" t="s">
        <v>358</v>
      </c>
      <c r="BM261" s="149" t="s">
        <v>3699</v>
      </c>
    </row>
    <row r="262" spans="2:65" s="14" customFormat="1">
      <c r="B262" s="166"/>
      <c r="D262" s="152" t="s">
        <v>241</v>
      </c>
      <c r="E262" s="167" t="s">
        <v>1</v>
      </c>
      <c r="F262" s="168" t="s">
        <v>3695</v>
      </c>
      <c r="H262" s="167" t="s">
        <v>1</v>
      </c>
      <c r="I262" s="169"/>
      <c r="L262" s="166"/>
      <c r="M262" s="170"/>
      <c r="T262" s="171"/>
      <c r="AT262" s="167" t="s">
        <v>241</v>
      </c>
      <c r="AU262" s="167" t="s">
        <v>95</v>
      </c>
      <c r="AV262" s="14" t="s">
        <v>93</v>
      </c>
      <c r="AW262" s="14" t="s">
        <v>42</v>
      </c>
      <c r="AX262" s="14" t="s">
        <v>86</v>
      </c>
      <c r="AY262" s="167" t="s">
        <v>232</v>
      </c>
    </row>
    <row r="263" spans="2:65" s="14" customFormat="1">
      <c r="B263" s="166"/>
      <c r="D263" s="152" t="s">
        <v>241</v>
      </c>
      <c r="E263" s="167" t="s">
        <v>1</v>
      </c>
      <c r="F263" s="168" t="s">
        <v>3696</v>
      </c>
      <c r="H263" s="167" t="s">
        <v>1</v>
      </c>
      <c r="I263" s="169"/>
      <c r="L263" s="166"/>
      <c r="M263" s="170"/>
      <c r="T263" s="171"/>
      <c r="AT263" s="167" t="s">
        <v>241</v>
      </c>
      <c r="AU263" s="167" t="s">
        <v>95</v>
      </c>
      <c r="AV263" s="14" t="s">
        <v>93</v>
      </c>
      <c r="AW263" s="14" t="s">
        <v>42</v>
      </c>
      <c r="AX263" s="14" t="s">
        <v>86</v>
      </c>
      <c r="AY263" s="167" t="s">
        <v>232</v>
      </c>
    </row>
    <row r="264" spans="2:65" s="12" customFormat="1">
      <c r="B264" s="151"/>
      <c r="D264" s="152" t="s">
        <v>241</v>
      </c>
      <c r="E264" s="153" t="s">
        <v>1</v>
      </c>
      <c r="F264" s="154" t="s">
        <v>93</v>
      </c>
      <c r="H264" s="155">
        <v>1</v>
      </c>
      <c r="I264" s="156"/>
      <c r="L264" s="151"/>
      <c r="M264" s="157"/>
      <c r="T264" s="158"/>
      <c r="AT264" s="153" t="s">
        <v>241</v>
      </c>
      <c r="AU264" s="153" t="s">
        <v>95</v>
      </c>
      <c r="AV264" s="12" t="s">
        <v>95</v>
      </c>
      <c r="AW264" s="12" t="s">
        <v>42</v>
      </c>
      <c r="AX264" s="12" t="s">
        <v>86</v>
      </c>
      <c r="AY264" s="153" t="s">
        <v>232</v>
      </c>
    </row>
    <row r="265" spans="2:65" s="13" customFormat="1">
      <c r="B265" s="159"/>
      <c r="D265" s="152" t="s">
        <v>241</v>
      </c>
      <c r="E265" s="160" t="s">
        <v>1</v>
      </c>
      <c r="F265" s="161" t="s">
        <v>243</v>
      </c>
      <c r="H265" s="162">
        <v>1</v>
      </c>
      <c r="I265" s="163"/>
      <c r="L265" s="159"/>
      <c r="M265" s="164"/>
      <c r="T265" s="165"/>
      <c r="AT265" s="160" t="s">
        <v>241</v>
      </c>
      <c r="AU265" s="160" t="s">
        <v>95</v>
      </c>
      <c r="AV265" s="13" t="s">
        <v>239</v>
      </c>
      <c r="AW265" s="13" t="s">
        <v>42</v>
      </c>
      <c r="AX265" s="13" t="s">
        <v>93</v>
      </c>
      <c r="AY265" s="160" t="s">
        <v>232</v>
      </c>
    </row>
    <row r="266" spans="2:65" s="1" customFormat="1" ht="24.2" customHeight="1">
      <c r="B266" s="33"/>
      <c r="C266" s="138" t="s">
        <v>522</v>
      </c>
      <c r="D266" s="138" t="s">
        <v>234</v>
      </c>
      <c r="E266" s="139" t="s">
        <v>3516</v>
      </c>
      <c r="F266" s="140" t="s">
        <v>3517</v>
      </c>
      <c r="G266" s="141" t="s">
        <v>370</v>
      </c>
      <c r="H266" s="142">
        <v>2</v>
      </c>
      <c r="I266" s="143"/>
      <c r="J266" s="144">
        <f>ROUND(I266*H266,2)</f>
        <v>0</v>
      </c>
      <c r="K266" s="140" t="s">
        <v>238</v>
      </c>
      <c r="L266" s="33"/>
      <c r="M266" s="145" t="s">
        <v>1</v>
      </c>
      <c r="N266" s="146" t="s">
        <v>51</v>
      </c>
      <c r="P266" s="147">
        <f>O266*H266</f>
        <v>0</v>
      </c>
      <c r="Q266" s="147">
        <v>0</v>
      </c>
      <c r="R266" s="147">
        <f>Q266*H266</f>
        <v>0</v>
      </c>
      <c r="S266" s="147">
        <v>0</v>
      </c>
      <c r="T266" s="148">
        <f>S266*H266</f>
        <v>0</v>
      </c>
      <c r="AR266" s="149" t="s">
        <v>358</v>
      </c>
      <c r="AT266" s="149" t="s">
        <v>234</v>
      </c>
      <c r="AU266" s="149" t="s">
        <v>95</v>
      </c>
      <c r="AY266" s="17" t="s">
        <v>232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93</v>
      </c>
      <c r="BK266" s="150">
        <f>ROUND(I266*H266,2)</f>
        <v>0</v>
      </c>
      <c r="BL266" s="17" t="s">
        <v>358</v>
      </c>
      <c r="BM266" s="149" t="s">
        <v>3700</v>
      </c>
    </row>
    <row r="267" spans="2:65" s="14" customFormat="1">
      <c r="B267" s="166"/>
      <c r="D267" s="152" t="s">
        <v>241</v>
      </c>
      <c r="E267" s="167" t="s">
        <v>1</v>
      </c>
      <c r="F267" s="168" t="s">
        <v>3695</v>
      </c>
      <c r="H267" s="167" t="s">
        <v>1</v>
      </c>
      <c r="I267" s="169"/>
      <c r="L267" s="166"/>
      <c r="M267" s="170"/>
      <c r="T267" s="171"/>
      <c r="AT267" s="167" t="s">
        <v>241</v>
      </c>
      <c r="AU267" s="167" t="s">
        <v>95</v>
      </c>
      <c r="AV267" s="14" t="s">
        <v>93</v>
      </c>
      <c r="AW267" s="14" t="s">
        <v>42</v>
      </c>
      <c r="AX267" s="14" t="s">
        <v>86</v>
      </c>
      <c r="AY267" s="167" t="s">
        <v>232</v>
      </c>
    </row>
    <row r="268" spans="2:65" s="14" customFormat="1">
      <c r="B268" s="166"/>
      <c r="D268" s="152" t="s">
        <v>241</v>
      </c>
      <c r="E268" s="167" t="s">
        <v>1</v>
      </c>
      <c r="F268" s="168" t="s">
        <v>3696</v>
      </c>
      <c r="H268" s="167" t="s">
        <v>1</v>
      </c>
      <c r="I268" s="169"/>
      <c r="L268" s="166"/>
      <c r="M268" s="170"/>
      <c r="T268" s="171"/>
      <c r="AT268" s="167" t="s">
        <v>241</v>
      </c>
      <c r="AU268" s="167" t="s">
        <v>95</v>
      </c>
      <c r="AV268" s="14" t="s">
        <v>93</v>
      </c>
      <c r="AW268" s="14" t="s">
        <v>42</v>
      </c>
      <c r="AX268" s="14" t="s">
        <v>86</v>
      </c>
      <c r="AY268" s="167" t="s">
        <v>232</v>
      </c>
    </row>
    <row r="269" spans="2:65" s="12" customFormat="1">
      <c r="B269" s="151"/>
      <c r="D269" s="152" t="s">
        <v>241</v>
      </c>
      <c r="E269" s="153" t="s">
        <v>1</v>
      </c>
      <c r="F269" s="154" t="s">
        <v>93</v>
      </c>
      <c r="H269" s="155">
        <v>1</v>
      </c>
      <c r="I269" s="156"/>
      <c r="L269" s="151"/>
      <c r="M269" s="157"/>
      <c r="T269" s="158"/>
      <c r="AT269" s="153" t="s">
        <v>241</v>
      </c>
      <c r="AU269" s="153" t="s">
        <v>95</v>
      </c>
      <c r="AV269" s="12" t="s">
        <v>95</v>
      </c>
      <c r="AW269" s="12" t="s">
        <v>42</v>
      </c>
      <c r="AX269" s="12" t="s">
        <v>86</v>
      </c>
      <c r="AY269" s="153" t="s">
        <v>232</v>
      </c>
    </row>
    <row r="270" spans="2:65" s="14" customFormat="1" ht="22.5">
      <c r="B270" s="166"/>
      <c r="D270" s="152" t="s">
        <v>241</v>
      </c>
      <c r="E270" s="167" t="s">
        <v>1</v>
      </c>
      <c r="F270" s="168" t="s">
        <v>3690</v>
      </c>
      <c r="H270" s="167" t="s">
        <v>1</v>
      </c>
      <c r="I270" s="169"/>
      <c r="L270" s="166"/>
      <c r="M270" s="170"/>
      <c r="T270" s="171"/>
      <c r="AT270" s="167" t="s">
        <v>241</v>
      </c>
      <c r="AU270" s="167" t="s">
        <v>95</v>
      </c>
      <c r="AV270" s="14" t="s">
        <v>93</v>
      </c>
      <c r="AW270" s="14" t="s">
        <v>42</v>
      </c>
      <c r="AX270" s="14" t="s">
        <v>86</v>
      </c>
      <c r="AY270" s="167" t="s">
        <v>232</v>
      </c>
    </row>
    <row r="271" spans="2:65" s="12" customFormat="1">
      <c r="B271" s="151"/>
      <c r="D271" s="152" t="s">
        <v>241</v>
      </c>
      <c r="E271" s="153" t="s">
        <v>1</v>
      </c>
      <c r="F271" s="154" t="s">
        <v>3090</v>
      </c>
      <c r="H271" s="155">
        <v>1</v>
      </c>
      <c r="I271" s="156"/>
      <c r="L271" s="151"/>
      <c r="M271" s="157"/>
      <c r="T271" s="158"/>
      <c r="AT271" s="153" t="s">
        <v>241</v>
      </c>
      <c r="AU271" s="153" t="s">
        <v>95</v>
      </c>
      <c r="AV271" s="12" t="s">
        <v>95</v>
      </c>
      <c r="AW271" s="12" t="s">
        <v>42</v>
      </c>
      <c r="AX271" s="12" t="s">
        <v>86</v>
      </c>
      <c r="AY271" s="153" t="s">
        <v>232</v>
      </c>
    </row>
    <row r="272" spans="2:65" s="13" customFormat="1">
      <c r="B272" s="159"/>
      <c r="D272" s="152" t="s">
        <v>241</v>
      </c>
      <c r="E272" s="160" t="s">
        <v>1</v>
      </c>
      <c r="F272" s="161" t="s">
        <v>243</v>
      </c>
      <c r="H272" s="162">
        <v>2</v>
      </c>
      <c r="I272" s="163"/>
      <c r="L272" s="159"/>
      <c r="M272" s="164"/>
      <c r="T272" s="165"/>
      <c r="AT272" s="160" t="s">
        <v>241</v>
      </c>
      <c r="AU272" s="160" t="s">
        <v>95</v>
      </c>
      <c r="AV272" s="13" t="s">
        <v>239</v>
      </c>
      <c r="AW272" s="13" t="s">
        <v>42</v>
      </c>
      <c r="AX272" s="13" t="s">
        <v>93</v>
      </c>
      <c r="AY272" s="160" t="s">
        <v>232</v>
      </c>
    </row>
    <row r="273" spans="2:65" s="1" customFormat="1" ht="16.5" customHeight="1">
      <c r="B273" s="33"/>
      <c r="C273" s="179" t="s">
        <v>528</v>
      </c>
      <c r="D273" s="179" t="s">
        <v>304</v>
      </c>
      <c r="E273" s="180" t="s">
        <v>3519</v>
      </c>
      <c r="F273" s="181" t="s">
        <v>3520</v>
      </c>
      <c r="G273" s="182" t="s">
        <v>370</v>
      </c>
      <c r="H273" s="183">
        <v>2</v>
      </c>
      <c r="I273" s="184"/>
      <c r="J273" s="185">
        <f>ROUND(I273*H273,2)</f>
        <v>0</v>
      </c>
      <c r="K273" s="181" t="s">
        <v>238</v>
      </c>
      <c r="L273" s="186"/>
      <c r="M273" s="187" t="s">
        <v>1</v>
      </c>
      <c r="N273" s="188" t="s">
        <v>51</v>
      </c>
      <c r="P273" s="147">
        <f>O273*H273</f>
        <v>0</v>
      </c>
      <c r="Q273" s="147">
        <v>1.0000000000000001E-5</v>
      </c>
      <c r="R273" s="147">
        <f>Q273*H273</f>
        <v>2.0000000000000002E-5</v>
      </c>
      <c r="S273" s="147">
        <v>0</v>
      </c>
      <c r="T273" s="148">
        <f>S273*H273</f>
        <v>0</v>
      </c>
      <c r="AR273" s="149" t="s">
        <v>528</v>
      </c>
      <c r="AT273" s="149" t="s">
        <v>304</v>
      </c>
      <c r="AU273" s="149" t="s">
        <v>95</v>
      </c>
      <c r="AY273" s="17" t="s">
        <v>232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7" t="s">
        <v>93</v>
      </c>
      <c r="BK273" s="150">
        <f>ROUND(I273*H273,2)</f>
        <v>0</v>
      </c>
      <c r="BL273" s="17" t="s">
        <v>358</v>
      </c>
      <c r="BM273" s="149" t="s">
        <v>3701</v>
      </c>
    </row>
    <row r="274" spans="2:65" s="1" customFormat="1" ht="44.25" customHeight="1">
      <c r="B274" s="33"/>
      <c r="C274" s="138" t="s">
        <v>537</v>
      </c>
      <c r="D274" s="138" t="s">
        <v>234</v>
      </c>
      <c r="E274" s="139" t="s">
        <v>3702</v>
      </c>
      <c r="F274" s="140" t="s">
        <v>3703</v>
      </c>
      <c r="G274" s="141" t="s">
        <v>370</v>
      </c>
      <c r="H274" s="142">
        <v>4</v>
      </c>
      <c r="I274" s="143"/>
      <c r="J274" s="144">
        <f>ROUND(I274*H274,2)</f>
        <v>0</v>
      </c>
      <c r="K274" s="140" t="s">
        <v>238</v>
      </c>
      <c r="L274" s="33"/>
      <c r="M274" s="145" t="s">
        <v>1</v>
      </c>
      <c r="N274" s="146" t="s">
        <v>51</v>
      </c>
      <c r="P274" s="147">
        <f>O274*H274</f>
        <v>0</v>
      </c>
      <c r="Q274" s="147">
        <v>0</v>
      </c>
      <c r="R274" s="147">
        <f>Q274*H274</f>
        <v>0</v>
      </c>
      <c r="S274" s="147">
        <v>0</v>
      </c>
      <c r="T274" s="148">
        <f>S274*H274</f>
        <v>0</v>
      </c>
      <c r="AR274" s="149" t="s">
        <v>358</v>
      </c>
      <c r="AT274" s="149" t="s">
        <v>234</v>
      </c>
      <c r="AU274" s="149" t="s">
        <v>95</v>
      </c>
      <c r="AY274" s="17" t="s">
        <v>232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93</v>
      </c>
      <c r="BK274" s="150">
        <f>ROUND(I274*H274,2)</f>
        <v>0</v>
      </c>
      <c r="BL274" s="17" t="s">
        <v>358</v>
      </c>
      <c r="BM274" s="149" t="s">
        <v>3704</v>
      </c>
    </row>
    <row r="275" spans="2:65" s="14" customFormat="1" ht="22.5">
      <c r="B275" s="166"/>
      <c r="D275" s="152" t="s">
        <v>241</v>
      </c>
      <c r="E275" s="167" t="s">
        <v>1</v>
      </c>
      <c r="F275" s="168" t="s">
        <v>3705</v>
      </c>
      <c r="H275" s="167" t="s">
        <v>1</v>
      </c>
      <c r="I275" s="169"/>
      <c r="L275" s="166"/>
      <c r="M275" s="170"/>
      <c r="T275" s="171"/>
      <c r="AT275" s="167" t="s">
        <v>241</v>
      </c>
      <c r="AU275" s="167" t="s">
        <v>95</v>
      </c>
      <c r="AV275" s="14" t="s">
        <v>93</v>
      </c>
      <c r="AW275" s="14" t="s">
        <v>42</v>
      </c>
      <c r="AX275" s="14" t="s">
        <v>86</v>
      </c>
      <c r="AY275" s="167" t="s">
        <v>232</v>
      </c>
    </row>
    <row r="276" spans="2:65" s="14" customFormat="1">
      <c r="B276" s="166"/>
      <c r="D276" s="152" t="s">
        <v>241</v>
      </c>
      <c r="E276" s="167" t="s">
        <v>1</v>
      </c>
      <c r="F276" s="168" t="s">
        <v>3706</v>
      </c>
      <c r="H276" s="167" t="s">
        <v>1</v>
      </c>
      <c r="I276" s="169"/>
      <c r="L276" s="166"/>
      <c r="M276" s="170"/>
      <c r="T276" s="171"/>
      <c r="AT276" s="167" t="s">
        <v>241</v>
      </c>
      <c r="AU276" s="167" t="s">
        <v>95</v>
      </c>
      <c r="AV276" s="14" t="s">
        <v>93</v>
      </c>
      <c r="AW276" s="14" t="s">
        <v>42</v>
      </c>
      <c r="AX276" s="14" t="s">
        <v>86</v>
      </c>
      <c r="AY276" s="167" t="s">
        <v>232</v>
      </c>
    </row>
    <row r="277" spans="2:65" s="12" customFormat="1">
      <c r="B277" s="151"/>
      <c r="D277" s="152" t="s">
        <v>241</v>
      </c>
      <c r="E277" s="153" t="s">
        <v>1</v>
      </c>
      <c r="F277" s="154" t="s">
        <v>3128</v>
      </c>
      <c r="H277" s="155">
        <v>4</v>
      </c>
      <c r="I277" s="156"/>
      <c r="L277" s="151"/>
      <c r="M277" s="157"/>
      <c r="T277" s="158"/>
      <c r="AT277" s="153" t="s">
        <v>241</v>
      </c>
      <c r="AU277" s="153" t="s">
        <v>95</v>
      </c>
      <c r="AV277" s="12" t="s">
        <v>95</v>
      </c>
      <c r="AW277" s="12" t="s">
        <v>42</v>
      </c>
      <c r="AX277" s="12" t="s">
        <v>86</v>
      </c>
      <c r="AY277" s="153" t="s">
        <v>232</v>
      </c>
    </row>
    <row r="278" spans="2:65" s="13" customFormat="1">
      <c r="B278" s="159"/>
      <c r="D278" s="152" t="s">
        <v>241</v>
      </c>
      <c r="E278" s="160" t="s">
        <v>1</v>
      </c>
      <c r="F278" s="161" t="s">
        <v>243</v>
      </c>
      <c r="H278" s="162">
        <v>4</v>
      </c>
      <c r="I278" s="163"/>
      <c r="L278" s="159"/>
      <c r="M278" s="164"/>
      <c r="T278" s="165"/>
      <c r="AT278" s="160" t="s">
        <v>241</v>
      </c>
      <c r="AU278" s="160" t="s">
        <v>95</v>
      </c>
      <c r="AV278" s="13" t="s">
        <v>239</v>
      </c>
      <c r="AW278" s="13" t="s">
        <v>42</v>
      </c>
      <c r="AX278" s="13" t="s">
        <v>93</v>
      </c>
      <c r="AY278" s="160" t="s">
        <v>232</v>
      </c>
    </row>
    <row r="279" spans="2:65" s="1" customFormat="1" ht="16.5" customHeight="1">
      <c r="B279" s="33"/>
      <c r="C279" s="179" t="s">
        <v>544</v>
      </c>
      <c r="D279" s="179" t="s">
        <v>304</v>
      </c>
      <c r="E279" s="180" t="s">
        <v>3707</v>
      </c>
      <c r="F279" s="181" t="s">
        <v>3708</v>
      </c>
      <c r="G279" s="182" t="s">
        <v>370</v>
      </c>
      <c r="H279" s="183">
        <v>4</v>
      </c>
      <c r="I279" s="184"/>
      <c r="J279" s="185">
        <f>ROUND(I279*H279,2)</f>
        <v>0</v>
      </c>
      <c r="K279" s="181" t="s">
        <v>1794</v>
      </c>
      <c r="L279" s="186"/>
      <c r="M279" s="187" t="s">
        <v>1</v>
      </c>
      <c r="N279" s="188" t="s">
        <v>51</v>
      </c>
      <c r="P279" s="147">
        <f>O279*H279</f>
        <v>0</v>
      </c>
      <c r="Q279" s="147">
        <v>9.0000000000000006E-5</v>
      </c>
      <c r="R279" s="147">
        <f>Q279*H279</f>
        <v>3.6000000000000002E-4</v>
      </c>
      <c r="S279" s="147">
        <v>0</v>
      </c>
      <c r="T279" s="148">
        <f>S279*H279</f>
        <v>0</v>
      </c>
      <c r="AR279" s="149" t="s">
        <v>528</v>
      </c>
      <c r="AT279" s="149" t="s">
        <v>304</v>
      </c>
      <c r="AU279" s="149" t="s">
        <v>95</v>
      </c>
      <c r="AY279" s="17" t="s">
        <v>232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7" t="s">
        <v>93</v>
      </c>
      <c r="BK279" s="150">
        <f>ROUND(I279*H279,2)</f>
        <v>0</v>
      </c>
      <c r="BL279" s="17" t="s">
        <v>358</v>
      </c>
      <c r="BM279" s="149" t="s">
        <v>3709</v>
      </c>
    </row>
    <row r="280" spans="2:65" s="14" customFormat="1" ht="22.5">
      <c r="B280" s="166"/>
      <c r="D280" s="152" t="s">
        <v>241</v>
      </c>
      <c r="E280" s="167" t="s">
        <v>1</v>
      </c>
      <c r="F280" s="168" t="s">
        <v>3705</v>
      </c>
      <c r="H280" s="167" t="s">
        <v>1</v>
      </c>
      <c r="I280" s="169"/>
      <c r="L280" s="166"/>
      <c r="M280" s="170"/>
      <c r="T280" s="171"/>
      <c r="AT280" s="167" t="s">
        <v>241</v>
      </c>
      <c r="AU280" s="167" t="s">
        <v>95</v>
      </c>
      <c r="AV280" s="14" t="s">
        <v>93</v>
      </c>
      <c r="AW280" s="14" t="s">
        <v>42</v>
      </c>
      <c r="AX280" s="14" t="s">
        <v>86</v>
      </c>
      <c r="AY280" s="167" t="s">
        <v>232</v>
      </c>
    </row>
    <row r="281" spans="2:65" s="14" customFormat="1">
      <c r="B281" s="166"/>
      <c r="D281" s="152" t="s">
        <v>241</v>
      </c>
      <c r="E281" s="167" t="s">
        <v>1</v>
      </c>
      <c r="F281" s="168" t="s">
        <v>3706</v>
      </c>
      <c r="H281" s="167" t="s">
        <v>1</v>
      </c>
      <c r="I281" s="169"/>
      <c r="L281" s="166"/>
      <c r="M281" s="170"/>
      <c r="T281" s="171"/>
      <c r="AT281" s="167" t="s">
        <v>241</v>
      </c>
      <c r="AU281" s="167" t="s">
        <v>95</v>
      </c>
      <c r="AV281" s="14" t="s">
        <v>93</v>
      </c>
      <c r="AW281" s="14" t="s">
        <v>42</v>
      </c>
      <c r="AX281" s="14" t="s">
        <v>86</v>
      </c>
      <c r="AY281" s="167" t="s">
        <v>232</v>
      </c>
    </row>
    <row r="282" spans="2:65" s="12" customFormat="1">
      <c r="B282" s="151"/>
      <c r="D282" s="152" t="s">
        <v>241</v>
      </c>
      <c r="E282" s="153" t="s">
        <v>1</v>
      </c>
      <c r="F282" s="154" t="s">
        <v>3128</v>
      </c>
      <c r="H282" s="155">
        <v>4</v>
      </c>
      <c r="I282" s="156"/>
      <c r="L282" s="151"/>
      <c r="M282" s="157"/>
      <c r="T282" s="158"/>
      <c r="AT282" s="153" t="s">
        <v>241</v>
      </c>
      <c r="AU282" s="153" t="s">
        <v>95</v>
      </c>
      <c r="AV282" s="12" t="s">
        <v>95</v>
      </c>
      <c r="AW282" s="12" t="s">
        <v>42</v>
      </c>
      <c r="AX282" s="12" t="s">
        <v>86</v>
      </c>
      <c r="AY282" s="153" t="s">
        <v>232</v>
      </c>
    </row>
    <row r="283" spans="2:65" s="13" customFormat="1">
      <c r="B283" s="159"/>
      <c r="D283" s="152" t="s">
        <v>241</v>
      </c>
      <c r="E283" s="160" t="s">
        <v>1</v>
      </c>
      <c r="F283" s="161" t="s">
        <v>243</v>
      </c>
      <c r="H283" s="162">
        <v>4</v>
      </c>
      <c r="I283" s="163"/>
      <c r="L283" s="159"/>
      <c r="M283" s="164"/>
      <c r="T283" s="165"/>
      <c r="AT283" s="160" t="s">
        <v>241</v>
      </c>
      <c r="AU283" s="160" t="s">
        <v>95</v>
      </c>
      <c r="AV283" s="13" t="s">
        <v>239</v>
      </c>
      <c r="AW283" s="13" t="s">
        <v>42</v>
      </c>
      <c r="AX283" s="13" t="s">
        <v>93</v>
      </c>
      <c r="AY283" s="160" t="s">
        <v>232</v>
      </c>
    </row>
    <row r="284" spans="2:65" s="1" customFormat="1" ht="49.15" customHeight="1">
      <c r="B284" s="33"/>
      <c r="C284" s="138" t="s">
        <v>548</v>
      </c>
      <c r="D284" s="138" t="s">
        <v>234</v>
      </c>
      <c r="E284" s="139" t="s">
        <v>3710</v>
      </c>
      <c r="F284" s="140" t="s">
        <v>3711</v>
      </c>
      <c r="G284" s="141" t="s">
        <v>370</v>
      </c>
      <c r="H284" s="142">
        <v>2</v>
      </c>
      <c r="I284" s="143"/>
      <c r="J284" s="144">
        <f>ROUND(I284*H284,2)</f>
        <v>0</v>
      </c>
      <c r="K284" s="140" t="s">
        <v>238</v>
      </c>
      <c r="L284" s="33"/>
      <c r="M284" s="145" t="s">
        <v>1</v>
      </c>
      <c r="N284" s="146" t="s">
        <v>51</v>
      </c>
      <c r="P284" s="147">
        <f>O284*H284</f>
        <v>0</v>
      </c>
      <c r="Q284" s="147">
        <v>0</v>
      </c>
      <c r="R284" s="147">
        <f>Q284*H284</f>
        <v>0</v>
      </c>
      <c r="S284" s="147">
        <v>0</v>
      </c>
      <c r="T284" s="148">
        <f>S284*H284</f>
        <v>0</v>
      </c>
      <c r="AR284" s="149" t="s">
        <v>358</v>
      </c>
      <c r="AT284" s="149" t="s">
        <v>234</v>
      </c>
      <c r="AU284" s="149" t="s">
        <v>95</v>
      </c>
      <c r="AY284" s="17" t="s">
        <v>232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7" t="s">
        <v>93</v>
      </c>
      <c r="BK284" s="150">
        <f>ROUND(I284*H284,2)</f>
        <v>0</v>
      </c>
      <c r="BL284" s="17" t="s">
        <v>358</v>
      </c>
      <c r="BM284" s="149" t="s">
        <v>3712</v>
      </c>
    </row>
    <row r="285" spans="2:65" s="14" customFormat="1" ht="22.5">
      <c r="B285" s="166"/>
      <c r="D285" s="152" t="s">
        <v>241</v>
      </c>
      <c r="E285" s="167" t="s">
        <v>1</v>
      </c>
      <c r="F285" s="168" t="s">
        <v>3713</v>
      </c>
      <c r="H285" s="167" t="s">
        <v>1</v>
      </c>
      <c r="I285" s="169"/>
      <c r="L285" s="166"/>
      <c r="M285" s="170"/>
      <c r="T285" s="171"/>
      <c r="AT285" s="167" t="s">
        <v>241</v>
      </c>
      <c r="AU285" s="167" t="s">
        <v>95</v>
      </c>
      <c r="AV285" s="14" t="s">
        <v>93</v>
      </c>
      <c r="AW285" s="14" t="s">
        <v>42</v>
      </c>
      <c r="AX285" s="14" t="s">
        <v>86</v>
      </c>
      <c r="AY285" s="167" t="s">
        <v>232</v>
      </c>
    </row>
    <row r="286" spans="2:65" s="12" customFormat="1">
      <c r="B286" s="151"/>
      <c r="D286" s="152" t="s">
        <v>241</v>
      </c>
      <c r="E286" s="153" t="s">
        <v>1</v>
      </c>
      <c r="F286" s="154" t="s">
        <v>3503</v>
      </c>
      <c r="H286" s="155">
        <v>2</v>
      </c>
      <c r="I286" s="156"/>
      <c r="L286" s="151"/>
      <c r="M286" s="157"/>
      <c r="T286" s="158"/>
      <c r="AT286" s="153" t="s">
        <v>241</v>
      </c>
      <c r="AU286" s="153" t="s">
        <v>95</v>
      </c>
      <c r="AV286" s="12" t="s">
        <v>95</v>
      </c>
      <c r="AW286" s="12" t="s">
        <v>42</v>
      </c>
      <c r="AX286" s="12" t="s">
        <v>86</v>
      </c>
      <c r="AY286" s="153" t="s">
        <v>232</v>
      </c>
    </row>
    <row r="287" spans="2:65" s="13" customFormat="1">
      <c r="B287" s="159"/>
      <c r="D287" s="152" t="s">
        <v>241</v>
      </c>
      <c r="E287" s="160" t="s">
        <v>1</v>
      </c>
      <c r="F287" s="161" t="s">
        <v>243</v>
      </c>
      <c r="H287" s="162">
        <v>2</v>
      </c>
      <c r="I287" s="163"/>
      <c r="L287" s="159"/>
      <c r="M287" s="164"/>
      <c r="T287" s="165"/>
      <c r="AT287" s="160" t="s">
        <v>241</v>
      </c>
      <c r="AU287" s="160" t="s">
        <v>95</v>
      </c>
      <c r="AV287" s="13" t="s">
        <v>239</v>
      </c>
      <c r="AW287" s="13" t="s">
        <v>42</v>
      </c>
      <c r="AX287" s="13" t="s">
        <v>93</v>
      </c>
      <c r="AY287" s="160" t="s">
        <v>232</v>
      </c>
    </row>
    <row r="288" spans="2:65" s="1" customFormat="1" ht="24.2" customHeight="1">
      <c r="B288" s="33"/>
      <c r="C288" s="179" t="s">
        <v>551</v>
      </c>
      <c r="D288" s="179" t="s">
        <v>304</v>
      </c>
      <c r="E288" s="180" t="s">
        <v>3714</v>
      </c>
      <c r="F288" s="181" t="s">
        <v>3715</v>
      </c>
      <c r="G288" s="182" t="s">
        <v>370</v>
      </c>
      <c r="H288" s="183">
        <v>2</v>
      </c>
      <c r="I288" s="184"/>
      <c r="J288" s="185">
        <f>ROUND(I288*H288,2)</f>
        <v>0</v>
      </c>
      <c r="K288" s="181" t="s">
        <v>238</v>
      </c>
      <c r="L288" s="186"/>
      <c r="M288" s="187" t="s">
        <v>1</v>
      </c>
      <c r="N288" s="188" t="s">
        <v>51</v>
      </c>
      <c r="P288" s="147">
        <f>O288*H288</f>
        <v>0</v>
      </c>
      <c r="Q288" s="147">
        <v>5.0000000000000002E-5</v>
      </c>
      <c r="R288" s="147">
        <f>Q288*H288</f>
        <v>1E-4</v>
      </c>
      <c r="S288" s="147">
        <v>0</v>
      </c>
      <c r="T288" s="148">
        <f>S288*H288</f>
        <v>0</v>
      </c>
      <c r="AR288" s="149" t="s">
        <v>528</v>
      </c>
      <c r="AT288" s="149" t="s">
        <v>304</v>
      </c>
      <c r="AU288" s="149" t="s">
        <v>95</v>
      </c>
      <c r="AY288" s="17" t="s">
        <v>232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93</v>
      </c>
      <c r="BK288" s="150">
        <f>ROUND(I288*H288,2)</f>
        <v>0</v>
      </c>
      <c r="BL288" s="17" t="s">
        <v>358</v>
      </c>
      <c r="BM288" s="149" t="s">
        <v>3716</v>
      </c>
    </row>
    <row r="289" spans="2:65" s="14" customFormat="1" ht="22.5">
      <c r="B289" s="166"/>
      <c r="D289" s="152" t="s">
        <v>241</v>
      </c>
      <c r="E289" s="167" t="s">
        <v>1</v>
      </c>
      <c r="F289" s="168" t="s">
        <v>3713</v>
      </c>
      <c r="H289" s="167" t="s">
        <v>1</v>
      </c>
      <c r="I289" s="169"/>
      <c r="L289" s="166"/>
      <c r="M289" s="170"/>
      <c r="T289" s="171"/>
      <c r="AT289" s="167" t="s">
        <v>241</v>
      </c>
      <c r="AU289" s="167" t="s">
        <v>95</v>
      </c>
      <c r="AV289" s="14" t="s">
        <v>93</v>
      </c>
      <c r="AW289" s="14" t="s">
        <v>42</v>
      </c>
      <c r="AX289" s="14" t="s">
        <v>86</v>
      </c>
      <c r="AY289" s="167" t="s">
        <v>232</v>
      </c>
    </row>
    <row r="290" spans="2:65" s="12" customFormat="1">
      <c r="B290" s="151"/>
      <c r="D290" s="152" t="s">
        <v>241</v>
      </c>
      <c r="E290" s="153" t="s">
        <v>1</v>
      </c>
      <c r="F290" s="154" t="s">
        <v>3503</v>
      </c>
      <c r="H290" s="155">
        <v>2</v>
      </c>
      <c r="I290" s="156"/>
      <c r="L290" s="151"/>
      <c r="M290" s="157"/>
      <c r="T290" s="158"/>
      <c r="AT290" s="153" t="s">
        <v>241</v>
      </c>
      <c r="AU290" s="153" t="s">
        <v>95</v>
      </c>
      <c r="AV290" s="12" t="s">
        <v>95</v>
      </c>
      <c r="AW290" s="12" t="s">
        <v>42</v>
      </c>
      <c r="AX290" s="12" t="s">
        <v>86</v>
      </c>
      <c r="AY290" s="153" t="s">
        <v>232</v>
      </c>
    </row>
    <row r="291" spans="2:65" s="13" customFormat="1">
      <c r="B291" s="159"/>
      <c r="D291" s="152" t="s">
        <v>241</v>
      </c>
      <c r="E291" s="160" t="s">
        <v>1</v>
      </c>
      <c r="F291" s="161" t="s">
        <v>243</v>
      </c>
      <c r="H291" s="162">
        <v>2</v>
      </c>
      <c r="I291" s="163"/>
      <c r="L291" s="159"/>
      <c r="M291" s="164"/>
      <c r="T291" s="165"/>
      <c r="AT291" s="160" t="s">
        <v>241</v>
      </c>
      <c r="AU291" s="160" t="s">
        <v>95</v>
      </c>
      <c r="AV291" s="13" t="s">
        <v>239</v>
      </c>
      <c r="AW291" s="13" t="s">
        <v>42</v>
      </c>
      <c r="AX291" s="13" t="s">
        <v>93</v>
      </c>
      <c r="AY291" s="160" t="s">
        <v>232</v>
      </c>
    </row>
    <row r="292" spans="2:65" s="1" customFormat="1" ht="37.9" customHeight="1">
      <c r="B292" s="33"/>
      <c r="C292" s="138" t="s">
        <v>558</v>
      </c>
      <c r="D292" s="138" t="s">
        <v>234</v>
      </c>
      <c r="E292" s="139" t="s">
        <v>3717</v>
      </c>
      <c r="F292" s="140" t="s">
        <v>3718</v>
      </c>
      <c r="G292" s="141" t="s">
        <v>370</v>
      </c>
      <c r="H292" s="142">
        <v>5</v>
      </c>
      <c r="I292" s="143"/>
      <c r="J292" s="144">
        <f>ROUND(I292*H292,2)</f>
        <v>0</v>
      </c>
      <c r="K292" s="140" t="s">
        <v>238</v>
      </c>
      <c r="L292" s="33"/>
      <c r="M292" s="145" t="s">
        <v>1</v>
      </c>
      <c r="N292" s="146" t="s">
        <v>51</v>
      </c>
      <c r="P292" s="147">
        <f>O292*H292</f>
        <v>0</v>
      </c>
      <c r="Q292" s="147">
        <v>0</v>
      </c>
      <c r="R292" s="147">
        <f>Q292*H292</f>
        <v>0</v>
      </c>
      <c r="S292" s="147">
        <v>0</v>
      </c>
      <c r="T292" s="148">
        <f>S292*H292</f>
        <v>0</v>
      </c>
      <c r="AR292" s="149" t="s">
        <v>358</v>
      </c>
      <c r="AT292" s="149" t="s">
        <v>234</v>
      </c>
      <c r="AU292" s="149" t="s">
        <v>95</v>
      </c>
      <c r="AY292" s="17" t="s">
        <v>232</v>
      </c>
      <c r="BE292" s="150">
        <f>IF(N292="základní",J292,0)</f>
        <v>0</v>
      </c>
      <c r="BF292" s="150">
        <f>IF(N292="snížená",J292,0)</f>
        <v>0</v>
      </c>
      <c r="BG292" s="150">
        <f>IF(N292="zákl. přenesená",J292,0)</f>
        <v>0</v>
      </c>
      <c r="BH292" s="150">
        <f>IF(N292="sníž. přenesená",J292,0)</f>
        <v>0</v>
      </c>
      <c r="BI292" s="150">
        <f>IF(N292="nulová",J292,0)</f>
        <v>0</v>
      </c>
      <c r="BJ292" s="17" t="s">
        <v>93</v>
      </c>
      <c r="BK292" s="150">
        <f>ROUND(I292*H292,2)</f>
        <v>0</v>
      </c>
      <c r="BL292" s="17" t="s">
        <v>358</v>
      </c>
      <c r="BM292" s="149" t="s">
        <v>3719</v>
      </c>
    </row>
    <row r="293" spans="2:65" s="14" customFormat="1" ht="33.75">
      <c r="B293" s="166"/>
      <c r="D293" s="152" t="s">
        <v>241</v>
      </c>
      <c r="E293" s="167" t="s">
        <v>1</v>
      </c>
      <c r="F293" s="168" t="s">
        <v>3720</v>
      </c>
      <c r="H293" s="167" t="s">
        <v>1</v>
      </c>
      <c r="I293" s="169"/>
      <c r="L293" s="166"/>
      <c r="M293" s="170"/>
      <c r="T293" s="171"/>
      <c r="AT293" s="167" t="s">
        <v>241</v>
      </c>
      <c r="AU293" s="167" t="s">
        <v>95</v>
      </c>
      <c r="AV293" s="14" t="s">
        <v>93</v>
      </c>
      <c r="AW293" s="14" t="s">
        <v>42</v>
      </c>
      <c r="AX293" s="14" t="s">
        <v>86</v>
      </c>
      <c r="AY293" s="167" t="s">
        <v>232</v>
      </c>
    </row>
    <row r="294" spans="2:65" s="12" customFormat="1">
      <c r="B294" s="151"/>
      <c r="D294" s="152" t="s">
        <v>241</v>
      </c>
      <c r="E294" s="153" t="s">
        <v>1</v>
      </c>
      <c r="F294" s="154" t="s">
        <v>3721</v>
      </c>
      <c r="H294" s="155">
        <v>5</v>
      </c>
      <c r="I294" s="156"/>
      <c r="L294" s="151"/>
      <c r="M294" s="157"/>
      <c r="T294" s="158"/>
      <c r="AT294" s="153" t="s">
        <v>241</v>
      </c>
      <c r="AU294" s="153" t="s">
        <v>95</v>
      </c>
      <c r="AV294" s="12" t="s">
        <v>95</v>
      </c>
      <c r="AW294" s="12" t="s">
        <v>42</v>
      </c>
      <c r="AX294" s="12" t="s">
        <v>86</v>
      </c>
      <c r="AY294" s="153" t="s">
        <v>232</v>
      </c>
    </row>
    <row r="295" spans="2:65" s="13" customFormat="1">
      <c r="B295" s="159"/>
      <c r="D295" s="152" t="s">
        <v>241</v>
      </c>
      <c r="E295" s="160" t="s">
        <v>1</v>
      </c>
      <c r="F295" s="161" t="s">
        <v>243</v>
      </c>
      <c r="H295" s="162">
        <v>5</v>
      </c>
      <c r="I295" s="163"/>
      <c r="L295" s="159"/>
      <c r="M295" s="164"/>
      <c r="T295" s="165"/>
      <c r="AT295" s="160" t="s">
        <v>241</v>
      </c>
      <c r="AU295" s="160" t="s">
        <v>95</v>
      </c>
      <c r="AV295" s="13" t="s">
        <v>239</v>
      </c>
      <c r="AW295" s="13" t="s">
        <v>42</v>
      </c>
      <c r="AX295" s="13" t="s">
        <v>93</v>
      </c>
      <c r="AY295" s="160" t="s">
        <v>232</v>
      </c>
    </row>
    <row r="296" spans="2:65" s="1" customFormat="1" ht="21.75" customHeight="1">
      <c r="B296" s="33"/>
      <c r="C296" s="179" t="s">
        <v>566</v>
      </c>
      <c r="D296" s="179" t="s">
        <v>304</v>
      </c>
      <c r="E296" s="180" t="s">
        <v>3722</v>
      </c>
      <c r="F296" s="181" t="s">
        <v>3723</v>
      </c>
      <c r="G296" s="182" t="s">
        <v>370</v>
      </c>
      <c r="H296" s="183">
        <v>5</v>
      </c>
      <c r="I296" s="184"/>
      <c r="J296" s="185">
        <f>ROUND(I296*H296,2)</f>
        <v>0</v>
      </c>
      <c r="K296" s="181" t="s">
        <v>1794</v>
      </c>
      <c r="L296" s="186"/>
      <c r="M296" s="187" t="s">
        <v>1</v>
      </c>
      <c r="N296" s="188" t="s">
        <v>51</v>
      </c>
      <c r="P296" s="147">
        <f>O296*H296</f>
        <v>0</v>
      </c>
      <c r="Q296" s="147">
        <v>1.6000000000000001E-3</v>
      </c>
      <c r="R296" s="147">
        <f>Q296*H296</f>
        <v>8.0000000000000002E-3</v>
      </c>
      <c r="S296" s="147">
        <v>0</v>
      </c>
      <c r="T296" s="148">
        <f>S296*H296</f>
        <v>0</v>
      </c>
      <c r="AR296" s="149" t="s">
        <v>528</v>
      </c>
      <c r="AT296" s="149" t="s">
        <v>304</v>
      </c>
      <c r="AU296" s="149" t="s">
        <v>95</v>
      </c>
      <c r="AY296" s="17" t="s">
        <v>232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7" t="s">
        <v>93</v>
      </c>
      <c r="BK296" s="150">
        <f>ROUND(I296*H296,2)</f>
        <v>0</v>
      </c>
      <c r="BL296" s="17" t="s">
        <v>358</v>
      </c>
      <c r="BM296" s="149" t="s">
        <v>3724</v>
      </c>
    </row>
    <row r="297" spans="2:65" s="14" customFormat="1" ht="33.75">
      <c r="B297" s="166"/>
      <c r="D297" s="152" t="s">
        <v>241</v>
      </c>
      <c r="E297" s="167" t="s">
        <v>1</v>
      </c>
      <c r="F297" s="168" t="s">
        <v>3720</v>
      </c>
      <c r="H297" s="167" t="s">
        <v>1</v>
      </c>
      <c r="I297" s="169"/>
      <c r="L297" s="166"/>
      <c r="M297" s="170"/>
      <c r="T297" s="171"/>
      <c r="AT297" s="167" t="s">
        <v>241</v>
      </c>
      <c r="AU297" s="167" t="s">
        <v>95</v>
      </c>
      <c r="AV297" s="14" t="s">
        <v>93</v>
      </c>
      <c r="AW297" s="14" t="s">
        <v>42</v>
      </c>
      <c r="AX297" s="14" t="s">
        <v>86</v>
      </c>
      <c r="AY297" s="167" t="s">
        <v>232</v>
      </c>
    </row>
    <row r="298" spans="2:65" s="12" customFormat="1">
      <c r="B298" s="151"/>
      <c r="D298" s="152" t="s">
        <v>241</v>
      </c>
      <c r="E298" s="153" t="s">
        <v>1</v>
      </c>
      <c r="F298" s="154" t="s">
        <v>3721</v>
      </c>
      <c r="H298" s="155">
        <v>5</v>
      </c>
      <c r="I298" s="156"/>
      <c r="L298" s="151"/>
      <c r="M298" s="157"/>
      <c r="T298" s="158"/>
      <c r="AT298" s="153" t="s">
        <v>241</v>
      </c>
      <c r="AU298" s="153" t="s">
        <v>95</v>
      </c>
      <c r="AV298" s="12" t="s">
        <v>95</v>
      </c>
      <c r="AW298" s="12" t="s">
        <v>42</v>
      </c>
      <c r="AX298" s="12" t="s">
        <v>86</v>
      </c>
      <c r="AY298" s="153" t="s">
        <v>232</v>
      </c>
    </row>
    <row r="299" spans="2:65" s="13" customFormat="1">
      <c r="B299" s="159"/>
      <c r="D299" s="152" t="s">
        <v>241</v>
      </c>
      <c r="E299" s="160" t="s">
        <v>1</v>
      </c>
      <c r="F299" s="161" t="s">
        <v>243</v>
      </c>
      <c r="H299" s="162">
        <v>5</v>
      </c>
      <c r="I299" s="163"/>
      <c r="L299" s="159"/>
      <c r="M299" s="164"/>
      <c r="T299" s="165"/>
      <c r="AT299" s="160" t="s">
        <v>241</v>
      </c>
      <c r="AU299" s="160" t="s">
        <v>95</v>
      </c>
      <c r="AV299" s="13" t="s">
        <v>239</v>
      </c>
      <c r="AW299" s="13" t="s">
        <v>42</v>
      </c>
      <c r="AX299" s="13" t="s">
        <v>93</v>
      </c>
      <c r="AY299" s="160" t="s">
        <v>232</v>
      </c>
    </row>
    <row r="300" spans="2:65" s="1" customFormat="1" ht="33" customHeight="1">
      <c r="B300" s="33"/>
      <c r="C300" s="138" t="s">
        <v>573</v>
      </c>
      <c r="D300" s="138" t="s">
        <v>234</v>
      </c>
      <c r="E300" s="139" t="s">
        <v>3725</v>
      </c>
      <c r="F300" s="140" t="s">
        <v>3726</v>
      </c>
      <c r="G300" s="141" t="s">
        <v>370</v>
      </c>
      <c r="H300" s="142">
        <v>20</v>
      </c>
      <c r="I300" s="143"/>
      <c r="J300" s="144">
        <f>ROUND(I300*H300,2)</f>
        <v>0</v>
      </c>
      <c r="K300" s="140" t="s">
        <v>238</v>
      </c>
      <c r="L300" s="33"/>
      <c r="M300" s="145" t="s">
        <v>1</v>
      </c>
      <c r="N300" s="146" t="s">
        <v>51</v>
      </c>
      <c r="P300" s="147">
        <f>O300*H300</f>
        <v>0</v>
      </c>
      <c r="Q300" s="147">
        <v>0</v>
      </c>
      <c r="R300" s="147">
        <f>Q300*H300</f>
        <v>0</v>
      </c>
      <c r="S300" s="147">
        <v>0</v>
      </c>
      <c r="T300" s="148">
        <f>S300*H300</f>
        <v>0</v>
      </c>
      <c r="AR300" s="149" t="s">
        <v>358</v>
      </c>
      <c r="AT300" s="149" t="s">
        <v>234</v>
      </c>
      <c r="AU300" s="149" t="s">
        <v>95</v>
      </c>
      <c r="AY300" s="17" t="s">
        <v>232</v>
      </c>
      <c r="BE300" s="150">
        <f>IF(N300="základní",J300,0)</f>
        <v>0</v>
      </c>
      <c r="BF300" s="150">
        <f>IF(N300="snížená",J300,0)</f>
        <v>0</v>
      </c>
      <c r="BG300" s="150">
        <f>IF(N300="zákl. přenesená",J300,0)</f>
        <v>0</v>
      </c>
      <c r="BH300" s="150">
        <f>IF(N300="sníž. přenesená",J300,0)</f>
        <v>0</v>
      </c>
      <c r="BI300" s="150">
        <f>IF(N300="nulová",J300,0)</f>
        <v>0</v>
      </c>
      <c r="BJ300" s="17" t="s">
        <v>93</v>
      </c>
      <c r="BK300" s="150">
        <f>ROUND(I300*H300,2)</f>
        <v>0</v>
      </c>
      <c r="BL300" s="17" t="s">
        <v>358</v>
      </c>
      <c r="BM300" s="149" t="s">
        <v>3727</v>
      </c>
    </row>
    <row r="301" spans="2:65" s="14" customFormat="1" ht="33.75">
      <c r="B301" s="166"/>
      <c r="D301" s="152" t="s">
        <v>241</v>
      </c>
      <c r="E301" s="167" t="s">
        <v>1</v>
      </c>
      <c r="F301" s="168" t="s">
        <v>3728</v>
      </c>
      <c r="H301" s="167" t="s">
        <v>1</v>
      </c>
      <c r="I301" s="169"/>
      <c r="L301" s="166"/>
      <c r="M301" s="170"/>
      <c r="T301" s="171"/>
      <c r="AT301" s="167" t="s">
        <v>241</v>
      </c>
      <c r="AU301" s="167" t="s">
        <v>95</v>
      </c>
      <c r="AV301" s="14" t="s">
        <v>93</v>
      </c>
      <c r="AW301" s="14" t="s">
        <v>42</v>
      </c>
      <c r="AX301" s="14" t="s">
        <v>86</v>
      </c>
      <c r="AY301" s="167" t="s">
        <v>232</v>
      </c>
    </row>
    <row r="302" spans="2:65" s="14" customFormat="1">
      <c r="B302" s="166"/>
      <c r="D302" s="152" t="s">
        <v>241</v>
      </c>
      <c r="E302" s="167" t="s">
        <v>1</v>
      </c>
      <c r="F302" s="168" t="s">
        <v>3729</v>
      </c>
      <c r="H302" s="167" t="s">
        <v>1</v>
      </c>
      <c r="I302" s="169"/>
      <c r="L302" s="166"/>
      <c r="M302" s="170"/>
      <c r="T302" s="171"/>
      <c r="AT302" s="167" t="s">
        <v>241</v>
      </c>
      <c r="AU302" s="167" t="s">
        <v>95</v>
      </c>
      <c r="AV302" s="14" t="s">
        <v>93</v>
      </c>
      <c r="AW302" s="14" t="s">
        <v>42</v>
      </c>
      <c r="AX302" s="14" t="s">
        <v>86</v>
      </c>
      <c r="AY302" s="167" t="s">
        <v>232</v>
      </c>
    </row>
    <row r="303" spans="2:65" s="12" customFormat="1">
      <c r="B303" s="151"/>
      <c r="D303" s="152" t="s">
        <v>241</v>
      </c>
      <c r="E303" s="153" t="s">
        <v>1</v>
      </c>
      <c r="F303" s="154" t="s">
        <v>3730</v>
      </c>
      <c r="H303" s="155">
        <v>20</v>
      </c>
      <c r="I303" s="156"/>
      <c r="L303" s="151"/>
      <c r="M303" s="157"/>
      <c r="T303" s="158"/>
      <c r="AT303" s="153" t="s">
        <v>241</v>
      </c>
      <c r="AU303" s="153" t="s">
        <v>95</v>
      </c>
      <c r="AV303" s="12" t="s">
        <v>95</v>
      </c>
      <c r="AW303" s="12" t="s">
        <v>42</v>
      </c>
      <c r="AX303" s="12" t="s">
        <v>86</v>
      </c>
      <c r="AY303" s="153" t="s">
        <v>232</v>
      </c>
    </row>
    <row r="304" spans="2:65" s="13" customFormat="1">
      <c r="B304" s="159"/>
      <c r="D304" s="152" t="s">
        <v>241</v>
      </c>
      <c r="E304" s="160" t="s">
        <v>1</v>
      </c>
      <c r="F304" s="161" t="s">
        <v>243</v>
      </c>
      <c r="H304" s="162">
        <v>20</v>
      </c>
      <c r="I304" s="163"/>
      <c r="L304" s="159"/>
      <c r="M304" s="164"/>
      <c r="T304" s="165"/>
      <c r="AT304" s="160" t="s">
        <v>241</v>
      </c>
      <c r="AU304" s="160" t="s">
        <v>95</v>
      </c>
      <c r="AV304" s="13" t="s">
        <v>239</v>
      </c>
      <c r="AW304" s="13" t="s">
        <v>42</v>
      </c>
      <c r="AX304" s="13" t="s">
        <v>93</v>
      </c>
      <c r="AY304" s="160" t="s">
        <v>232</v>
      </c>
    </row>
    <row r="305" spans="2:65" s="1" customFormat="1" ht="24.2" customHeight="1">
      <c r="B305" s="33"/>
      <c r="C305" s="179" t="s">
        <v>581</v>
      </c>
      <c r="D305" s="179" t="s">
        <v>304</v>
      </c>
      <c r="E305" s="180" t="s">
        <v>3731</v>
      </c>
      <c r="F305" s="181" t="s">
        <v>3732</v>
      </c>
      <c r="G305" s="182" t="s">
        <v>370</v>
      </c>
      <c r="H305" s="183">
        <v>20</v>
      </c>
      <c r="I305" s="184"/>
      <c r="J305" s="185">
        <f>ROUND(I305*H305,2)</f>
        <v>0</v>
      </c>
      <c r="K305" s="181" t="s">
        <v>1794</v>
      </c>
      <c r="L305" s="186"/>
      <c r="M305" s="187" t="s">
        <v>1</v>
      </c>
      <c r="N305" s="188" t="s">
        <v>51</v>
      </c>
      <c r="P305" s="147">
        <f>O305*H305</f>
        <v>0</v>
      </c>
      <c r="Q305" s="147">
        <v>1.9E-3</v>
      </c>
      <c r="R305" s="147">
        <f>Q305*H305</f>
        <v>3.7999999999999999E-2</v>
      </c>
      <c r="S305" s="147">
        <v>0</v>
      </c>
      <c r="T305" s="148">
        <f>S305*H305</f>
        <v>0</v>
      </c>
      <c r="AR305" s="149" t="s">
        <v>528</v>
      </c>
      <c r="AT305" s="149" t="s">
        <v>304</v>
      </c>
      <c r="AU305" s="149" t="s">
        <v>95</v>
      </c>
      <c r="AY305" s="17" t="s">
        <v>232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7" t="s">
        <v>93</v>
      </c>
      <c r="BK305" s="150">
        <f>ROUND(I305*H305,2)</f>
        <v>0</v>
      </c>
      <c r="BL305" s="17" t="s">
        <v>358</v>
      </c>
      <c r="BM305" s="149" t="s">
        <v>3733</v>
      </c>
    </row>
    <row r="306" spans="2:65" s="14" customFormat="1" ht="33.75">
      <c r="B306" s="166"/>
      <c r="D306" s="152" t="s">
        <v>241</v>
      </c>
      <c r="E306" s="167" t="s">
        <v>1</v>
      </c>
      <c r="F306" s="168" t="s">
        <v>3728</v>
      </c>
      <c r="H306" s="167" t="s">
        <v>1</v>
      </c>
      <c r="I306" s="169"/>
      <c r="L306" s="166"/>
      <c r="M306" s="170"/>
      <c r="T306" s="171"/>
      <c r="AT306" s="167" t="s">
        <v>241</v>
      </c>
      <c r="AU306" s="167" t="s">
        <v>95</v>
      </c>
      <c r="AV306" s="14" t="s">
        <v>93</v>
      </c>
      <c r="AW306" s="14" t="s">
        <v>42</v>
      </c>
      <c r="AX306" s="14" t="s">
        <v>86</v>
      </c>
      <c r="AY306" s="167" t="s">
        <v>232</v>
      </c>
    </row>
    <row r="307" spans="2:65" s="14" customFormat="1">
      <c r="B307" s="166"/>
      <c r="D307" s="152" t="s">
        <v>241</v>
      </c>
      <c r="E307" s="167" t="s">
        <v>1</v>
      </c>
      <c r="F307" s="168" t="s">
        <v>3729</v>
      </c>
      <c r="H307" s="167" t="s">
        <v>1</v>
      </c>
      <c r="I307" s="169"/>
      <c r="L307" s="166"/>
      <c r="M307" s="170"/>
      <c r="T307" s="171"/>
      <c r="AT307" s="167" t="s">
        <v>241</v>
      </c>
      <c r="AU307" s="167" t="s">
        <v>95</v>
      </c>
      <c r="AV307" s="14" t="s">
        <v>93</v>
      </c>
      <c r="AW307" s="14" t="s">
        <v>42</v>
      </c>
      <c r="AX307" s="14" t="s">
        <v>86</v>
      </c>
      <c r="AY307" s="167" t="s">
        <v>232</v>
      </c>
    </row>
    <row r="308" spans="2:65" s="12" customFormat="1">
      <c r="B308" s="151"/>
      <c r="D308" s="152" t="s">
        <v>241</v>
      </c>
      <c r="E308" s="153" t="s">
        <v>1</v>
      </c>
      <c r="F308" s="154" t="s">
        <v>3730</v>
      </c>
      <c r="H308" s="155">
        <v>20</v>
      </c>
      <c r="I308" s="156"/>
      <c r="L308" s="151"/>
      <c r="M308" s="157"/>
      <c r="T308" s="158"/>
      <c r="AT308" s="153" t="s">
        <v>241</v>
      </c>
      <c r="AU308" s="153" t="s">
        <v>95</v>
      </c>
      <c r="AV308" s="12" t="s">
        <v>95</v>
      </c>
      <c r="AW308" s="12" t="s">
        <v>42</v>
      </c>
      <c r="AX308" s="12" t="s">
        <v>86</v>
      </c>
      <c r="AY308" s="153" t="s">
        <v>232</v>
      </c>
    </row>
    <row r="309" spans="2:65" s="13" customFormat="1">
      <c r="B309" s="159"/>
      <c r="D309" s="152" t="s">
        <v>241</v>
      </c>
      <c r="E309" s="160" t="s">
        <v>1</v>
      </c>
      <c r="F309" s="161" t="s">
        <v>243</v>
      </c>
      <c r="H309" s="162">
        <v>20</v>
      </c>
      <c r="I309" s="163"/>
      <c r="L309" s="159"/>
      <c r="M309" s="164"/>
      <c r="T309" s="165"/>
      <c r="AT309" s="160" t="s">
        <v>241</v>
      </c>
      <c r="AU309" s="160" t="s">
        <v>95</v>
      </c>
      <c r="AV309" s="13" t="s">
        <v>239</v>
      </c>
      <c r="AW309" s="13" t="s">
        <v>42</v>
      </c>
      <c r="AX309" s="13" t="s">
        <v>93</v>
      </c>
      <c r="AY309" s="160" t="s">
        <v>232</v>
      </c>
    </row>
    <row r="310" spans="2:65" s="1" customFormat="1" ht="37.9" customHeight="1">
      <c r="B310" s="33"/>
      <c r="C310" s="138" t="s">
        <v>585</v>
      </c>
      <c r="D310" s="138" t="s">
        <v>234</v>
      </c>
      <c r="E310" s="139" t="s">
        <v>3522</v>
      </c>
      <c r="F310" s="140" t="s">
        <v>3523</v>
      </c>
      <c r="G310" s="141" t="s">
        <v>885</v>
      </c>
      <c r="H310" s="142">
        <v>1</v>
      </c>
      <c r="I310" s="143"/>
      <c r="J310" s="144">
        <f>ROUND(I310*H310,2)</f>
        <v>0</v>
      </c>
      <c r="K310" s="140" t="s">
        <v>1794</v>
      </c>
      <c r="L310" s="33"/>
      <c r="M310" s="145" t="s">
        <v>1</v>
      </c>
      <c r="N310" s="146" t="s">
        <v>51</v>
      </c>
      <c r="P310" s="147">
        <f>O310*H310</f>
        <v>0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AR310" s="149" t="s">
        <v>358</v>
      </c>
      <c r="AT310" s="149" t="s">
        <v>234</v>
      </c>
      <c r="AU310" s="149" t="s">
        <v>95</v>
      </c>
      <c r="AY310" s="17" t="s">
        <v>232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93</v>
      </c>
      <c r="BK310" s="150">
        <f>ROUND(I310*H310,2)</f>
        <v>0</v>
      </c>
      <c r="BL310" s="17" t="s">
        <v>358</v>
      </c>
      <c r="BM310" s="149" t="s">
        <v>3734</v>
      </c>
    </row>
    <row r="311" spans="2:65" s="14" customFormat="1">
      <c r="B311" s="166"/>
      <c r="D311" s="152" t="s">
        <v>241</v>
      </c>
      <c r="E311" s="167" t="s">
        <v>1</v>
      </c>
      <c r="F311" s="168" t="s">
        <v>3525</v>
      </c>
      <c r="H311" s="167" t="s">
        <v>1</v>
      </c>
      <c r="I311" s="169"/>
      <c r="L311" s="166"/>
      <c r="M311" s="170"/>
      <c r="T311" s="171"/>
      <c r="AT311" s="167" t="s">
        <v>241</v>
      </c>
      <c r="AU311" s="167" t="s">
        <v>95</v>
      </c>
      <c r="AV311" s="14" t="s">
        <v>93</v>
      </c>
      <c r="AW311" s="14" t="s">
        <v>42</v>
      </c>
      <c r="AX311" s="14" t="s">
        <v>86</v>
      </c>
      <c r="AY311" s="167" t="s">
        <v>232</v>
      </c>
    </row>
    <row r="312" spans="2:65" s="12" customFormat="1">
      <c r="B312" s="151"/>
      <c r="D312" s="152" t="s">
        <v>241</v>
      </c>
      <c r="E312" s="153" t="s">
        <v>1</v>
      </c>
      <c r="F312" s="154" t="s">
        <v>3090</v>
      </c>
      <c r="H312" s="155">
        <v>1</v>
      </c>
      <c r="I312" s="156"/>
      <c r="L312" s="151"/>
      <c r="M312" s="157"/>
      <c r="T312" s="158"/>
      <c r="AT312" s="153" t="s">
        <v>241</v>
      </c>
      <c r="AU312" s="153" t="s">
        <v>95</v>
      </c>
      <c r="AV312" s="12" t="s">
        <v>95</v>
      </c>
      <c r="AW312" s="12" t="s">
        <v>42</v>
      </c>
      <c r="AX312" s="12" t="s">
        <v>86</v>
      </c>
      <c r="AY312" s="153" t="s">
        <v>232</v>
      </c>
    </row>
    <row r="313" spans="2:65" s="13" customFormat="1">
      <c r="B313" s="159"/>
      <c r="D313" s="152" t="s">
        <v>241</v>
      </c>
      <c r="E313" s="160" t="s">
        <v>1</v>
      </c>
      <c r="F313" s="161" t="s">
        <v>243</v>
      </c>
      <c r="H313" s="162">
        <v>1</v>
      </c>
      <c r="I313" s="163"/>
      <c r="L313" s="159"/>
      <c r="M313" s="164"/>
      <c r="T313" s="165"/>
      <c r="AT313" s="160" t="s">
        <v>241</v>
      </c>
      <c r="AU313" s="160" t="s">
        <v>95</v>
      </c>
      <c r="AV313" s="13" t="s">
        <v>239</v>
      </c>
      <c r="AW313" s="13" t="s">
        <v>42</v>
      </c>
      <c r="AX313" s="13" t="s">
        <v>93</v>
      </c>
      <c r="AY313" s="160" t="s">
        <v>232</v>
      </c>
    </row>
    <row r="314" spans="2:65" s="1" customFormat="1" ht="21.75" customHeight="1">
      <c r="B314" s="33"/>
      <c r="C314" s="179" t="s">
        <v>591</v>
      </c>
      <c r="D314" s="179" t="s">
        <v>304</v>
      </c>
      <c r="E314" s="180" t="s">
        <v>3526</v>
      </c>
      <c r="F314" s="181" t="s">
        <v>3527</v>
      </c>
      <c r="G314" s="182" t="s">
        <v>3528</v>
      </c>
      <c r="H314" s="183">
        <v>2.4</v>
      </c>
      <c r="I314" s="184"/>
      <c r="J314" s="185">
        <f>ROUND(I314*H314,2)</f>
        <v>0</v>
      </c>
      <c r="K314" s="181" t="s">
        <v>238</v>
      </c>
      <c r="L314" s="186"/>
      <c r="M314" s="187" t="s">
        <v>1</v>
      </c>
      <c r="N314" s="188" t="s">
        <v>51</v>
      </c>
      <c r="P314" s="147">
        <f>O314*H314</f>
        <v>0</v>
      </c>
      <c r="Q314" s="147">
        <v>1.1999999999999999E-3</v>
      </c>
      <c r="R314" s="147">
        <f>Q314*H314</f>
        <v>2.8799999999999997E-3</v>
      </c>
      <c r="S314" s="147">
        <v>0</v>
      </c>
      <c r="T314" s="148">
        <f>S314*H314</f>
        <v>0</v>
      </c>
      <c r="AR314" s="149" t="s">
        <v>528</v>
      </c>
      <c r="AT314" s="149" t="s">
        <v>304</v>
      </c>
      <c r="AU314" s="149" t="s">
        <v>95</v>
      </c>
      <c r="AY314" s="17" t="s">
        <v>232</v>
      </c>
      <c r="BE314" s="150">
        <f>IF(N314="základní",J314,0)</f>
        <v>0</v>
      </c>
      <c r="BF314" s="150">
        <f>IF(N314="snížená",J314,0)</f>
        <v>0</v>
      </c>
      <c r="BG314" s="150">
        <f>IF(N314="zákl. přenesená",J314,0)</f>
        <v>0</v>
      </c>
      <c r="BH314" s="150">
        <f>IF(N314="sníž. přenesená",J314,0)</f>
        <v>0</v>
      </c>
      <c r="BI314" s="150">
        <f>IF(N314="nulová",J314,0)</f>
        <v>0</v>
      </c>
      <c r="BJ314" s="17" t="s">
        <v>93</v>
      </c>
      <c r="BK314" s="150">
        <f>ROUND(I314*H314,2)</f>
        <v>0</v>
      </c>
      <c r="BL314" s="17" t="s">
        <v>358</v>
      </c>
      <c r="BM314" s="149" t="s">
        <v>3735</v>
      </c>
    </row>
    <row r="315" spans="2:65" s="14" customFormat="1">
      <c r="B315" s="166"/>
      <c r="D315" s="152" t="s">
        <v>241</v>
      </c>
      <c r="E315" s="167" t="s">
        <v>1</v>
      </c>
      <c r="F315" s="168" t="s">
        <v>3530</v>
      </c>
      <c r="H315" s="167" t="s">
        <v>1</v>
      </c>
      <c r="I315" s="169"/>
      <c r="L315" s="166"/>
      <c r="M315" s="170"/>
      <c r="T315" s="171"/>
      <c r="AT315" s="167" t="s">
        <v>241</v>
      </c>
      <c r="AU315" s="167" t="s">
        <v>95</v>
      </c>
      <c r="AV315" s="14" t="s">
        <v>93</v>
      </c>
      <c r="AW315" s="14" t="s">
        <v>42</v>
      </c>
      <c r="AX315" s="14" t="s">
        <v>86</v>
      </c>
      <c r="AY315" s="167" t="s">
        <v>232</v>
      </c>
    </row>
    <row r="316" spans="2:65" s="12" customFormat="1">
      <c r="B316" s="151"/>
      <c r="D316" s="152" t="s">
        <v>241</v>
      </c>
      <c r="E316" s="153" t="s">
        <v>1</v>
      </c>
      <c r="F316" s="154" t="s">
        <v>3531</v>
      </c>
      <c r="H316" s="155">
        <v>3</v>
      </c>
      <c r="I316" s="156"/>
      <c r="L316" s="151"/>
      <c r="M316" s="157"/>
      <c r="T316" s="158"/>
      <c r="AT316" s="153" t="s">
        <v>241</v>
      </c>
      <c r="AU316" s="153" t="s">
        <v>95</v>
      </c>
      <c r="AV316" s="12" t="s">
        <v>95</v>
      </c>
      <c r="AW316" s="12" t="s">
        <v>42</v>
      </c>
      <c r="AX316" s="12" t="s">
        <v>86</v>
      </c>
      <c r="AY316" s="153" t="s">
        <v>232</v>
      </c>
    </row>
    <row r="317" spans="2:65" s="13" customFormat="1">
      <c r="B317" s="159"/>
      <c r="D317" s="152" t="s">
        <v>241</v>
      </c>
      <c r="E317" s="160" t="s">
        <v>1</v>
      </c>
      <c r="F317" s="161" t="s">
        <v>243</v>
      </c>
      <c r="H317" s="162">
        <v>3</v>
      </c>
      <c r="I317" s="163"/>
      <c r="L317" s="159"/>
      <c r="M317" s="164"/>
      <c r="T317" s="165"/>
      <c r="AT317" s="160" t="s">
        <v>241</v>
      </c>
      <c r="AU317" s="160" t="s">
        <v>95</v>
      </c>
      <c r="AV317" s="13" t="s">
        <v>239</v>
      </c>
      <c r="AW317" s="13" t="s">
        <v>42</v>
      </c>
      <c r="AX317" s="13" t="s">
        <v>93</v>
      </c>
      <c r="AY317" s="160" t="s">
        <v>232</v>
      </c>
    </row>
    <row r="318" spans="2:65" s="12" customFormat="1">
      <c r="B318" s="151"/>
      <c r="D318" s="152" t="s">
        <v>241</v>
      </c>
      <c r="F318" s="154" t="s">
        <v>3532</v>
      </c>
      <c r="H318" s="155">
        <v>2.4</v>
      </c>
      <c r="I318" s="156"/>
      <c r="L318" s="151"/>
      <c r="M318" s="157"/>
      <c r="T318" s="158"/>
      <c r="AT318" s="153" t="s">
        <v>241</v>
      </c>
      <c r="AU318" s="153" t="s">
        <v>95</v>
      </c>
      <c r="AV318" s="12" t="s">
        <v>95</v>
      </c>
      <c r="AW318" s="12" t="s">
        <v>4</v>
      </c>
      <c r="AX318" s="12" t="s">
        <v>93</v>
      </c>
      <c r="AY318" s="153" t="s">
        <v>232</v>
      </c>
    </row>
    <row r="319" spans="2:65" s="1" customFormat="1" ht="44.25" customHeight="1">
      <c r="B319" s="33"/>
      <c r="C319" s="138" t="s">
        <v>595</v>
      </c>
      <c r="D319" s="138" t="s">
        <v>234</v>
      </c>
      <c r="E319" s="139" t="s">
        <v>3086</v>
      </c>
      <c r="F319" s="140" t="s">
        <v>3087</v>
      </c>
      <c r="G319" s="141" t="s">
        <v>370</v>
      </c>
      <c r="H319" s="142">
        <v>1</v>
      </c>
      <c r="I319" s="143"/>
      <c r="J319" s="144">
        <f>ROUND(I319*H319,2)</f>
        <v>0</v>
      </c>
      <c r="K319" s="140" t="s">
        <v>238</v>
      </c>
      <c r="L319" s="33"/>
      <c r="M319" s="145" t="s">
        <v>1</v>
      </c>
      <c r="N319" s="146" t="s">
        <v>51</v>
      </c>
      <c r="P319" s="147">
        <f>O319*H319</f>
        <v>0</v>
      </c>
      <c r="Q319" s="147">
        <v>0</v>
      </c>
      <c r="R319" s="147">
        <f>Q319*H319</f>
        <v>0</v>
      </c>
      <c r="S319" s="147">
        <v>0</v>
      </c>
      <c r="T319" s="148">
        <f>S319*H319</f>
        <v>0</v>
      </c>
      <c r="AR319" s="149" t="s">
        <v>358</v>
      </c>
      <c r="AT319" s="149" t="s">
        <v>234</v>
      </c>
      <c r="AU319" s="149" t="s">
        <v>95</v>
      </c>
      <c r="AY319" s="17" t="s">
        <v>232</v>
      </c>
      <c r="BE319" s="150">
        <f>IF(N319="základní",J319,0)</f>
        <v>0</v>
      </c>
      <c r="BF319" s="150">
        <f>IF(N319="snížená",J319,0)</f>
        <v>0</v>
      </c>
      <c r="BG319" s="150">
        <f>IF(N319="zákl. přenesená",J319,0)</f>
        <v>0</v>
      </c>
      <c r="BH319" s="150">
        <f>IF(N319="sníž. přenesená",J319,0)</f>
        <v>0</v>
      </c>
      <c r="BI319" s="150">
        <f>IF(N319="nulová",J319,0)</f>
        <v>0</v>
      </c>
      <c r="BJ319" s="17" t="s">
        <v>93</v>
      </c>
      <c r="BK319" s="150">
        <f>ROUND(I319*H319,2)</f>
        <v>0</v>
      </c>
      <c r="BL319" s="17" t="s">
        <v>358</v>
      </c>
      <c r="BM319" s="149" t="s">
        <v>3736</v>
      </c>
    </row>
    <row r="320" spans="2:65" s="1" customFormat="1" ht="55.5" customHeight="1">
      <c r="B320" s="33"/>
      <c r="C320" s="138" t="s">
        <v>600</v>
      </c>
      <c r="D320" s="138" t="s">
        <v>234</v>
      </c>
      <c r="E320" s="139" t="s">
        <v>3534</v>
      </c>
      <c r="F320" s="140" t="s">
        <v>3535</v>
      </c>
      <c r="G320" s="141" t="s">
        <v>370</v>
      </c>
      <c r="H320" s="142">
        <v>1</v>
      </c>
      <c r="I320" s="143"/>
      <c r="J320" s="144">
        <f>ROUND(I320*H320,2)</f>
        <v>0</v>
      </c>
      <c r="K320" s="140" t="s">
        <v>238</v>
      </c>
      <c r="L320" s="33"/>
      <c r="M320" s="145" t="s">
        <v>1</v>
      </c>
      <c r="N320" s="146" t="s">
        <v>51</v>
      </c>
      <c r="P320" s="147">
        <f>O320*H320</f>
        <v>0</v>
      </c>
      <c r="Q320" s="147">
        <v>0</v>
      </c>
      <c r="R320" s="147">
        <f>Q320*H320</f>
        <v>0</v>
      </c>
      <c r="S320" s="147">
        <v>0</v>
      </c>
      <c r="T320" s="148">
        <f>S320*H320</f>
        <v>0</v>
      </c>
      <c r="AR320" s="149" t="s">
        <v>358</v>
      </c>
      <c r="AT320" s="149" t="s">
        <v>234</v>
      </c>
      <c r="AU320" s="149" t="s">
        <v>95</v>
      </c>
      <c r="AY320" s="17" t="s">
        <v>232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7" t="s">
        <v>93</v>
      </c>
      <c r="BK320" s="150">
        <f>ROUND(I320*H320,2)</f>
        <v>0</v>
      </c>
      <c r="BL320" s="17" t="s">
        <v>358</v>
      </c>
      <c r="BM320" s="149" t="s">
        <v>3737</v>
      </c>
    </row>
    <row r="321" spans="2:65" s="1" customFormat="1" ht="33" customHeight="1">
      <c r="B321" s="33"/>
      <c r="C321" s="138" t="s">
        <v>604</v>
      </c>
      <c r="D321" s="138" t="s">
        <v>234</v>
      </c>
      <c r="E321" s="139" t="s">
        <v>3537</v>
      </c>
      <c r="F321" s="140" t="s">
        <v>3538</v>
      </c>
      <c r="G321" s="141" t="s">
        <v>370</v>
      </c>
      <c r="H321" s="142">
        <v>2</v>
      </c>
      <c r="I321" s="143"/>
      <c r="J321" s="144">
        <f>ROUND(I321*H321,2)</f>
        <v>0</v>
      </c>
      <c r="K321" s="140" t="s">
        <v>238</v>
      </c>
      <c r="L321" s="33"/>
      <c r="M321" s="145" t="s">
        <v>1</v>
      </c>
      <c r="N321" s="146" t="s">
        <v>51</v>
      </c>
      <c r="P321" s="147">
        <f>O321*H321</f>
        <v>0</v>
      </c>
      <c r="Q321" s="147">
        <v>0</v>
      </c>
      <c r="R321" s="147">
        <f>Q321*H321</f>
        <v>0</v>
      </c>
      <c r="S321" s="147">
        <v>0</v>
      </c>
      <c r="T321" s="148">
        <f>S321*H321</f>
        <v>0</v>
      </c>
      <c r="AR321" s="149" t="s">
        <v>358</v>
      </c>
      <c r="AT321" s="149" t="s">
        <v>234</v>
      </c>
      <c r="AU321" s="149" t="s">
        <v>95</v>
      </c>
      <c r="AY321" s="17" t="s">
        <v>232</v>
      </c>
      <c r="BE321" s="150">
        <f>IF(N321="základní",J321,0)</f>
        <v>0</v>
      </c>
      <c r="BF321" s="150">
        <f>IF(N321="snížená",J321,0)</f>
        <v>0</v>
      </c>
      <c r="BG321" s="150">
        <f>IF(N321="zákl. přenesená",J321,0)</f>
        <v>0</v>
      </c>
      <c r="BH321" s="150">
        <f>IF(N321="sníž. přenesená",J321,0)</f>
        <v>0</v>
      </c>
      <c r="BI321" s="150">
        <f>IF(N321="nulová",J321,0)</f>
        <v>0</v>
      </c>
      <c r="BJ321" s="17" t="s">
        <v>93</v>
      </c>
      <c r="BK321" s="150">
        <f>ROUND(I321*H321,2)</f>
        <v>0</v>
      </c>
      <c r="BL321" s="17" t="s">
        <v>358</v>
      </c>
      <c r="BM321" s="149" t="s">
        <v>3738</v>
      </c>
    </row>
    <row r="322" spans="2:65" s="14" customFormat="1" ht="22.5">
      <c r="B322" s="166"/>
      <c r="D322" s="152" t="s">
        <v>241</v>
      </c>
      <c r="E322" s="167" t="s">
        <v>1</v>
      </c>
      <c r="F322" s="168" t="s">
        <v>3510</v>
      </c>
      <c r="H322" s="167" t="s">
        <v>1</v>
      </c>
      <c r="I322" s="169"/>
      <c r="L322" s="166"/>
      <c r="M322" s="170"/>
      <c r="T322" s="171"/>
      <c r="AT322" s="167" t="s">
        <v>241</v>
      </c>
      <c r="AU322" s="167" t="s">
        <v>95</v>
      </c>
      <c r="AV322" s="14" t="s">
        <v>93</v>
      </c>
      <c r="AW322" s="14" t="s">
        <v>42</v>
      </c>
      <c r="AX322" s="14" t="s">
        <v>86</v>
      </c>
      <c r="AY322" s="167" t="s">
        <v>232</v>
      </c>
    </row>
    <row r="323" spans="2:65" s="14" customFormat="1" ht="22.5">
      <c r="B323" s="166"/>
      <c r="D323" s="152" t="s">
        <v>241</v>
      </c>
      <c r="E323" s="167" t="s">
        <v>1</v>
      </c>
      <c r="F323" s="168" t="s">
        <v>3511</v>
      </c>
      <c r="H323" s="167" t="s">
        <v>1</v>
      </c>
      <c r="I323" s="169"/>
      <c r="L323" s="166"/>
      <c r="M323" s="170"/>
      <c r="T323" s="171"/>
      <c r="AT323" s="167" t="s">
        <v>241</v>
      </c>
      <c r="AU323" s="167" t="s">
        <v>95</v>
      </c>
      <c r="AV323" s="14" t="s">
        <v>93</v>
      </c>
      <c r="AW323" s="14" t="s">
        <v>42</v>
      </c>
      <c r="AX323" s="14" t="s">
        <v>86</v>
      </c>
      <c r="AY323" s="167" t="s">
        <v>232</v>
      </c>
    </row>
    <row r="324" spans="2:65" s="14" customFormat="1">
      <c r="B324" s="166"/>
      <c r="D324" s="152" t="s">
        <v>241</v>
      </c>
      <c r="E324" s="167" t="s">
        <v>1</v>
      </c>
      <c r="F324" s="168" t="s">
        <v>3512</v>
      </c>
      <c r="H324" s="167" t="s">
        <v>1</v>
      </c>
      <c r="I324" s="169"/>
      <c r="L324" s="166"/>
      <c r="M324" s="170"/>
      <c r="T324" s="171"/>
      <c r="AT324" s="167" t="s">
        <v>241</v>
      </c>
      <c r="AU324" s="167" t="s">
        <v>95</v>
      </c>
      <c r="AV324" s="14" t="s">
        <v>93</v>
      </c>
      <c r="AW324" s="14" t="s">
        <v>42</v>
      </c>
      <c r="AX324" s="14" t="s">
        <v>86</v>
      </c>
      <c r="AY324" s="167" t="s">
        <v>232</v>
      </c>
    </row>
    <row r="325" spans="2:65" s="12" customFormat="1">
      <c r="B325" s="151"/>
      <c r="D325" s="152" t="s">
        <v>241</v>
      </c>
      <c r="E325" s="153" t="s">
        <v>1</v>
      </c>
      <c r="F325" s="154" t="s">
        <v>3503</v>
      </c>
      <c r="H325" s="155">
        <v>2</v>
      </c>
      <c r="I325" s="156"/>
      <c r="L325" s="151"/>
      <c r="M325" s="157"/>
      <c r="T325" s="158"/>
      <c r="AT325" s="153" t="s">
        <v>241</v>
      </c>
      <c r="AU325" s="153" t="s">
        <v>95</v>
      </c>
      <c r="AV325" s="12" t="s">
        <v>95</v>
      </c>
      <c r="AW325" s="12" t="s">
        <v>42</v>
      </c>
      <c r="AX325" s="12" t="s">
        <v>86</v>
      </c>
      <c r="AY325" s="153" t="s">
        <v>232</v>
      </c>
    </row>
    <row r="326" spans="2:65" s="13" customFormat="1">
      <c r="B326" s="159"/>
      <c r="D326" s="152" t="s">
        <v>241</v>
      </c>
      <c r="E326" s="160" t="s">
        <v>1</v>
      </c>
      <c r="F326" s="161" t="s">
        <v>243</v>
      </c>
      <c r="H326" s="162">
        <v>2</v>
      </c>
      <c r="I326" s="163"/>
      <c r="L326" s="159"/>
      <c r="M326" s="164"/>
      <c r="T326" s="165"/>
      <c r="AT326" s="160" t="s">
        <v>241</v>
      </c>
      <c r="AU326" s="160" t="s">
        <v>95</v>
      </c>
      <c r="AV326" s="13" t="s">
        <v>239</v>
      </c>
      <c r="AW326" s="13" t="s">
        <v>42</v>
      </c>
      <c r="AX326" s="13" t="s">
        <v>93</v>
      </c>
      <c r="AY326" s="160" t="s">
        <v>232</v>
      </c>
    </row>
    <row r="327" spans="2:65" s="1" customFormat="1" ht="16.5" customHeight="1">
      <c r="B327" s="33"/>
      <c r="C327" s="138" t="s">
        <v>608</v>
      </c>
      <c r="D327" s="138" t="s">
        <v>234</v>
      </c>
      <c r="E327" s="139" t="s">
        <v>3739</v>
      </c>
      <c r="F327" s="140" t="s">
        <v>3740</v>
      </c>
      <c r="G327" s="141" t="s">
        <v>370</v>
      </c>
      <c r="H327" s="142">
        <v>12</v>
      </c>
      <c r="I327" s="143"/>
      <c r="J327" s="144">
        <f>ROUND(I327*H327,2)</f>
        <v>0</v>
      </c>
      <c r="K327" s="140" t="s">
        <v>1794</v>
      </c>
      <c r="L327" s="33"/>
      <c r="M327" s="145" t="s">
        <v>1</v>
      </c>
      <c r="N327" s="146" t="s">
        <v>51</v>
      </c>
      <c r="P327" s="147">
        <f>O327*H327</f>
        <v>0</v>
      </c>
      <c r="Q327" s="147">
        <v>0</v>
      </c>
      <c r="R327" s="147">
        <f>Q327*H327</f>
        <v>0</v>
      </c>
      <c r="S327" s="147">
        <v>0</v>
      </c>
      <c r="T327" s="148">
        <f>S327*H327</f>
        <v>0</v>
      </c>
      <c r="AR327" s="149" t="s">
        <v>358</v>
      </c>
      <c r="AT327" s="149" t="s">
        <v>234</v>
      </c>
      <c r="AU327" s="149" t="s">
        <v>95</v>
      </c>
      <c r="AY327" s="17" t="s">
        <v>232</v>
      </c>
      <c r="BE327" s="150">
        <f>IF(N327="základní",J327,0)</f>
        <v>0</v>
      </c>
      <c r="BF327" s="150">
        <f>IF(N327="snížená",J327,0)</f>
        <v>0</v>
      </c>
      <c r="BG327" s="150">
        <f>IF(N327="zákl. přenesená",J327,0)</f>
        <v>0</v>
      </c>
      <c r="BH327" s="150">
        <f>IF(N327="sníž. přenesená",J327,0)</f>
        <v>0</v>
      </c>
      <c r="BI327" s="150">
        <f>IF(N327="nulová",J327,0)</f>
        <v>0</v>
      </c>
      <c r="BJ327" s="17" t="s">
        <v>93</v>
      </c>
      <c r="BK327" s="150">
        <f>ROUND(I327*H327,2)</f>
        <v>0</v>
      </c>
      <c r="BL327" s="17" t="s">
        <v>358</v>
      </c>
      <c r="BM327" s="149" t="s">
        <v>3741</v>
      </c>
    </row>
    <row r="328" spans="2:65" s="14" customFormat="1">
      <c r="B328" s="166"/>
      <c r="D328" s="152" t="s">
        <v>241</v>
      </c>
      <c r="E328" s="167" t="s">
        <v>1</v>
      </c>
      <c r="F328" s="168" t="s">
        <v>3742</v>
      </c>
      <c r="H328" s="167" t="s">
        <v>1</v>
      </c>
      <c r="I328" s="169"/>
      <c r="L328" s="166"/>
      <c r="M328" s="170"/>
      <c r="T328" s="171"/>
      <c r="AT328" s="167" t="s">
        <v>241</v>
      </c>
      <c r="AU328" s="167" t="s">
        <v>95</v>
      </c>
      <c r="AV328" s="14" t="s">
        <v>93</v>
      </c>
      <c r="AW328" s="14" t="s">
        <v>42</v>
      </c>
      <c r="AX328" s="14" t="s">
        <v>86</v>
      </c>
      <c r="AY328" s="167" t="s">
        <v>232</v>
      </c>
    </row>
    <row r="329" spans="2:65" s="12" customFormat="1">
      <c r="B329" s="151"/>
      <c r="D329" s="152" t="s">
        <v>241</v>
      </c>
      <c r="E329" s="153" t="s">
        <v>1</v>
      </c>
      <c r="F329" s="154" t="s">
        <v>3743</v>
      </c>
      <c r="H329" s="155">
        <v>12</v>
      </c>
      <c r="I329" s="156"/>
      <c r="L329" s="151"/>
      <c r="M329" s="157"/>
      <c r="T329" s="158"/>
      <c r="AT329" s="153" t="s">
        <v>241</v>
      </c>
      <c r="AU329" s="153" t="s">
        <v>95</v>
      </c>
      <c r="AV329" s="12" t="s">
        <v>95</v>
      </c>
      <c r="AW329" s="12" t="s">
        <v>42</v>
      </c>
      <c r="AX329" s="12" t="s">
        <v>86</v>
      </c>
      <c r="AY329" s="153" t="s">
        <v>232</v>
      </c>
    </row>
    <row r="330" spans="2:65" s="13" customFormat="1">
      <c r="B330" s="159"/>
      <c r="D330" s="152" t="s">
        <v>241</v>
      </c>
      <c r="E330" s="160" t="s">
        <v>1</v>
      </c>
      <c r="F330" s="161" t="s">
        <v>243</v>
      </c>
      <c r="H330" s="162">
        <v>12</v>
      </c>
      <c r="I330" s="163"/>
      <c r="L330" s="159"/>
      <c r="M330" s="164"/>
      <c r="T330" s="165"/>
      <c r="AT330" s="160" t="s">
        <v>241</v>
      </c>
      <c r="AU330" s="160" t="s">
        <v>95</v>
      </c>
      <c r="AV330" s="13" t="s">
        <v>239</v>
      </c>
      <c r="AW330" s="13" t="s">
        <v>42</v>
      </c>
      <c r="AX330" s="13" t="s">
        <v>93</v>
      </c>
      <c r="AY330" s="160" t="s">
        <v>232</v>
      </c>
    </row>
    <row r="331" spans="2:65" s="1" customFormat="1" ht="16.5" customHeight="1">
      <c r="B331" s="33"/>
      <c r="C331" s="138" t="s">
        <v>612</v>
      </c>
      <c r="D331" s="138" t="s">
        <v>234</v>
      </c>
      <c r="E331" s="139" t="s">
        <v>3744</v>
      </c>
      <c r="F331" s="140" t="s">
        <v>3745</v>
      </c>
      <c r="G331" s="141" t="s">
        <v>370</v>
      </c>
      <c r="H331" s="142">
        <v>5</v>
      </c>
      <c r="I331" s="143"/>
      <c r="J331" s="144">
        <f>ROUND(I331*H331,2)</f>
        <v>0</v>
      </c>
      <c r="K331" s="140" t="s">
        <v>1794</v>
      </c>
      <c r="L331" s="33"/>
      <c r="M331" s="145" t="s">
        <v>1</v>
      </c>
      <c r="N331" s="146" t="s">
        <v>51</v>
      </c>
      <c r="P331" s="147">
        <f>O331*H331</f>
        <v>0</v>
      </c>
      <c r="Q331" s="147">
        <v>0</v>
      </c>
      <c r="R331" s="147">
        <f>Q331*H331</f>
        <v>0</v>
      </c>
      <c r="S331" s="147">
        <v>0</v>
      </c>
      <c r="T331" s="148">
        <f>S331*H331</f>
        <v>0</v>
      </c>
      <c r="AR331" s="149" t="s">
        <v>358</v>
      </c>
      <c r="AT331" s="149" t="s">
        <v>234</v>
      </c>
      <c r="AU331" s="149" t="s">
        <v>95</v>
      </c>
      <c r="AY331" s="17" t="s">
        <v>232</v>
      </c>
      <c r="BE331" s="150">
        <f>IF(N331="základní",J331,0)</f>
        <v>0</v>
      </c>
      <c r="BF331" s="150">
        <f>IF(N331="snížená",J331,0)</f>
        <v>0</v>
      </c>
      <c r="BG331" s="150">
        <f>IF(N331="zákl. přenesená",J331,0)</f>
        <v>0</v>
      </c>
      <c r="BH331" s="150">
        <f>IF(N331="sníž. přenesená",J331,0)</f>
        <v>0</v>
      </c>
      <c r="BI331" s="150">
        <f>IF(N331="nulová",J331,0)</f>
        <v>0</v>
      </c>
      <c r="BJ331" s="17" t="s">
        <v>93</v>
      </c>
      <c r="BK331" s="150">
        <f>ROUND(I331*H331,2)</f>
        <v>0</v>
      </c>
      <c r="BL331" s="17" t="s">
        <v>358</v>
      </c>
      <c r="BM331" s="149" t="s">
        <v>3746</v>
      </c>
    </row>
    <row r="332" spans="2:65" s="14" customFormat="1">
      <c r="B332" s="166"/>
      <c r="D332" s="152" t="s">
        <v>241</v>
      </c>
      <c r="E332" s="167" t="s">
        <v>1</v>
      </c>
      <c r="F332" s="168" t="s">
        <v>3747</v>
      </c>
      <c r="H332" s="167" t="s">
        <v>1</v>
      </c>
      <c r="I332" s="169"/>
      <c r="L332" s="166"/>
      <c r="M332" s="170"/>
      <c r="T332" s="171"/>
      <c r="AT332" s="167" t="s">
        <v>241</v>
      </c>
      <c r="AU332" s="167" t="s">
        <v>95</v>
      </c>
      <c r="AV332" s="14" t="s">
        <v>93</v>
      </c>
      <c r="AW332" s="14" t="s">
        <v>42</v>
      </c>
      <c r="AX332" s="14" t="s">
        <v>86</v>
      </c>
      <c r="AY332" s="167" t="s">
        <v>232</v>
      </c>
    </row>
    <row r="333" spans="2:65" s="12" customFormat="1">
      <c r="B333" s="151"/>
      <c r="D333" s="152" t="s">
        <v>241</v>
      </c>
      <c r="E333" s="153" t="s">
        <v>1</v>
      </c>
      <c r="F333" s="154" t="s">
        <v>3721</v>
      </c>
      <c r="H333" s="155">
        <v>5</v>
      </c>
      <c r="I333" s="156"/>
      <c r="L333" s="151"/>
      <c r="M333" s="157"/>
      <c r="T333" s="158"/>
      <c r="AT333" s="153" t="s">
        <v>241</v>
      </c>
      <c r="AU333" s="153" t="s">
        <v>95</v>
      </c>
      <c r="AV333" s="12" t="s">
        <v>95</v>
      </c>
      <c r="AW333" s="12" t="s">
        <v>42</v>
      </c>
      <c r="AX333" s="12" t="s">
        <v>86</v>
      </c>
      <c r="AY333" s="153" t="s">
        <v>232</v>
      </c>
    </row>
    <row r="334" spans="2:65" s="13" customFormat="1">
      <c r="B334" s="159"/>
      <c r="D334" s="152" t="s">
        <v>241</v>
      </c>
      <c r="E334" s="160" t="s">
        <v>1</v>
      </c>
      <c r="F334" s="161" t="s">
        <v>243</v>
      </c>
      <c r="H334" s="162">
        <v>5</v>
      </c>
      <c r="I334" s="163"/>
      <c r="L334" s="159"/>
      <c r="M334" s="164"/>
      <c r="T334" s="165"/>
      <c r="AT334" s="160" t="s">
        <v>241</v>
      </c>
      <c r="AU334" s="160" t="s">
        <v>95</v>
      </c>
      <c r="AV334" s="13" t="s">
        <v>239</v>
      </c>
      <c r="AW334" s="13" t="s">
        <v>42</v>
      </c>
      <c r="AX334" s="13" t="s">
        <v>93</v>
      </c>
      <c r="AY334" s="160" t="s">
        <v>232</v>
      </c>
    </row>
    <row r="335" spans="2:65" s="1" customFormat="1" ht="33" customHeight="1">
      <c r="B335" s="33"/>
      <c r="C335" s="138" t="s">
        <v>617</v>
      </c>
      <c r="D335" s="138" t="s">
        <v>234</v>
      </c>
      <c r="E335" s="139" t="s">
        <v>3545</v>
      </c>
      <c r="F335" s="140" t="s">
        <v>3546</v>
      </c>
      <c r="G335" s="141" t="s">
        <v>237</v>
      </c>
      <c r="H335" s="142">
        <v>120</v>
      </c>
      <c r="I335" s="143"/>
      <c r="J335" s="144">
        <f>ROUND(I335*H335,2)</f>
        <v>0</v>
      </c>
      <c r="K335" s="140" t="s">
        <v>238</v>
      </c>
      <c r="L335" s="33"/>
      <c r="M335" s="145" t="s">
        <v>1</v>
      </c>
      <c r="N335" s="146" t="s">
        <v>51</v>
      </c>
      <c r="P335" s="147">
        <f>O335*H335</f>
        <v>0</v>
      </c>
      <c r="Q335" s="147">
        <v>0</v>
      </c>
      <c r="R335" s="147">
        <f>Q335*H335</f>
        <v>0</v>
      </c>
      <c r="S335" s="147">
        <v>0</v>
      </c>
      <c r="T335" s="148">
        <f>S335*H335</f>
        <v>0</v>
      </c>
      <c r="AR335" s="149" t="s">
        <v>358</v>
      </c>
      <c r="AT335" s="149" t="s">
        <v>234</v>
      </c>
      <c r="AU335" s="149" t="s">
        <v>95</v>
      </c>
      <c r="AY335" s="17" t="s">
        <v>232</v>
      </c>
      <c r="BE335" s="150">
        <f>IF(N335="základní",J335,0)</f>
        <v>0</v>
      </c>
      <c r="BF335" s="150">
        <f>IF(N335="snížená",J335,0)</f>
        <v>0</v>
      </c>
      <c r="BG335" s="150">
        <f>IF(N335="zákl. přenesená",J335,0)</f>
        <v>0</v>
      </c>
      <c r="BH335" s="150">
        <f>IF(N335="sníž. přenesená",J335,0)</f>
        <v>0</v>
      </c>
      <c r="BI335" s="150">
        <f>IF(N335="nulová",J335,0)</f>
        <v>0</v>
      </c>
      <c r="BJ335" s="17" t="s">
        <v>93</v>
      </c>
      <c r="BK335" s="150">
        <f>ROUND(I335*H335,2)</f>
        <v>0</v>
      </c>
      <c r="BL335" s="17" t="s">
        <v>358</v>
      </c>
      <c r="BM335" s="149" t="s">
        <v>3748</v>
      </c>
    </row>
    <row r="336" spans="2:65" s="14" customFormat="1" ht="33.75">
      <c r="B336" s="166"/>
      <c r="D336" s="152" t="s">
        <v>241</v>
      </c>
      <c r="E336" s="167" t="s">
        <v>1</v>
      </c>
      <c r="F336" s="168" t="s">
        <v>3749</v>
      </c>
      <c r="H336" s="167" t="s">
        <v>1</v>
      </c>
      <c r="I336" s="169"/>
      <c r="L336" s="166"/>
      <c r="M336" s="170"/>
      <c r="T336" s="171"/>
      <c r="AT336" s="167" t="s">
        <v>241</v>
      </c>
      <c r="AU336" s="167" t="s">
        <v>95</v>
      </c>
      <c r="AV336" s="14" t="s">
        <v>93</v>
      </c>
      <c r="AW336" s="14" t="s">
        <v>42</v>
      </c>
      <c r="AX336" s="14" t="s">
        <v>86</v>
      </c>
      <c r="AY336" s="167" t="s">
        <v>232</v>
      </c>
    </row>
    <row r="337" spans="2:65" s="12" customFormat="1">
      <c r="B337" s="151"/>
      <c r="D337" s="152" t="s">
        <v>241</v>
      </c>
      <c r="E337" s="153" t="s">
        <v>1</v>
      </c>
      <c r="F337" s="154" t="s">
        <v>1042</v>
      </c>
      <c r="H337" s="155">
        <v>120</v>
      </c>
      <c r="I337" s="156"/>
      <c r="L337" s="151"/>
      <c r="M337" s="157"/>
      <c r="T337" s="158"/>
      <c r="AT337" s="153" t="s">
        <v>241</v>
      </c>
      <c r="AU337" s="153" t="s">
        <v>95</v>
      </c>
      <c r="AV337" s="12" t="s">
        <v>95</v>
      </c>
      <c r="AW337" s="12" t="s">
        <v>42</v>
      </c>
      <c r="AX337" s="12" t="s">
        <v>86</v>
      </c>
      <c r="AY337" s="153" t="s">
        <v>232</v>
      </c>
    </row>
    <row r="338" spans="2:65" s="13" customFormat="1">
      <c r="B338" s="159"/>
      <c r="D338" s="152" t="s">
        <v>241</v>
      </c>
      <c r="E338" s="160" t="s">
        <v>1</v>
      </c>
      <c r="F338" s="161" t="s">
        <v>243</v>
      </c>
      <c r="H338" s="162">
        <v>120</v>
      </c>
      <c r="I338" s="163"/>
      <c r="L338" s="159"/>
      <c r="M338" s="164"/>
      <c r="T338" s="165"/>
      <c r="AT338" s="160" t="s">
        <v>241</v>
      </c>
      <c r="AU338" s="160" t="s">
        <v>95</v>
      </c>
      <c r="AV338" s="13" t="s">
        <v>239</v>
      </c>
      <c r="AW338" s="13" t="s">
        <v>42</v>
      </c>
      <c r="AX338" s="13" t="s">
        <v>93</v>
      </c>
      <c r="AY338" s="160" t="s">
        <v>232</v>
      </c>
    </row>
    <row r="339" spans="2:65" s="1" customFormat="1" ht="24.2" customHeight="1">
      <c r="B339" s="33"/>
      <c r="C339" s="138" t="s">
        <v>623</v>
      </c>
      <c r="D339" s="138" t="s">
        <v>234</v>
      </c>
      <c r="E339" s="139" t="s">
        <v>3091</v>
      </c>
      <c r="F339" s="140" t="s">
        <v>3558</v>
      </c>
      <c r="G339" s="141" t="s">
        <v>370</v>
      </c>
      <c r="H339" s="142">
        <v>1</v>
      </c>
      <c r="I339" s="143"/>
      <c r="J339" s="144">
        <f>ROUND(I339*H339,2)</f>
        <v>0</v>
      </c>
      <c r="K339" s="140" t="s">
        <v>1794</v>
      </c>
      <c r="L339" s="33"/>
      <c r="M339" s="145" t="s">
        <v>1</v>
      </c>
      <c r="N339" s="146" t="s">
        <v>51</v>
      </c>
      <c r="P339" s="147">
        <f>O339*H339</f>
        <v>0</v>
      </c>
      <c r="Q339" s="147">
        <v>0</v>
      </c>
      <c r="R339" s="147">
        <f>Q339*H339</f>
        <v>0</v>
      </c>
      <c r="S339" s="147">
        <v>0</v>
      </c>
      <c r="T339" s="148">
        <f>S339*H339</f>
        <v>0</v>
      </c>
      <c r="AR339" s="149" t="s">
        <v>358</v>
      </c>
      <c r="AT339" s="149" t="s">
        <v>234</v>
      </c>
      <c r="AU339" s="149" t="s">
        <v>95</v>
      </c>
      <c r="AY339" s="17" t="s">
        <v>232</v>
      </c>
      <c r="BE339" s="150">
        <f>IF(N339="základní",J339,0)</f>
        <v>0</v>
      </c>
      <c r="BF339" s="150">
        <f>IF(N339="snížená",J339,0)</f>
        <v>0</v>
      </c>
      <c r="BG339" s="150">
        <f>IF(N339="zákl. přenesená",J339,0)</f>
        <v>0</v>
      </c>
      <c r="BH339" s="150">
        <f>IF(N339="sníž. přenesená",J339,0)</f>
        <v>0</v>
      </c>
      <c r="BI339" s="150">
        <f>IF(N339="nulová",J339,0)</f>
        <v>0</v>
      </c>
      <c r="BJ339" s="17" t="s">
        <v>93</v>
      </c>
      <c r="BK339" s="150">
        <f>ROUND(I339*H339,2)</f>
        <v>0</v>
      </c>
      <c r="BL339" s="17" t="s">
        <v>358</v>
      </c>
      <c r="BM339" s="149" t="s">
        <v>3750</v>
      </c>
    </row>
    <row r="340" spans="2:65" s="14" customFormat="1">
      <c r="B340" s="166"/>
      <c r="D340" s="152" t="s">
        <v>241</v>
      </c>
      <c r="E340" s="167" t="s">
        <v>1</v>
      </c>
      <c r="F340" s="168" t="s">
        <v>3560</v>
      </c>
      <c r="H340" s="167" t="s">
        <v>1</v>
      </c>
      <c r="I340" s="169"/>
      <c r="L340" s="166"/>
      <c r="M340" s="170"/>
      <c r="T340" s="171"/>
      <c r="AT340" s="167" t="s">
        <v>241</v>
      </c>
      <c r="AU340" s="167" t="s">
        <v>95</v>
      </c>
      <c r="AV340" s="14" t="s">
        <v>93</v>
      </c>
      <c r="AW340" s="14" t="s">
        <v>42</v>
      </c>
      <c r="AX340" s="14" t="s">
        <v>86</v>
      </c>
      <c r="AY340" s="167" t="s">
        <v>232</v>
      </c>
    </row>
    <row r="341" spans="2:65" s="14" customFormat="1">
      <c r="B341" s="166"/>
      <c r="D341" s="152" t="s">
        <v>241</v>
      </c>
      <c r="E341" s="167" t="s">
        <v>1</v>
      </c>
      <c r="F341" s="168" t="s">
        <v>3095</v>
      </c>
      <c r="H341" s="167" t="s">
        <v>1</v>
      </c>
      <c r="I341" s="169"/>
      <c r="L341" s="166"/>
      <c r="M341" s="170"/>
      <c r="T341" s="171"/>
      <c r="AT341" s="167" t="s">
        <v>241</v>
      </c>
      <c r="AU341" s="167" t="s">
        <v>95</v>
      </c>
      <c r="AV341" s="14" t="s">
        <v>93</v>
      </c>
      <c r="AW341" s="14" t="s">
        <v>42</v>
      </c>
      <c r="AX341" s="14" t="s">
        <v>86</v>
      </c>
      <c r="AY341" s="167" t="s">
        <v>232</v>
      </c>
    </row>
    <row r="342" spans="2:65" s="14" customFormat="1" ht="22.5">
      <c r="B342" s="166"/>
      <c r="D342" s="152" t="s">
        <v>241</v>
      </c>
      <c r="E342" s="167" t="s">
        <v>1</v>
      </c>
      <c r="F342" s="168" t="s">
        <v>3096</v>
      </c>
      <c r="H342" s="167" t="s">
        <v>1</v>
      </c>
      <c r="I342" s="169"/>
      <c r="L342" s="166"/>
      <c r="M342" s="170"/>
      <c r="T342" s="171"/>
      <c r="AT342" s="167" t="s">
        <v>241</v>
      </c>
      <c r="AU342" s="167" t="s">
        <v>95</v>
      </c>
      <c r="AV342" s="14" t="s">
        <v>93</v>
      </c>
      <c r="AW342" s="14" t="s">
        <v>42</v>
      </c>
      <c r="AX342" s="14" t="s">
        <v>86</v>
      </c>
      <c r="AY342" s="167" t="s">
        <v>232</v>
      </c>
    </row>
    <row r="343" spans="2:65" s="14" customFormat="1">
      <c r="B343" s="166"/>
      <c r="D343" s="152" t="s">
        <v>241</v>
      </c>
      <c r="E343" s="167" t="s">
        <v>1</v>
      </c>
      <c r="F343" s="168" t="s">
        <v>3097</v>
      </c>
      <c r="H343" s="167" t="s">
        <v>1</v>
      </c>
      <c r="I343" s="169"/>
      <c r="L343" s="166"/>
      <c r="M343" s="170"/>
      <c r="T343" s="171"/>
      <c r="AT343" s="167" t="s">
        <v>241</v>
      </c>
      <c r="AU343" s="167" t="s">
        <v>95</v>
      </c>
      <c r="AV343" s="14" t="s">
        <v>93</v>
      </c>
      <c r="AW343" s="14" t="s">
        <v>42</v>
      </c>
      <c r="AX343" s="14" t="s">
        <v>86</v>
      </c>
      <c r="AY343" s="167" t="s">
        <v>232</v>
      </c>
    </row>
    <row r="344" spans="2:65" s="12" customFormat="1">
      <c r="B344" s="151"/>
      <c r="D344" s="152" t="s">
        <v>241</v>
      </c>
      <c r="E344" s="153" t="s">
        <v>1</v>
      </c>
      <c r="F344" s="154" t="s">
        <v>3090</v>
      </c>
      <c r="H344" s="155">
        <v>1</v>
      </c>
      <c r="I344" s="156"/>
      <c r="L344" s="151"/>
      <c r="M344" s="157"/>
      <c r="T344" s="158"/>
      <c r="AT344" s="153" t="s">
        <v>241</v>
      </c>
      <c r="AU344" s="153" t="s">
        <v>95</v>
      </c>
      <c r="AV344" s="12" t="s">
        <v>95</v>
      </c>
      <c r="AW344" s="12" t="s">
        <v>42</v>
      </c>
      <c r="AX344" s="12" t="s">
        <v>86</v>
      </c>
      <c r="AY344" s="153" t="s">
        <v>232</v>
      </c>
    </row>
    <row r="345" spans="2:65" s="13" customFormat="1">
      <c r="B345" s="159"/>
      <c r="D345" s="152" t="s">
        <v>241</v>
      </c>
      <c r="E345" s="160" t="s">
        <v>1</v>
      </c>
      <c r="F345" s="161" t="s">
        <v>243</v>
      </c>
      <c r="H345" s="162">
        <v>1</v>
      </c>
      <c r="I345" s="163"/>
      <c r="L345" s="159"/>
      <c r="M345" s="164"/>
      <c r="T345" s="165"/>
      <c r="AT345" s="160" t="s">
        <v>241</v>
      </c>
      <c r="AU345" s="160" t="s">
        <v>95</v>
      </c>
      <c r="AV345" s="13" t="s">
        <v>239</v>
      </c>
      <c r="AW345" s="13" t="s">
        <v>42</v>
      </c>
      <c r="AX345" s="13" t="s">
        <v>93</v>
      </c>
      <c r="AY345" s="160" t="s">
        <v>232</v>
      </c>
    </row>
    <row r="346" spans="2:65" s="1" customFormat="1" ht="24.2" customHeight="1">
      <c r="B346" s="33"/>
      <c r="C346" s="138" t="s">
        <v>629</v>
      </c>
      <c r="D346" s="138" t="s">
        <v>234</v>
      </c>
      <c r="E346" s="139" t="s">
        <v>3099</v>
      </c>
      <c r="F346" s="140" t="s">
        <v>3561</v>
      </c>
      <c r="G346" s="141" t="s">
        <v>370</v>
      </c>
      <c r="H346" s="142">
        <v>1</v>
      </c>
      <c r="I346" s="143"/>
      <c r="J346" s="144">
        <f>ROUND(I346*H346,2)</f>
        <v>0</v>
      </c>
      <c r="K346" s="140" t="s">
        <v>1794</v>
      </c>
      <c r="L346" s="33"/>
      <c r="M346" s="145" t="s">
        <v>1</v>
      </c>
      <c r="N346" s="146" t="s">
        <v>51</v>
      </c>
      <c r="P346" s="147">
        <f>O346*H346</f>
        <v>0</v>
      </c>
      <c r="Q346" s="147">
        <v>0</v>
      </c>
      <c r="R346" s="147">
        <f>Q346*H346</f>
        <v>0</v>
      </c>
      <c r="S346" s="147">
        <v>0</v>
      </c>
      <c r="T346" s="148">
        <f>S346*H346</f>
        <v>0</v>
      </c>
      <c r="AR346" s="149" t="s">
        <v>358</v>
      </c>
      <c r="AT346" s="149" t="s">
        <v>234</v>
      </c>
      <c r="AU346" s="149" t="s">
        <v>95</v>
      </c>
      <c r="AY346" s="17" t="s">
        <v>232</v>
      </c>
      <c r="BE346" s="150">
        <f>IF(N346="základní",J346,0)</f>
        <v>0</v>
      </c>
      <c r="BF346" s="150">
        <f>IF(N346="snížená",J346,0)</f>
        <v>0</v>
      </c>
      <c r="BG346" s="150">
        <f>IF(N346="zákl. přenesená",J346,0)</f>
        <v>0</v>
      </c>
      <c r="BH346" s="150">
        <f>IF(N346="sníž. přenesená",J346,0)</f>
        <v>0</v>
      </c>
      <c r="BI346" s="150">
        <f>IF(N346="nulová",J346,0)</f>
        <v>0</v>
      </c>
      <c r="BJ346" s="17" t="s">
        <v>93</v>
      </c>
      <c r="BK346" s="150">
        <f>ROUND(I346*H346,2)</f>
        <v>0</v>
      </c>
      <c r="BL346" s="17" t="s">
        <v>358</v>
      </c>
      <c r="BM346" s="149" t="s">
        <v>3751</v>
      </c>
    </row>
    <row r="347" spans="2:65" s="14" customFormat="1">
      <c r="B347" s="166"/>
      <c r="D347" s="152" t="s">
        <v>241</v>
      </c>
      <c r="E347" s="167" t="s">
        <v>1</v>
      </c>
      <c r="F347" s="168" t="s">
        <v>3560</v>
      </c>
      <c r="H347" s="167" t="s">
        <v>1</v>
      </c>
      <c r="I347" s="169"/>
      <c r="L347" s="166"/>
      <c r="M347" s="170"/>
      <c r="T347" s="171"/>
      <c r="AT347" s="167" t="s">
        <v>241</v>
      </c>
      <c r="AU347" s="167" t="s">
        <v>95</v>
      </c>
      <c r="AV347" s="14" t="s">
        <v>93</v>
      </c>
      <c r="AW347" s="14" t="s">
        <v>42</v>
      </c>
      <c r="AX347" s="14" t="s">
        <v>86</v>
      </c>
      <c r="AY347" s="167" t="s">
        <v>232</v>
      </c>
    </row>
    <row r="348" spans="2:65" s="14" customFormat="1">
      <c r="B348" s="166"/>
      <c r="D348" s="152" t="s">
        <v>241</v>
      </c>
      <c r="E348" s="167" t="s">
        <v>1</v>
      </c>
      <c r="F348" s="168" t="s">
        <v>3101</v>
      </c>
      <c r="H348" s="167" t="s">
        <v>1</v>
      </c>
      <c r="I348" s="169"/>
      <c r="L348" s="166"/>
      <c r="M348" s="170"/>
      <c r="T348" s="171"/>
      <c r="AT348" s="167" t="s">
        <v>241</v>
      </c>
      <c r="AU348" s="167" t="s">
        <v>95</v>
      </c>
      <c r="AV348" s="14" t="s">
        <v>93</v>
      </c>
      <c r="AW348" s="14" t="s">
        <v>42</v>
      </c>
      <c r="AX348" s="14" t="s">
        <v>86</v>
      </c>
      <c r="AY348" s="167" t="s">
        <v>232</v>
      </c>
    </row>
    <row r="349" spans="2:65" s="14" customFormat="1" ht="22.5">
      <c r="B349" s="166"/>
      <c r="D349" s="152" t="s">
        <v>241</v>
      </c>
      <c r="E349" s="167" t="s">
        <v>1</v>
      </c>
      <c r="F349" s="168" t="s">
        <v>3102</v>
      </c>
      <c r="H349" s="167" t="s">
        <v>1</v>
      </c>
      <c r="I349" s="169"/>
      <c r="L349" s="166"/>
      <c r="M349" s="170"/>
      <c r="T349" s="171"/>
      <c r="AT349" s="167" t="s">
        <v>241</v>
      </c>
      <c r="AU349" s="167" t="s">
        <v>95</v>
      </c>
      <c r="AV349" s="14" t="s">
        <v>93</v>
      </c>
      <c r="AW349" s="14" t="s">
        <v>42</v>
      </c>
      <c r="AX349" s="14" t="s">
        <v>86</v>
      </c>
      <c r="AY349" s="167" t="s">
        <v>232</v>
      </c>
    </row>
    <row r="350" spans="2:65" s="14" customFormat="1" ht="22.5">
      <c r="B350" s="166"/>
      <c r="D350" s="152" t="s">
        <v>241</v>
      </c>
      <c r="E350" s="167" t="s">
        <v>1</v>
      </c>
      <c r="F350" s="168" t="s">
        <v>3563</v>
      </c>
      <c r="H350" s="167" t="s">
        <v>1</v>
      </c>
      <c r="I350" s="169"/>
      <c r="L350" s="166"/>
      <c r="M350" s="170"/>
      <c r="T350" s="171"/>
      <c r="AT350" s="167" t="s">
        <v>241</v>
      </c>
      <c r="AU350" s="167" t="s">
        <v>95</v>
      </c>
      <c r="AV350" s="14" t="s">
        <v>93</v>
      </c>
      <c r="AW350" s="14" t="s">
        <v>42</v>
      </c>
      <c r="AX350" s="14" t="s">
        <v>86</v>
      </c>
      <c r="AY350" s="167" t="s">
        <v>232</v>
      </c>
    </row>
    <row r="351" spans="2:65" s="12" customFormat="1">
      <c r="B351" s="151"/>
      <c r="D351" s="152" t="s">
        <v>241</v>
      </c>
      <c r="E351" s="153" t="s">
        <v>1</v>
      </c>
      <c r="F351" s="154" t="s">
        <v>3090</v>
      </c>
      <c r="H351" s="155">
        <v>1</v>
      </c>
      <c r="I351" s="156"/>
      <c r="L351" s="151"/>
      <c r="M351" s="157"/>
      <c r="T351" s="158"/>
      <c r="AT351" s="153" t="s">
        <v>241</v>
      </c>
      <c r="AU351" s="153" t="s">
        <v>95</v>
      </c>
      <c r="AV351" s="12" t="s">
        <v>95</v>
      </c>
      <c r="AW351" s="12" t="s">
        <v>42</v>
      </c>
      <c r="AX351" s="12" t="s">
        <v>86</v>
      </c>
      <c r="AY351" s="153" t="s">
        <v>232</v>
      </c>
    </row>
    <row r="352" spans="2:65" s="13" customFormat="1">
      <c r="B352" s="159"/>
      <c r="D352" s="152" t="s">
        <v>241</v>
      </c>
      <c r="E352" s="160" t="s">
        <v>1</v>
      </c>
      <c r="F352" s="161" t="s">
        <v>243</v>
      </c>
      <c r="H352" s="162">
        <v>1</v>
      </c>
      <c r="I352" s="163"/>
      <c r="L352" s="159"/>
      <c r="M352" s="164"/>
      <c r="T352" s="165"/>
      <c r="AT352" s="160" t="s">
        <v>241</v>
      </c>
      <c r="AU352" s="160" t="s">
        <v>95</v>
      </c>
      <c r="AV352" s="13" t="s">
        <v>239</v>
      </c>
      <c r="AW352" s="13" t="s">
        <v>42</v>
      </c>
      <c r="AX352" s="13" t="s">
        <v>93</v>
      </c>
      <c r="AY352" s="160" t="s">
        <v>232</v>
      </c>
    </row>
    <row r="353" spans="2:65" s="1" customFormat="1" ht="16.5" customHeight="1">
      <c r="B353" s="33"/>
      <c r="C353" s="179" t="s">
        <v>634</v>
      </c>
      <c r="D353" s="179" t="s">
        <v>304</v>
      </c>
      <c r="E353" s="180" t="s">
        <v>3556</v>
      </c>
      <c r="F353" s="181" t="s">
        <v>3552</v>
      </c>
      <c r="G353" s="182" t="s">
        <v>237</v>
      </c>
      <c r="H353" s="183">
        <v>120</v>
      </c>
      <c r="I353" s="184"/>
      <c r="J353" s="185">
        <f>ROUND(I353*H353,2)</f>
        <v>0</v>
      </c>
      <c r="K353" s="181" t="s">
        <v>1794</v>
      </c>
      <c r="L353" s="186"/>
      <c r="M353" s="187" t="s">
        <v>1</v>
      </c>
      <c r="N353" s="188" t="s">
        <v>51</v>
      </c>
      <c r="P353" s="147">
        <f>O353*H353</f>
        <v>0</v>
      </c>
      <c r="Q353" s="147">
        <v>1.2E-2</v>
      </c>
      <c r="R353" s="147">
        <f>Q353*H353</f>
        <v>1.44</v>
      </c>
      <c r="S353" s="147">
        <v>0</v>
      </c>
      <c r="T353" s="148">
        <f>S353*H353</f>
        <v>0</v>
      </c>
      <c r="AR353" s="149" t="s">
        <v>528</v>
      </c>
      <c r="AT353" s="149" t="s">
        <v>304</v>
      </c>
      <c r="AU353" s="149" t="s">
        <v>95</v>
      </c>
      <c r="AY353" s="17" t="s">
        <v>232</v>
      </c>
      <c r="BE353" s="150">
        <f>IF(N353="základní",J353,0)</f>
        <v>0</v>
      </c>
      <c r="BF353" s="150">
        <f>IF(N353="snížená",J353,0)</f>
        <v>0</v>
      </c>
      <c r="BG353" s="150">
        <f>IF(N353="zákl. přenesená",J353,0)</f>
        <v>0</v>
      </c>
      <c r="BH353" s="150">
        <f>IF(N353="sníž. přenesená",J353,0)</f>
        <v>0</v>
      </c>
      <c r="BI353" s="150">
        <f>IF(N353="nulová",J353,0)</f>
        <v>0</v>
      </c>
      <c r="BJ353" s="17" t="s">
        <v>93</v>
      </c>
      <c r="BK353" s="150">
        <f>ROUND(I353*H353,2)</f>
        <v>0</v>
      </c>
      <c r="BL353" s="17" t="s">
        <v>358</v>
      </c>
      <c r="BM353" s="149" t="s">
        <v>3752</v>
      </c>
    </row>
    <row r="354" spans="2:65" s="14" customFormat="1" ht="33.75">
      <c r="B354" s="166"/>
      <c r="D354" s="152" t="s">
        <v>241</v>
      </c>
      <c r="E354" s="167" t="s">
        <v>1</v>
      </c>
      <c r="F354" s="168" t="s">
        <v>3749</v>
      </c>
      <c r="H354" s="167" t="s">
        <v>1</v>
      </c>
      <c r="I354" s="169"/>
      <c r="L354" s="166"/>
      <c r="M354" s="170"/>
      <c r="T354" s="171"/>
      <c r="AT354" s="167" t="s">
        <v>241</v>
      </c>
      <c r="AU354" s="167" t="s">
        <v>95</v>
      </c>
      <c r="AV354" s="14" t="s">
        <v>93</v>
      </c>
      <c r="AW354" s="14" t="s">
        <v>42</v>
      </c>
      <c r="AX354" s="14" t="s">
        <v>86</v>
      </c>
      <c r="AY354" s="167" t="s">
        <v>232</v>
      </c>
    </row>
    <row r="355" spans="2:65" s="12" customFormat="1">
      <c r="B355" s="151"/>
      <c r="D355" s="152" t="s">
        <v>241</v>
      </c>
      <c r="E355" s="153" t="s">
        <v>1</v>
      </c>
      <c r="F355" s="154" t="s">
        <v>1042</v>
      </c>
      <c r="H355" s="155">
        <v>120</v>
      </c>
      <c r="I355" s="156"/>
      <c r="L355" s="151"/>
      <c r="M355" s="157"/>
      <c r="T355" s="158"/>
      <c r="AT355" s="153" t="s">
        <v>241</v>
      </c>
      <c r="AU355" s="153" t="s">
        <v>95</v>
      </c>
      <c r="AV355" s="12" t="s">
        <v>95</v>
      </c>
      <c r="AW355" s="12" t="s">
        <v>42</v>
      </c>
      <c r="AX355" s="12" t="s">
        <v>86</v>
      </c>
      <c r="AY355" s="153" t="s">
        <v>232</v>
      </c>
    </row>
    <row r="356" spans="2:65" s="13" customFormat="1">
      <c r="B356" s="159"/>
      <c r="D356" s="152" t="s">
        <v>241</v>
      </c>
      <c r="E356" s="160" t="s">
        <v>1</v>
      </c>
      <c r="F356" s="161" t="s">
        <v>243</v>
      </c>
      <c r="H356" s="162">
        <v>120</v>
      </c>
      <c r="I356" s="163"/>
      <c r="L356" s="159"/>
      <c r="M356" s="164"/>
      <c r="T356" s="165"/>
      <c r="AT356" s="160" t="s">
        <v>241</v>
      </c>
      <c r="AU356" s="160" t="s">
        <v>95</v>
      </c>
      <c r="AV356" s="13" t="s">
        <v>239</v>
      </c>
      <c r="AW356" s="13" t="s">
        <v>42</v>
      </c>
      <c r="AX356" s="13" t="s">
        <v>93</v>
      </c>
      <c r="AY356" s="160" t="s">
        <v>232</v>
      </c>
    </row>
    <row r="357" spans="2:65" s="1" customFormat="1" ht="21.75" customHeight="1">
      <c r="B357" s="33"/>
      <c r="C357" s="138" t="s">
        <v>638</v>
      </c>
      <c r="D357" s="138" t="s">
        <v>234</v>
      </c>
      <c r="E357" s="139" t="s">
        <v>3571</v>
      </c>
      <c r="F357" s="140" t="s">
        <v>3572</v>
      </c>
      <c r="G357" s="141" t="s">
        <v>237</v>
      </c>
      <c r="H357" s="142">
        <v>60</v>
      </c>
      <c r="I357" s="143"/>
      <c r="J357" s="144">
        <f>ROUND(I357*H357,2)</f>
        <v>0</v>
      </c>
      <c r="K357" s="140" t="s">
        <v>238</v>
      </c>
      <c r="L357" s="33"/>
      <c r="M357" s="145" t="s">
        <v>1</v>
      </c>
      <c r="N357" s="146" t="s">
        <v>51</v>
      </c>
      <c r="P357" s="147">
        <f>O357*H357</f>
        <v>0</v>
      </c>
      <c r="Q357" s="147">
        <v>0</v>
      </c>
      <c r="R357" s="147">
        <f>Q357*H357</f>
        <v>0</v>
      </c>
      <c r="S357" s="147">
        <v>0</v>
      </c>
      <c r="T357" s="148">
        <f>S357*H357</f>
        <v>0</v>
      </c>
      <c r="AR357" s="149" t="s">
        <v>358</v>
      </c>
      <c r="AT357" s="149" t="s">
        <v>234</v>
      </c>
      <c r="AU357" s="149" t="s">
        <v>95</v>
      </c>
      <c r="AY357" s="17" t="s">
        <v>232</v>
      </c>
      <c r="BE357" s="150">
        <f>IF(N357="základní",J357,0)</f>
        <v>0</v>
      </c>
      <c r="BF357" s="150">
        <f>IF(N357="snížená",J357,0)</f>
        <v>0</v>
      </c>
      <c r="BG357" s="150">
        <f>IF(N357="zákl. přenesená",J357,0)</f>
        <v>0</v>
      </c>
      <c r="BH357" s="150">
        <f>IF(N357="sníž. přenesená",J357,0)</f>
        <v>0</v>
      </c>
      <c r="BI357" s="150">
        <f>IF(N357="nulová",J357,0)</f>
        <v>0</v>
      </c>
      <c r="BJ357" s="17" t="s">
        <v>93</v>
      </c>
      <c r="BK357" s="150">
        <f>ROUND(I357*H357,2)</f>
        <v>0</v>
      </c>
      <c r="BL357" s="17" t="s">
        <v>358</v>
      </c>
      <c r="BM357" s="149" t="s">
        <v>3753</v>
      </c>
    </row>
    <row r="358" spans="2:65" s="14" customFormat="1" ht="22.5">
      <c r="B358" s="166"/>
      <c r="D358" s="152" t="s">
        <v>241</v>
      </c>
      <c r="E358" s="167" t="s">
        <v>1</v>
      </c>
      <c r="F358" s="168" t="s">
        <v>3574</v>
      </c>
      <c r="H358" s="167" t="s">
        <v>1</v>
      </c>
      <c r="I358" s="169"/>
      <c r="L358" s="166"/>
      <c r="M358" s="170"/>
      <c r="T358" s="171"/>
      <c r="AT358" s="167" t="s">
        <v>241</v>
      </c>
      <c r="AU358" s="167" t="s">
        <v>95</v>
      </c>
      <c r="AV358" s="14" t="s">
        <v>93</v>
      </c>
      <c r="AW358" s="14" t="s">
        <v>42</v>
      </c>
      <c r="AX358" s="14" t="s">
        <v>86</v>
      </c>
      <c r="AY358" s="167" t="s">
        <v>232</v>
      </c>
    </row>
    <row r="359" spans="2:65" s="14" customFormat="1" ht="22.5">
      <c r="B359" s="166"/>
      <c r="D359" s="152" t="s">
        <v>241</v>
      </c>
      <c r="E359" s="167" t="s">
        <v>1</v>
      </c>
      <c r="F359" s="168" t="s">
        <v>3575</v>
      </c>
      <c r="H359" s="167" t="s">
        <v>1</v>
      </c>
      <c r="I359" s="169"/>
      <c r="L359" s="166"/>
      <c r="M359" s="170"/>
      <c r="T359" s="171"/>
      <c r="AT359" s="167" t="s">
        <v>241</v>
      </c>
      <c r="AU359" s="167" t="s">
        <v>95</v>
      </c>
      <c r="AV359" s="14" t="s">
        <v>93</v>
      </c>
      <c r="AW359" s="14" t="s">
        <v>42</v>
      </c>
      <c r="AX359" s="14" t="s">
        <v>86</v>
      </c>
      <c r="AY359" s="167" t="s">
        <v>232</v>
      </c>
    </row>
    <row r="360" spans="2:65" s="14" customFormat="1">
      <c r="B360" s="166"/>
      <c r="D360" s="152" t="s">
        <v>241</v>
      </c>
      <c r="E360" s="167" t="s">
        <v>1</v>
      </c>
      <c r="F360" s="168" t="s">
        <v>3754</v>
      </c>
      <c r="H360" s="167" t="s">
        <v>1</v>
      </c>
      <c r="I360" s="169"/>
      <c r="L360" s="166"/>
      <c r="M360" s="170"/>
      <c r="T360" s="171"/>
      <c r="AT360" s="167" t="s">
        <v>241</v>
      </c>
      <c r="AU360" s="167" t="s">
        <v>95</v>
      </c>
      <c r="AV360" s="14" t="s">
        <v>93</v>
      </c>
      <c r="AW360" s="14" t="s">
        <v>42</v>
      </c>
      <c r="AX360" s="14" t="s">
        <v>86</v>
      </c>
      <c r="AY360" s="167" t="s">
        <v>232</v>
      </c>
    </row>
    <row r="361" spans="2:65" s="12" customFormat="1">
      <c r="B361" s="151"/>
      <c r="D361" s="152" t="s">
        <v>241</v>
      </c>
      <c r="E361" s="153" t="s">
        <v>1</v>
      </c>
      <c r="F361" s="154" t="s">
        <v>3755</v>
      </c>
      <c r="H361" s="155">
        <v>60</v>
      </c>
      <c r="I361" s="156"/>
      <c r="L361" s="151"/>
      <c r="M361" s="157"/>
      <c r="T361" s="158"/>
      <c r="AT361" s="153" t="s">
        <v>241</v>
      </c>
      <c r="AU361" s="153" t="s">
        <v>95</v>
      </c>
      <c r="AV361" s="12" t="s">
        <v>95</v>
      </c>
      <c r="AW361" s="12" t="s">
        <v>42</v>
      </c>
      <c r="AX361" s="12" t="s">
        <v>86</v>
      </c>
      <c r="AY361" s="153" t="s">
        <v>232</v>
      </c>
    </row>
    <row r="362" spans="2:65" s="13" customFormat="1">
      <c r="B362" s="159"/>
      <c r="D362" s="152" t="s">
        <v>241</v>
      </c>
      <c r="E362" s="160" t="s">
        <v>1</v>
      </c>
      <c r="F362" s="161" t="s">
        <v>243</v>
      </c>
      <c r="H362" s="162">
        <v>60</v>
      </c>
      <c r="I362" s="163"/>
      <c r="L362" s="159"/>
      <c r="M362" s="164"/>
      <c r="T362" s="165"/>
      <c r="AT362" s="160" t="s">
        <v>241</v>
      </c>
      <c r="AU362" s="160" t="s">
        <v>95</v>
      </c>
      <c r="AV362" s="13" t="s">
        <v>239</v>
      </c>
      <c r="AW362" s="13" t="s">
        <v>42</v>
      </c>
      <c r="AX362" s="13" t="s">
        <v>93</v>
      </c>
      <c r="AY362" s="160" t="s">
        <v>232</v>
      </c>
    </row>
    <row r="363" spans="2:65" s="1" customFormat="1" ht="24.2" customHeight="1">
      <c r="B363" s="33"/>
      <c r="C363" s="179" t="s">
        <v>644</v>
      </c>
      <c r="D363" s="179" t="s">
        <v>304</v>
      </c>
      <c r="E363" s="180" t="s">
        <v>3578</v>
      </c>
      <c r="F363" s="181" t="s">
        <v>3579</v>
      </c>
      <c r="G363" s="182" t="s">
        <v>3580</v>
      </c>
      <c r="H363" s="183">
        <v>0.6</v>
      </c>
      <c r="I363" s="184"/>
      <c r="J363" s="185">
        <f>ROUND(I363*H363,2)</f>
        <v>0</v>
      </c>
      <c r="K363" s="181" t="s">
        <v>238</v>
      </c>
      <c r="L363" s="186"/>
      <c r="M363" s="187" t="s">
        <v>1</v>
      </c>
      <c r="N363" s="188" t="s">
        <v>51</v>
      </c>
      <c r="P363" s="147">
        <f>O363*H363</f>
        <v>0</v>
      </c>
      <c r="Q363" s="147">
        <v>8.9999999999999998E-4</v>
      </c>
      <c r="R363" s="147">
        <f>Q363*H363</f>
        <v>5.4000000000000001E-4</v>
      </c>
      <c r="S363" s="147">
        <v>0</v>
      </c>
      <c r="T363" s="148">
        <f>S363*H363</f>
        <v>0</v>
      </c>
      <c r="AR363" s="149" t="s">
        <v>528</v>
      </c>
      <c r="AT363" s="149" t="s">
        <v>304</v>
      </c>
      <c r="AU363" s="149" t="s">
        <v>95</v>
      </c>
      <c r="AY363" s="17" t="s">
        <v>232</v>
      </c>
      <c r="BE363" s="150">
        <f>IF(N363="základní",J363,0)</f>
        <v>0</v>
      </c>
      <c r="BF363" s="150">
        <f>IF(N363="snížená",J363,0)</f>
        <v>0</v>
      </c>
      <c r="BG363" s="150">
        <f>IF(N363="zákl. přenesená",J363,0)</f>
        <v>0</v>
      </c>
      <c r="BH363" s="150">
        <f>IF(N363="sníž. přenesená",J363,0)</f>
        <v>0</v>
      </c>
      <c r="BI363" s="150">
        <f>IF(N363="nulová",J363,0)</f>
        <v>0</v>
      </c>
      <c r="BJ363" s="17" t="s">
        <v>93</v>
      </c>
      <c r="BK363" s="150">
        <f>ROUND(I363*H363,2)</f>
        <v>0</v>
      </c>
      <c r="BL363" s="17" t="s">
        <v>358</v>
      </c>
      <c r="BM363" s="149" t="s">
        <v>3756</v>
      </c>
    </row>
    <row r="364" spans="2:65" s="14" customFormat="1" ht="22.5">
      <c r="B364" s="166"/>
      <c r="D364" s="152" t="s">
        <v>241</v>
      </c>
      <c r="E364" s="167" t="s">
        <v>1</v>
      </c>
      <c r="F364" s="168" t="s">
        <v>3575</v>
      </c>
      <c r="H364" s="167" t="s">
        <v>1</v>
      </c>
      <c r="I364" s="169"/>
      <c r="L364" s="166"/>
      <c r="M364" s="170"/>
      <c r="T364" s="171"/>
      <c r="AT364" s="167" t="s">
        <v>241</v>
      </c>
      <c r="AU364" s="167" t="s">
        <v>95</v>
      </c>
      <c r="AV364" s="14" t="s">
        <v>93</v>
      </c>
      <c r="AW364" s="14" t="s">
        <v>42</v>
      </c>
      <c r="AX364" s="14" t="s">
        <v>86</v>
      </c>
      <c r="AY364" s="167" t="s">
        <v>232</v>
      </c>
    </row>
    <row r="365" spans="2:65" s="14" customFormat="1">
      <c r="B365" s="166"/>
      <c r="D365" s="152" t="s">
        <v>241</v>
      </c>
      <c r="E365" s="167" t="s">
        <v>1</v>
      </c>
      <c r="F365" s="168" t="s">
        <v>3576</v>
      </c>
      <c r="H365" s="167" t="s">
        <v>1</v>
      </c>
      <c r="I365" s="169"/>
      <c r="L365" s="166"/>
      <c r="M365" s="170"/>
      <c r="T365" s="171"/>
      <c r="AT365" s="167" t="s">
        <v>241</v>
      </c>
      <c r="AU365" s="167" t="s">
        <v>95</v>
      </c>
      <c r="AV365" s="14" t="s">
        <v>93</v>
      </c>
      <c r="AW365" s="14" t="s">
        <v>42</v>
      </c>
      <c r="AX365" s="14" t="s">
        <v>86</v>
      </c>
      <c r="AY365" s="167" t="s">
        <v>232</v>
      </c>
    </row>
    <row r="366" spans="2:65" s="12" customFormat="1">
      <c r="B366" s="151"/>
      <c r="D366" s="152" t="s">
        <v>241</v>
      </c>
      <c r="E366" s="153" t="s">
        <v>1</v>
      </c>
      <c r="F366" s="154" t="s">
        <v>3757</v>
      </c>
      <c r="H366" s="155">
        <v>0.6</v>
      </c>
      <c r="I366" s="156"/>
      <c r="L366" s="151"/>
      <c r="M366" s="157"/>
      <c r="T366" s="158"/>
      <c r="AT366" s="153" t="s">
        <v>241</v>
      </c>
      <c r="AU366" s="153" t="s">
        <v>95</v>
      </c>
      <c r="AV366" s="12" t="s">
        <v>95</v>
      </c>
      <c r="AW366" s="12" t="s">
        <v>42</v>
      </c>
      <c r="AX366" s="12" t="s">
        <v>86</v>
      </c>
      <c r="AY366" s="153" t="s">
        <v>232</v>
      </c>
    </row>
    <row r="367" spans="2:65" s="13" customFormat="1">
      <c r="B367" s="159"/>
      <c r="D367" s="152" t="s">
        <v>241</v>
      </c>
      <c r="E367" s="160" t="s">
        <v>1</v>
      </c>
      <c r="F367" s="161" t="s">
        <v>243</v>
      </c>
      <c r="H367" s="162">
        <v>0.6</v>
      </c>
      <c r="I367" s="163"/>
      <c r="L367" s="159"/>
      <c r="M367" s="164"/>
      <c r="T367" s="165"/>
      <c r="AT367" s="160" t="s">
        <v>241</v>
      </c>
      <c r="AU367" s="160" t="s">
        <v>95</v>
      </c>
      <c r="AV367" s="13" t="s">
        <v>239</v>
      </c>
      <c r="AW367" s="13" t="s">
        <v>42</v>
      </c>
      <c r="AX367" s="13" t="s">
        <v>93</v>
      </c>
      <c r="AY367" s="160" t="s">
        <v>232</v>
      </c>
    </row>
    <row r="368" spans="2:65" s="1" customFormat="1" ht="16.5" customHeight="1">
      <c r="B368" s="33"/>
      <c r="C368" s="138" t="s">
        <v>650</v>
      </c>
      <c r="D368" s="138" t="s">
        <v>234</v>
      </c>
      <c r="E368" s="139" t="s">
        <v>3594</v>
      </c>
      <c r="F368" s="140" t="s">
        <v>3595</v>
      </c>
      <c r="G368" s="141" t="s">
        <v>370</v>
      </c>
      <c r="H368" s="142">
        <v>1</v>
      </c>
      <c r="I368" s="143"/>
      <c r="J368" s="144">
        <f>ROUND(I368*H368,2)</f>
        <v>0</v>
      </c>
      <c r="K368" s="140" t="s">
        <v>3093</v>
      </c>
      <c r="L368" s="33"/>
      <c r="M368" s="145" t="s">
        <v>1</v>
      </c>
      <c r="N368" s="146" t="s">
        <v>51</v>
      </c>
      <c r="P368" s="147">
        <f>O368*H368</f>
        <v>0</v>
      </c>
      <c r="Q368" s="147">
        <v>0</v>
      </c>
      <c r="R368" s="147">
        <f>Q368*H368</f>
        <v>0</v>
      </c>
      <c r="S368" s="147">
        <v>0</v>
      </c>
      <c r="T368" s="148">
        <f>S368*H368</f>
        <v>0</v>
      </c>
      <c r="AR368" s="149" t="s">
        <v>358</v>
      </c>
      <c r="AT368" s="149" t="s">
        <v>234</v>
      </c>
      <c r="AU368" s="149" t="s">
        <v>95</v>
      </c>
      <c r="AY368" s="17" t="s">
        <v>232</v>
      </c>
      <c r="BE368" s="150">
        <f>IF(N368="základní",J368,0)</f>
        <v>0</v>
      </c>
      <c r="BF368" s="150">
        <f>IF(N368="snížená",J368,0)</f>
        <v>0</v>
      </c>
      <c r="BG368" s="150">
        <f>IF(N368="zákl. přenesená",J368,0)</f>
        <v>0</v>
      </c>
      <c r="BH368" s="150">
        <f>IF(N368="sníž. přenesená",J368,0)</f>
        <v>0</v>
      </c>
      <c r="BI368" s="150">
        <f>IF(N368="nulová",J368,0)</f>
        <v>0</v>
      </c>
      <c r="BJ368" s="17" t="s">
        <v>93</v>
      </c>
      <c r="BK368" s="150">
        <f>ROUND(I368*H368,2)</f>
        <v>0</v>
      </c>
      <c r="BL368" s="17" t="s">
        <v>358</v>
      </c>
      <c r="BM368" s="149" t="s">
        <v>3758</v>
      </c>
    </row>
    <row r="369" spans="2:65" s="14" customFormat="1">
      <c r="B369" s="166"/>
      <c r="D369" s="152" t="s">
        <v>241</v>
      </c>
      <c r="E369" s="167" t="s">
        <v>1</v>
      </c>
      <c r="F369" s="168" t="s">
        <v>3597</v>
      </c>
      <c r="H369" s="167" t="s">
        <v>1</v>
      </c>
      <c r="I369" s="169"/>
      <c r="L369" s="166"/>
      <c r="M369" s="170"/>
      <c r="T369" s="171"/>
      <c r="AT369" s="167" t="s">
        <v>241</v>
      </c>
      <c r="AU369" s="167" t="s">
        <v>95</v>
      </c>
      <c r="AV369" s="14" t="s">
        <v>93</v>
      </c>
      <c r="AW369" s="14" t="s">
        <v>42</v>
      </c>
      <c r="AX369" s="14" t="s">
        <v>86</v>
      </c>
      <c r="AY369" s="167" t="s">
        <v>232</v>
      </c>
    </row>
    <row r="370" spans="2:65" s="12" customFormat="1">
      <c r="B370" s="151"/>
      <c r="D370" s="152" t="s">
        <v>241</v>
      </c>
      <c r="E370" s="153" t="s">
        <v>1</v>
      </c>
      <c r="F370" s="154" t="s">
        <v>3090</v>
      </c>
      <c r="H370" s="155">
        <v>1</v>
      </c>
      <c r="I370" s="156"/>
      <c r="L370" s="151"/>
      <c r="M370" s="157"/>
      <c r="T370" s="158"/>
      <c r="AT370" s="153" t="s">
        <v>241</v>
      </c>
      <c r="AU370" s="153" t="s">
        <v>95</v>
      </c>
      <c r="AV370" s="12" t="s">
        <v>95</v>
      </c>
      <c r="AW370" s="12" t="s">
        <v>42</v>
      </c>
      <c r="AX370" s="12" t="s">
        <v>86</v>
      </c>
      <c r="AY370" s="153" t="s">
        <v>232</v>
      </c>
    </row>
    <row r="371" spans="2:65" s="13" customFormat="1">
      <c r="B371" s="159"/>
      <c r="D371" s="152" t="s">
        <v>241</v>
      </c>
      <c r="E371" s="160" t="s">
        <v>1</v>
      </c>
      <c r="F371" s="161" t="s">
        <v>243</v>
      </c>
      <c r="H371" s="162">
        <v>1</v>
      </c>
      <c r="I371" s="163"/>
      <c r="L371" s="159"/>
      <c r="M371" s="164"/>
      <c r="T371" s="165"/>
      <c r="AT371" s="160" t="s">
        <v>241</v>
      </c>
      <c r="AU371" s="160" t="s">
        <v>95</v>
      </c>
      <c r="AV371" s="13" t="s">
        <v>239</v>
      </c>
      <c r="AW371" s="13" t="s">
        <v>42</v>
      </c>
      <c r="AX371" s="13" t="s">
        <v>93</v>
      </c>
      <c r="AY371" s="160" t="s">
        <v>232</v>
      </c>
    </row>
    <row r="372" spans="2:65" s="1" customFormat="1" ht="44.25" customHeight="1">
      <c r="B372" s="33"/>
      <c r="C372" s="138" t="s">
        <v>653</v>
      </c>
      <c r="D372" s="138" t="s">
        <v>234</v>
      </c>
      <c r="E372" s="139" t="s">
        <v>3598</v>
      </c>
      <c r="F372" s="140" t="s">
        <v>3599</v>
      </c>
      <c r="G372" s="141" t="s">
        <v>1627</v>
      </c>
      <c r="H372" s="142">
        <v>1</v>
      </c>
      <c r="I372" s="143"/>
      <c r="J372" s="144">
        <f>ROUND(I372*H372,2)</f>
        <v>0</v>
      </c>
      <c r="K372" s="140" t="s">
        <v>3093</v>
      </c>
      <c r="L372" s="33"/>
      <c r="M372" s="145" t="s">
        <v>1</v>
      </c>
      <c r="N372" s="146" t="s">
        <v>51</v>
      </c>
      <c r="P372" s="147">
        <f>O372*H372</f>
        <v>0</v>
      </c>
      <c r="Q372" s="147">
        <v>0</v>
      </c>
      <c r="R372" s="147">
        <f>Q372*H372</f>
        <v>0</v>
      </c>
      <c r="S372" s="147">
        <v>0</v>
      </c>
      <c r="T372" s="148">
        <f>S372*H372</f>
        <v>0</v>
      </c>
      <c r="AR372" s="149" t="s">
        <v>358</v>
      </c>
      <c r="AT372" s="149" t="s">
        <v>234</v>
      </c>
      <c r="AU372" s="149" t="s">
        <v>95</v>
      </c>
      <c r="AY372" s="17" t="s">
        <v>232</v>
      </c>
      <c r="BE372" s="150">
        <f>IF(N372="základní",J372,0)</f>
        <v>0</v>
      </c>
      <c r="BF372" s="150">
        <f>IF(N372="snížená",J372,0)</f>
        <v>0</v>
      </c>
      <c r="BG372" s="150">
        <f>IF(N372="zákl. přenesená",J372,0)</f>
        <v>0</v>
      </c>
      <c r="BH372" s="150">
        <f>IF(N372="sníž. přenesená",J372,0)</f>
        <v>0</v>
      </c>
      <c r="BI372" s="150">
        <f>IF(N372="nulová",J372,0)</f>
        <v>0</v>
      </c>
      <c r="BJ372" s="17" t="s">
        <v>93</v>
      </c>
      <c r="BK372" s="150">
        <f>ROUND(I372*H372,2)</f>
        <v>0</v>
      </c>
      <c r="BL372" s="17" t="s">
        <v>358</v>
      </c>
      <c r="BM372" s="149" t="s">
        <v>3759</v>
      </c>
    </row>
    <row r="373" spans="2:65" s="1" customFormat="1" ht="44.25" customHeight="1">
      <c r="B373" s="33"/>
      <c r="C373" s="138" t="s">
        <v>656</v>
      </c>
      <c r="D373" s="138" t="s">
        <v>234</v>
      </c>
      <c r="E373" s="139" t="s">
        <v>3601</v>
      </c>
      <c r="F373" s="140" t="s">
        <v>3599</v>
      </c>
      <c r="G373" s="141" t="s">
        <v>1627</v>
      </c>
      <c r="H373" s="142">
        <v>1</v>
      </c>
      <c r="I373" s="143"/>
      <c r="J373" s="144">
        <f>ROUND(I373*H373,2)</f>
        <v>0</v>
      </c>
      <c r="K373" s="140" t="s">
        <v>3093</v>
      </c>
      <c r="L373" s="33"/>
      <c r="M373" s="145" t="s">
        <v>1</v>
      </c>
      <c r="N373" s="146" t="s">
        <v>51</v>
      </c>
      <c r="P373" s="147">
        <f>O373*H373</f>
        <v>0</v>
      </c>
      <c r="Q373" s="147">
        <v>0</v>
      </c>
      <c r="R373" s="147">
        <f>Q373*H373</f>
        <v>0</v>
      </c>
      <c r="S373" s="147">
        <v>0</v>
      </c>
      <c r="T373" s="148">
        <f>S373*H373</f>
        <v>0</v>
      </c>
      <c r="AR373" s="149" t="s">
        <v>358</v>
      </c>
      <c r="AT373" s="149" t="s">
        <v>234</v>
      </c>
      <c r="AU373" s="149" t="s">
        <v>95</v>
      </c>
      <c r="AY373" s="17" t="s">
        <v>232</v>
      </c>
      <c r="BE373" s="150">
        <f>IF(N373="základní",J373,0)</f>
        <v>0</v>
      </c>
      <c r="BF373" s="150">
        <f>IF(N373="snížená",J373,0)</f>
        <v>0</v>
      </c>
      <c r="BG373" s="150">
        <f>IF(N373="zákl. přenesená",J373,0)</f>
        <v>0</v>
      </c>
      <c r="BH373" s="150">
        <f>IF(N373="sníž. přenesená",J373,0)</f>
        <v>0</v>
      </c>
      <c r="BI373" s="150">
        <f>IF(N373="nulová",J373,0)</f>
        <v>0</v>
      </c>
      <c r="BJ373" s="17" t="s">
        <v>93</v>
      </c>
      <c r="BK373" s="150">
        <f>ROUND(I373*H373,2)</f>
        <v>0</v>
      </c>
      <c r="BL373" s="17" t="s">
        <v>358</v>
      </c>
      <c r="BM373" s="149" t="s">
        <v>3760</v>
      </c>
    </row>
    <row r="374" spans="2:65" s="1" customFormat="1" ht="24.2" customHeight="1">
      <c r="B374" s="33"/>
      <c r="C374" s="138" t="s">
        <v>662</v>
      </c>
      <c r="D374" s="138" t="s">
        <v>234</v>
      </c>
      <c r="E374" s="139" t="s">
        <v>3761</v>
      </c>
      <c r="F374" s="140" t="s">
        <v>3762</v>
      </c>
      <c r="G374" s="141" t="s">
        <v>370</v>
      </c>
      <c r="H374" s="142">
        <v>4</v>
      </c>
      <c r="I374" s="143"/>
      <c r="J374" s="144">
        <f>ROUND(I374*H374,2)</f>
        <v>0</v>
      </c>
      <c r="K374" s="140" t="s">
        <v>3093</v>
      </c>
      <c r="L374" s="33"/>
      <c r="M374" s="145" t="s">
        <v>1</v>
      </c>
      <c r="N374" s="146" t="s">
        <v>51</v>
      </c>
      <c r="P374" s="147">
        <f>O374*H374</f>
        <v>0</v>
      </c>
      <c r="Q374" s="147">
        <v>0</v>
      </c>
      <c r="R374" s="147">
        <f>Q374*H374</f>
        <v>0</v>
      </c>
      <c r="S374" s="147">
        <v>6.9999999999999999E-4</v>
      </c>
      <c r="T374" s="148">
        <f>S374*H374</f>
        <v>2.8E-3</v>
      </c>
      <c r="AR374" s="149" t="s">
        <v>358</v>
      </c>
      <c r="AT374" s="149" t="s">
        <v>234</v>
      </c>
      <c r="AU374" s="149" t="s">
        <v>95</v>
      </c>
      <c r="AY374" s="17" t="s">
        <v>232</v>
      </c>
      <c r="BE374" s="150">
        <f>IF(N374="základní",J374,0)</f>
        <v>0</v>
      </c>
      <c r="BF374" s="150">
        <f>IF(N374="snížená",J374,0)</f>
        <v>0</v>
      </c>
      <c r="BG374" s="150">
        <f>IF(N374="zákl. přenesená",J374,0)</f>
        <v>0</v>
      </c>
      <c r="BH374" s="150">
        <f>IF(N374="sníž. přenesená",J374,0)</f>
        <v>0</v>
      </c>
      <c r="BI374" s="150">
        <f>IF(N374="nulová",J374,0)</f>
        <v>0</v>
      </c>
      <c r="BJ374" s="17" t="s">
        <v>93</v>
      </c>
      <c r="BK374" s="150">
        <f>ROUND(I374*H374,2)</f>
        <v>0</v>
      </c>
      <c r="BL374" s="17" t="s">
        <v>358</v>
      </c>
      <c r="BM374" s="149" t="s">
        <v>3763</v>
      </c>
    </row>
    <row r="375" spans="2:65" s="14" customFormat="1" ht="22.5">
      <c r="B375" s="166"/>
      <c r="D375" s="152" t="s">
        <v>241</v>
      </c>
      <c r="E375" s="167" t="s">
        <v>1</v>
      </c>
      <c r="F375" s="168" t="s">
        <v>3764</v>
      </c>
      <c r="H375" s="167" t="s">
        <v>1</v>
      </c>
      <c r="I375" s="169"/>
      <c r="L375" s="166"/>
      <c r="M375" s="170"/>
      <c r="T375" s="171"/>
      <c r="AT375" s="167" t="s">
        <v>241</v>
      </c>
      <c r="AU375" s="167" t="s">
        <v>95</v>
      </c>
      <c r="AV375" s="14" t="s">
        <v>93</v>
      </c>
      <c r="AW375" s="14" t="s">
        <v>42</v>
      </c>
      <c r="AX375" s="14" t="s">
        <v>86</v>
      </c>
      <c r="AY375" s="167" t="s">
        <v>232</v>
      </c>
    </row>
    <row r="376" spans="2:65" s="12" customFormat="1">
      <c r="B376" s="151"/>
      <c r="D376" s="152" t="s">
        <v>241</v>
      </c>
      <c r="E376" s="153" t="s">
        <v>1</v>
      </c>
      <c r="F376" s="154" t="s">
        <v>239</v>
      </c>
      <c r="H376" s="155">
        <v>4</v>
      </c>
      <c r="I376" s="156"/>
      <c r="L376" s="151"/>
      <c r="M376" s="157"/>
      <c r="T376" s="158"/>
      <c r="AT376" s="153" t="s">
        <v>241</v>
      </c>
      <c r="AU376" s="153" t="s">
        <v>95</v>
      </c>
      <c r="AV376" s="12" t="s">
        <v>95</v>
      </c>
      <c r="AW376" s="12" t="s">
        <v>42</v>
      </c>
      <c r="AX376" s="12" t="s">
        <v>86</v>
      </c>
      <c r="AY376" s="153" t="s">
        <v>232</v>
      </c>
    </row>
    <row r="377" spans="2:65" s="13" customFormat="1">
      <c r="B377" s="159"/>
      <c r="D377" s="152" t="s">
        <v>241</v>
      </c>
      <c r="E377" s="160" t="s">
        <v>1</v>
      </c>
      <c r="F377" s="161" t="s">
        <v>243</v>
      </c>
      <c r="H377" s="162">
        <v>4</v>
      </c>
      <c r="I377" s="163"/>
      <c r="L377" s="159"/>
      <c r="M377" s="164"/>
      <c r="T377" s="165"/>
      <c r="AT377" s="160" t="s">
        <v>241</v>
      </c>
      <c r="AU377" s="160" t="s">
        <v>95</v>
      </c>
      <c r="AV377" s="13" t="s">
        <v>239</v>
      </c>
      <c r="AW377" s="13" t="s">
        <v>42</v>
      </c>
      <c r="AX377" s="13" t="s">
        <v>93</v>
      </c>
      <c r="AY377" s="160" t="s">
        <v>232</v>
      </c>
    </row>
    <row r="378" spans="2:65" s="1" customFormat="1" ht="44.25" customHeight="1">
      <c r="B378" s="33"/>
      <c r="C378" s="138" t="s">
        <v>666</v>
      </c>
      <c r="D378" s="138" t="s">
        <v>234</v>
      </c>
      <c r="E378" s="139" t="s">
        <v>3103</v>
      </c>
      <c r="F378" s="140" t="s">
        <v>3603</v>
      </c>
      <c r="G378" s="141" t="s">
        <v>183</v>
      </c>
      <c r="H378" s="142">
        <v>2.5960000000000001</v>
      </c>
      <c r="I378" s="143"/>
      <c r="J378" s="144">
        <f>ROUND(I378*H378,2)</f>
        <v>0</v>
      </c>
      <c r="K378" s="140" t="s">
        <v>238</v>
      </c>
      <c r="L378" s="33"/>
      <c r="M378" s="192" t="s">
        <v>1</v>
      </c>
      <c r="N378" s="193" t="s">
        <v>51</v>
      </c>
      <c r="O378" s="194"/>
      <c r="P378" s="195">
        <f>O378*H378</f>
        <v>0</v>
      </c>
      <c r="Q378" s="195">
        <v>0</v>
      </c>
      <c r="R378" s="195">
        <f>Q378*H378</f>
        <v>0</v>
      </c>
      <c r="S378" s="195">
        <v>0</v>
      </c>
      <c r="T378" s="196">
        <f>S378*H378</f>
        <v>0</v>
      </c>
      <c r="AR378" s="149" t="s">
        <v>358</v>
      </c>
      <c r="AT378" s="149" t="s">
        <v>234</v>
      </c>
      <c r="AU378" s="149" t="s">
        <v>95</v>
      </c>
      <c r="AY378" s="17" t="s">
        <v>232</v>
      </c>
      <c r="BE378" s="150">
        <f>IF(N378="základní",J378,0)</f>
        <v>0</v>
      </c>
      <c r="BF378" s="150">
        <f>IF(N378="snížená",J378,0)</f>
        <v>0</v>
      </c>
      <c r="BG378" s="150">
        <f>IF(N378="zákl. přenesená",J378,0)</f>
        <v>0</v>
      </c>
      <c r="BH378" s="150">
        <f>IF(N378="sníž. přenesená",J378,0)</f>
        <v>0</v>
      </c>
      <c r="BI378" s="150">
        <f>IF(N378="nulová",J378,0)</f>
        <v>0</v>
      </c>
      <c r="BJ378" s="17" t="s">
        <v>93</v>
      </c>
      <c r="BK378" s="150">
        <f>ROUND(I378*H378,2)</f>
        <v>0</v>
      </c>
      <c r="BL378" s="17" t="s">
        <v>358</v>
      </c>
      <c r="BM378" s="149" t="s">
        <v>3765</v>
      </c>
    </row>
    <row r="379" spans="2:65" s="1" customFormat="1" ht="6.95" customHeight="1">
      <c r="B379" s="44"/>
      <c r="C379" s="45"/>
      <c r="D379" s="45"/>
      <c r="E379" s="45"/>
      <c r="F379" s="45"/>
      <c r="G379" s="45"/>
      <c r="H379" s="45"/>
      <c r="I379" s="45"/>
      <c r="J379" s="45"/>
      <c r="K379" s="45"/>
      <c r="L379" s="33"/>
    </row>
  </sheetData>
  <sheetProtection algorithmName="SHA-512" hashValue="ebpiNbR/P2K3SLBhUGacD/HR/4W48WGIYLRWBQ8AVMnhw9GJeh761LL4L/fJAA9HC1GWB/yELC3eLPln/d7rhw==" saltValue="Q215S+V/olckGlPj/hMPUjc0TWBgxzYXuZIFCz6xGJLIwLVO9Yq9yEh068wIpMsZ7OU5/JmU9VOS/v+ZAepNww==" spinCount="100000" sheet="1" objects="1" scenarios="1" formatColumns="0" formatRows="0" autoFilter="0"/>
  <autoFilter ref="C121:K378" xr:uid="{00000000-0009-0000-0000-00000E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571"/>
  <sheetViews>
    <sheetView showGridLines="0" topLeftCell="A551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144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95</v>
      </c>
    </row>
    <row r="4" spans="2:46" ht="24.95" customHeight="1">
      <c r="B4" s="20"/>
      <c r="D4" s="21" t="s">
        <v>158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12" t="str">
        <f>'Rekapitulace stavby'!K6</f>
        <v>Vybudování PPO na stokové síti v oblasti Karlín - Retenční nádrž JIH</v>
      </c>
      <c r="F7" s="313"/>
      <c r="G7" s="313"/>
      <c r="H7" s="313"/>
      <c r="L7" s="20"/>
    </row>
    <row r="8" spans="2:46" s="1" customFormat="1" ht="12" customHeight="1">
      <c r="B8" s="33"/>
      <c r="D8" s="27" t="s">
        <v>172</v>
      </c>
      <c r="L8" s="33"/>
    </row>
    <row r="9" spans="2:46" s="1" customFormat="1" ht="16.5" customHeight="1">
      <c r="B9" s="33"/>
      <c r="E9" s="273" t="s">
        <v>3766</v>
      </c>
      <c r="F9" s="311"/>
      <c r="G9" s="311"/>
      <c r="H9" s="311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7" t="s">
        <v>18</v>
      </c>
      <c r="F11" s="25" t="s">
        <v>1</v>
      </c>
      <c r="I11" s="27" t="s">
        <v>20</v>
      </c>
      <c r="J11" s="25" t="s">
        <v>1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2" t="str">
        <f>'Rekapitulace stavby'!AN8</f>
        <v>13. 8. 2025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46" s="1" customFormat="1" ht="18" customHeight="1">
      <c r="B15" s="33"/>
      <c r="E15" s="25" t="s">
        <v>33</v>
      </c>
      <c r="I15" s="27" t="s">
        <v>34</v>
      </c>
      <c r="J15" s="25" t="s">
        <v>35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36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314" t="str">
        <f>'Rekapitulace stavby'!E14</f>
        <v>Vyplň údaj</v>
      </c>
      <c r="F18" s="284"/>
      <c r="G18" s="284"/>
      <c r="H18" s="284"/>
      <c r="I18" s="27" t="s">
        <v>34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38</v>
      </c>
      <c r="I20" s="27" t="s">
        <v>31</v>
      </c>
      <c r="J20" s="25" t="s">
        <v>39</v>
      </c>
      <c r="L20" s="33"/>
    </row>
    <row r="21" spans="2:12" s="1" customFormat="1" ht="18" customHeight="1">
      <c r="B21" s="33"/>
      <c r="E21" s="25" t="s">
        <v>40</v>
      </c>
      <c r="I21" s="27" t="s">
        <v>34</v>
      </c>
      <c r="J21" s="25" t="s">
        <v>41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43</v>
      </c>
      <c r="I23" s="27" t="s">
        <v>31</v>
      </c>
      <c r="J23" s="25" t="s">
        <v>39</v>
      </c>
      <c r="L23" s="33"/>
    </row>
    <row r="24" spans="2:12" s="1" customFormat="1" ht="18" customHeight="1">
      <c r="B24" s="33"/>
      <c r="E24" s="25" t="s">
        <v>40</v>
      </c>
      <c r="I24" s="27" t="s">
        <v>34</v>
      </c>
      <c r="J24" s="25" t="s">
        <v>41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44</v>
      </c>
      <c r="L26" s="33"/>
    </row>
    <row r="27" spans="2:12" s="7" customFormat="1" ht="59.25" customHeight="1">
      <c r="B27" s="94"/>
      <c r="E27" s="289" t="s">
        <v>45</v>
      </c>
      <c r="F27" s="289"/>
      <c r="G27" s="289"/>
      <c r="H27" s="289"/>
      <c r="L27" s="94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3"/>
      <c r="E29" s="53"/>
      <c r="F29" s="53"/>
      <c r="G29" s="53"/>
      <c r="H29" s="53"/>
      <c r="I29" s="53"/>
      <c r="J29" s="53"/>
      <c r="K29" s="53"/>
      <c r="L29" s="33"/>
    </row>
    <row r="30" spans="2:12" s="1" customFormat="1" ht="25.35" customHeight="1">
      <c r="B30" s="33"/>
      <c r="D30" s="95" t="s">
        <v>46</v>
      </c>
      <c r="J30" s="65">
        <f>ROUND(J122, 2)</f>
        <v>0</v>
      </c>
      <c r="L30" s="33"/>
    </row>
    <row r="31" spans="2:12" s="1" customFormat="1" ht="6.95" customHeight="1">
      <c r="B31" s="33"/>
      <c r="D31" s="53"/>
      <c r="E31" s="53"/>
      <c r="F31" s="53"/>
      <c r="G31" s="53"/>
      <c r="H31" s="53"/>
      <c r="I31" s="53"/>
      <c r="J31" s="53"/>
      <c r="K31" s="53"/>
      <c r="L31" s="33"/>
    </row>
    <row r="32" spans="2:12" s="1" customFormat="1" ht="14.45" customHeight="1">
      <c r="B32" s="33"/>
      <c r="F32" s="96" t="s">
        <v>48</v>
      </c>
      <c r="I32" s="96" t="s">
        <v>47</v>
      </c>
      <c r="J32" s="96" t="s">
        <v>49</v>
      </c>
      <c r="L32" s="33"/>
    </row>
    <row r="33" spans="2:12" s="1" customFormat="1" ht="14.45" customHeight="1">
      <c r="B33" s="33"/>
      <c r="D33" s="97" t="s">
        <v>50</v>
      </c>
      <c r="E33" s="27" t="s">
        <v>51</v>
      </c>
      <c r="F33" s="85">
        <f>ROUND((SUM(BE122:BE570)),  2)</f>
        <v>0</v>
      </c>
      <c r="I33" s="98">
        <v>0.21</v>
      </c>
      <c r="J33" s="85">
        <f>ROUND(((SUM(BE122:BE570))*I33),  2)</f>
        <v>0</v>
      </c>
      <c r="L33" s="33"/>
    </row>
    <row r="34" spans="2:12" s="1" customFormat="1" ht="14.45" customHeight="1">
      <c r="B34" s="33"/>
      <c r="E34" s="27" t="s">
        <v>52</v>
      </c>
      <c r="F34" s="85">
        <f>ROUND((SUM(BF122:BF570)),  2)</f>
        <v>0</v>
      </c>
      <c r="I34" s="98">
        <v>0.12</v>
      </c>
      <c r="J34" s="85">
        <f>ROUND(((SUM(BF122:BF570))*I34),  2)</f>
        <v>0</v>
      </c>
      <c r="L34" s="33"/>
    </row>
    <row r="35" spans="2:12" s="1" customFormat="1" ht="14.45" hidden="1" customHeight="1">
      <c r="B35" s="33"/>
      <c r="E35" s="27" t="s">
        <v>53</v>
      </c>
      <c r="F35" s="85">
        <f>ROUND((SUM(BG122:BG570)),  2)</f>
        <v>0</v>
      </c>
      <c r="I35" s="98">
        <v>0.21</v>
      </c>
      <c r="J35" s="85">
        <f>0</f>
        <v>0</v>
      </c>
      <c r="L35" s="33"/>
    </row>
    <row r="36" spans="2:12" s="1" customFormat="1" ht="14.45" hidden="1" customHeight="1">
      <c r="B36" s="33"/>
      <c r="E36" s="27" t="s">
        <v>54</v>
      </c>
      <c r="F36" s="85">
        <f>ROUND((SUM(BH122:BH570)),  2)</f>
        <v>0</v>
      </c>
      <c r="I36" s="98">
        <v>0.12</v>
      </c>
      <c r="J36" s="85">
        <f>0</f>
        <v>0</v>
      </c>
      <c r="L36" s="33"/>
    </row>
    <row r="37" spans="2:12" s="1" customFormat="1" ht="14.45" hidden="1" customHeight="1">
      <c r="B37" s="33"/>
      <c r="E37" s="27" t="s">
        <v>55</v>
      </c>
      <c r="F37" s="85">
        <f>ROUND((SUM(BI122:BI570)),  2)</f>
        <v>0</v>
      </c>
      <c r="I37" s="98">
        <v>0</v>
      </c>
      <c r="J37" s="85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56</v>
      </c>
      <c r="E39" s="56"/>
      <c r="F39" s="56"/>
      <c r="G39" s="101" t="s">
        <v>57</v>
      </c>
      <c r="H39" s="102" t="s">
        <v>58</v>
      </c>
      <c r="I39" s="56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1" t="s">
        <v>59</v>
      </c>
      <c r="E50" s="42"/>
      <c r="F50" s="42"/>
      <c r="G50" s="41" t="s">
        <v>60</v>
      </c>
      <c r="H50" s="42"/>
      <c r="I50" s="42"/>
      <c r="J50" s="42"/>
      <c r="K50" s="42"/>
      <c r="L50" s="33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3"/>
      <c r="D61" s="43" t="s">
        <v>61</v>
      </c>
      <c r="E61" s="35"/>
      <c r="F61" s="105" t="s">
        <v>62</v>
      </c>
      <c r="G61" s="43" t="s">
        <v>61</v>
      </c>
      <c r="H61" s="35"/>
      <c r="I61" s="35"/>
      <c r="J61" s="106" t="s">
        <v>62</v>
      </c>
      <c r="K61" s="35"/>
      <c r="L61" s="33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3"/>
      <c r="D65" s="41" t="s">
        <v>63</v>
      </c>
      <c r="E65" s="42"/>
      <c r="F65" s="42"/>
      <c r="G65" s="41" t="s">
        <v>64</v>
      </c>
      <c r="H65" s="42"/>
      <c r="I65" s="42"/>
      <c r="J65" s="42"/>
      <c r="K65" s="42"/>
      <c r="L65" s="33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3"/>
      <c r="D76" s="43" t="s">
        <v>61</v>
      </c>
      <c r="E76" s="35"/>
      <c r="F76" s="105" t="s">
        <v>62</v>
      </c>
      <c r="G76" s="43" t="s">
        <v>61</v>
      </c>
      <c r="H76" s="35"/>
      <c r="I76" s="35"/>
      <c r="J76" s="106" t="s">
        <v>62</v>
      </c>
      <c r="K76" s="35"/>
      <c r="L76" s="33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3"/>
    </row>
    <row r="82" spans="2:47" s="1" customFormat="1" ht="24.95" customHeight="1">
      <c r="B82" s="33"/>
      <c r="C82" s="21" t="s">
        <v>195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312" t="str">
        <f>E7</f>
        <v>Vybudování PPO na stokové síti v oblasti Karlín - Retenční nádrž JIH</v>
      </c>
      <c r="F85" s="313"/>
      <c r="G85" s="313"/>
      <c r="H85" s="313"/>
      <c r="L85" s="33"/>
    </row>
    <row r="86" spans="2:47" s="1" customFormat="1" ht="12" customHeight="1">
      <c r="B86" s="33"/>
      <c r="C86" s="27" t="s">
        <v>172</v>
      </c>
      <c r="L86" s="33"/>
    </row>
    <row r="87" spans="2:47" s="1" customFormat="1" ht="16.5" customHeight="1">
      <c r="B87" s="33"/>
      <c r="E87" s="273" t="str">
        <f>E9</f>
        <v>PS 03 - MaR</v>
      </c>
      <c r="F87" s="311"/>
      <c r="G87" s="311"/>
      <c r="H87" s="31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Praha 8 -Karlín</v>
      </c>
      <c r="I89" s="27" t="s">
        <v>24</v>
      </c>
      <c r="J89" s="52" t="str">
        <f>IF(J12="","",J12)</f>
        <v>13. 8. 2025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30</v>
      </c>
      <c r="F91" s="25" t="str">
        <f>E15</f>
        <v>Pražská vodohospodářská společnost a.s.</v>
      </c>
      <c r="I91" s="27" t="s">
        <v>38</v>
      </c>
      <c r="J91" s="31" t="str">
        <f>E21</f>
        <v>Sweco a.s.</v>
      </c>
      <c r="L91" s="33"/>
    </row>
    <row r="92" spans="2:47" s="1" customFormat="1" ht="15.2" customHeight="1">
      <c r="B92" s="33"/>
      <c r="C92" s="27" t="s">
        <v>36</v>
      </c>
      <c r="F92" s="25" t="str">
        <f>IF(E18="","",E18)</f>
        <v>Vyplň údaj</v>
      </c>
      <c r="I92" s="27" t="s">
        <v>43</v>
      </c>
      <c r="J92" s="31" t="str">
        <f>E24</f>
        <v>Sweco a.s.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196</v>
      </c>
      <c r="D94" s="99"/>
      <c r="E94" s="99"/>
      <c r="F94" s="99"/>
      <c r="G94" s="99"/>
      <c r="H94" s="99"/>
      <c r="I94" s="99"/>
      <c r="J94" s="108" t="s">
        <v>197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198</v>
      </c>
      <c r="J96" s="65">
        <f>J122</f>
        <v>0</v>
      </c>
      <c r="L96" s="33"/>
      <c r="AU96" s="17" t="s">
        <v>199</v>
      </c>
    </row>
    <row r="97" spans="2:12" s="8" customFormat="1" ht="24.95" customHeight="1">
      <c r="B97" s="110"/>
      <c r="D97" s="111" t="s">
        <v>210</v>
      </c>
      <c r="E97" s="112"/>
      <c r="F97" s="112"/>
      <c r="G97" s="112"/>
      <c r="H97" s="112"/>
      <c r="I97" s="112"/>
      <c r="J97" s="113">
        <f>J123</f>
        <v>0</v>
      </c>
      <c r="L97" s="110"/>
    </row>
    <row r="98" spans="2:12" s="9" customFormat="1" ht="19.899999999999999" customHeight="1">
      <c r="B98" s="114"/>
      <c r="D98" s="115" t="s">
        <v>3010</v>
      </c>
      <c r="E98" s="116"/>
      <c r="F98" s="116"/>
      <c r="G98" s="116"/>
      <c r="H98" s="116"/>
      <c r="I98" s="116"/>
      <c r="J98" s="117">
        <f>J124</f>
        <v>0</v>
      </c>
      <c r="L98" s="114"/>
    </row>
    <row r="99" spans="2:12" s="9" customFormat="1" ht="19.899999999999999" customHeight="1">
      <c r="B99" s="114"/>
      <c r="D99" s="115" t="s">
        <v>3767</v>
      </c>
      <c r="E99" s="116"/>
      <c r="F99" s="116"/>
      <c r="G99" s="116"/>
      <c r="H99" s="116"/>
      <c r="I99" s="116"/>
      <c r="J99" s="117">
        <f>J401</f>
        <v>0</v>
      </c>
      <c r="L99" s="114"/>
    </row>
    <row r="100" spans="2:12" s="8" customFormat="1" ht="24.95" customHeight="1">
      <c r="B100" s="110"/>
      <c r="D100" s="111" t="s">
        <v>3012</v>
      </c>
      <c r="E100" s="112"/>
      <c r="F100" s="112"/>
      <c r="G100" s="112"/>
      <c r="H100" s="112"/>
      <c r="I100" s="112"/>
      <c r="J100" s="113">
        <f>J462</f>
        <v>0</v>
      </c>
      <c r="L100" s="110"/>
    </row>
    <row r="101" spans="2:12" s="9" customFormat="1" ht="19.899999999999999" customHeight="1">
      <c r="B101" s="114"/>
      <c r="D101" s="115" t="s">
        <v>3768</v>
      </c>
      <c r="E101" s="116"/>
      <c r="F101" s="116"/>
      <c r="G101" s="116"/>
      <c r="H101" s="116"/>
      <c r="I101" s="116"/>
      <c r="J101" s="117">
        <f>J463</f>
        <v>0</v>
      </c>
      <c r="L101" s="114"/>
    </row>
    <row r="102" spans="2:12" s="9" customFormat="1" ht="19.899999999999999" customHeight="1">
      <c r="B102" s="114"/>
      <c r="D102" s="115" t="s">
        <v>3769</v>
      </c>
      <c r="E102" s="116"/>
      <c r="F102" s="116"/>
      <c r="G102" s="116"/>
      <c r="H102" s="116"/>
      <c r="I102" s="116"/>
      <c r="J102" s="117">
        <f>J538</f>
        <v>0</v>
      </c>
      <c r="L102" s="114"/>
    </row>
    <row r="103" spans="2:12" s="1" customFormat="1" ht="21.75" customHeight="1">
      <c r="B103" s="33"/>
      <c r="L103" s="33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3"/>
    </row>
    <row r="108" spans="2:12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3"/>
    </row>
    <row r="109" spans="2:12" s="1" customFormat="1" ht="24.95" customHeight="1">
      <c r="B109" s="33"/>
      <c r="C109" s="21" t="s">
        <v>217</v>
      </c>
      <c r="L109" s="33"/>
    </row>
    <row r="110" spans="2:12" s="1" customFormat="1" ht="6.95" customHeight="1">
      <c r="B110" s="33"/>
      <c r="L110" s="33"/>
    </row>
    <row r="111" spans="2:12" s="1" customFormat="1" ht="12" customHeight="1">
      <c r="B111" s="33"/>
      <c r="C111" s="27" t="s">
        <v>16</v>
      </c>
      <c r="L111" s="33"/>
    </row>
    <row r="112" spans="2:12" s="1" customFormat="1" ht="26.25" customHeight="1">
      <c r="B112" s="33"/>
      <c r="E112" s="312" t="str">
        <f>E7</f>
        <v>Vybudování PPO na stokové síti v oblasti Karlín - Retenční nádrž JIH</v>
      </c>
      <c r="F112" s="313"/>
      <c r="G112" s="313"/>
      <c r="H112" s="313"/>
      <c r="L112" s="33"/>
    </row>
    <row r="113" spans="2:65" s="1" customFormat="1" ht="12" customHeight="1">
      <c r="B113" s="33"/>
      <c r="C113" s="27" t="s">
        <v>172</v>
      </c>
      <c r="L113" s="33"/>
    </row>
    <row r="114" spans="2:65" s="1" customFormat="1" ht="16.5" customHeight="1">
      <c r="B114" s="33"/>
      <c r="E114" s="273" t="str">
        <f>E9</f>
        <v>PS 03 - MaR</v>
      </c>
      <c r="F114" s="311"/>
      <c r="G114" s="311"/>
      <c r="H114" s="311"/>
      <c r="L114" s="33"/>
    </row>
    <row r="115" spans="2:65" s="1" customFormat="1" ht="6.95" customHeight="1">
      <c r="B115" s="33"/>
      <c r="L115" s="33"/>
    </row>
    <row r="116" spans="2:65" s="1" customFormat="1" ht="12" customHeight="1">
      <c r="B116" s="33"/>
      <c r="C116" s="27" t="s">
        <v>22</v>
      </c>
      <c r="F116" s="25" t="str">
        <f>F12</f>
        <v>Praha 8 -Karlín</v>
      </c>
      <c r="I116" s="27" t="s">
        <v>24</v>
      </c>
      <c r="J116" s="52" t="str">
        <f>IF(J12="","",J12)</f>
        <v>13. 8. 2025</v>
      </c>
      <c r="L116" s="33"/>
    </row>
    <row r="117" spans="2:65" s="1" customFormat="1" ht="6.95" customHeight="1">
      <c r="B117" s="33"/>
      <c r="L117" s="33"/>
    </row>
    <row r="118" spans="2:65" s="1" customFormat="1" ht="15.2" customHeight="1">
      <c r="B118" s="33"/>
      <c r="C118" s="27" t="s">
        <v>30</v>
      </c>
      <c r="F118" s="25" t="str">
        <f>E15</f>
        <v>Pražská vodohospodářská společnost a.s.</v>
      </c>
      <c r="I118" s="27" t="s">
        <v>38</v>
      </c>
      <c r="J118" s="31" t="str">
        <f>E21</f>
        <v>Sweco a.s.</v>
      </c>
      <c r="L118" s="33"/>
    </row>
    <row r="119" spans="2:65" s="1" customFormat="1" ht="15.2" customHeight="1">
      <c r="B119" s="33"/>
      <c r="C119" s="27" t="s">
        <v>36</v>
      </c>
      <c r="F119" s="25" t="str">
        <f>IF(E18="","",E18)</f>
        <v>Vyplň údaj</v>
      </c>
      <c r="I119" s="27" t="s">
        <v>43</v>
      </c>
      <c r="J119" s="31" t="str">
        <f>E24</f>
        <v>Sweco a.s.</v>
      </c>
      <c r="L119" s="33"/>
    </row>
    <row r="120" spans="2:65" s="1" customFormat="1" ht="10.35" customHeight="1">
      <c r="B120" s="33"/>
      <c r="L120" s="33"/>
    </row>
    <row r="121" spans="2:65" s="10" customFormat="1" ht="29.25" customHeight="1">
      <c r="B121" s="118"/>
      <c r="C121" s="119" t="s">
        <v>218</v>
      </c>
      <c r="D121" s="120" t="s">
        <v>71</v>
      </c>
      <c r="E121" s="120" t="s">
        <v>67</v>
      </c>
      <c r="F121" s="120" t="s">
        <v>68</v>
      </c>
      <c r="G121" s="120" t="s">
        <v>219</v>
      </c>
      <c r="H121" s="120" t="s">
        <v>220</v>
      </c>
      <c r="I121" s="120" t="s">
        <v>221</v>
      </c>
      <c r="J121" s="120" t="s">
        <v>197</v>
      </c>
      <c r="K121" s="121" t="s">
        <v>222</v>
      </c>
      <c r="L121" s="118"/>
      <c r="M121" s="58" t="s">
        <v>1</v>
      </c>
      <c r="N121" s="59" t="s">
        <v>50</v>
      </c>
      <c r="O121" s="59" t="s">
        <v>223</v>
      </c>
      <c r="P121" s="59" t="s">
        <v>224</v>
      </c>
      <c r="Q121" s="59" t="s">
        <v>225</v>
      </c>
      <c r="R121" s="59" t="s">
        <v>226</v>
      </c>
      <c r="S121" s="59" t="s">
        <v>227</v>
      </c>
      <c r="T121" s="60" t="s">
        <v>228</v>
      </c>
    </row>
    <row r="122" spans="2:65" s="1" customFormat="1" ht="22.9" customHeight="1">
      <c r="B122" s="33"/>
      <c r="C122" s="63" t="s">
        <v>229</v>
      </c>
      <c r="J122" s="122">
        <f>BK122</f>
        <v>0</v>
      </c>
      <c r="L122" s="33"/>
      <c r="M122" s="61"/>
      <c r="N122" s="53"/>
      <c r="O122" s="53"/>
      <c r="P122" s="123">
        <f>P123+P462</f>
        <v>0</v>
      </c>
      <c r="Q122" s="53"/>
      <c r="R122" s="123">
        <f>R123+R462</f>
        <v>0.60297025000000004</v>
      </c>
      <c r="S122" s="53"/>
      <c r="T122" s="124">
        <f>T123+T462</f>
        <v>0</v>
      </c>
      <c r="AT122" s="17" t="s">
        <v>85</v>
      </c>
      <c r="AU122" s="17" t="s">
        <v>199</v>
      </c>
      <c r="BK122" s="125">
        <f>BK123+BK462</f>
        <v>0</v>
      </c>
    </row>
    <row r="123" spans="2:65" s="11" customFormat="1" ht="25.9" customHeight="1">
      <c r="B123" s="126"/>
      <c r="D123" s="127" t="s">
        <v>85</v>
      </c>
      <c r="E123" s="128" t="s">
        <v>1119</v>
      </c>
      <c r="F123" s="128" t="s">
        <v>1120</v>
      </c>
      <c r="I123" s="129"/>
      <c r="J123" s="130">
        <f>BK123</f>
        <v>0</v>
      </c>
      <c r="L123" s="126"/>
      <c r="M123" s="131"/>
      <c r="P123" s="132">
        <f>P124+P401</f>
        <v>0</v>
      </c>
      <c r="R123" s="132">
        <f>R124+R401</f>
        <v>0.59497025000000003</v>
      </c>
      <c r="T123" s="133">
        <f>T124+T401</f>
        <v>0</v>
      </c>
      <c r="AR123" s="127" t="s">
        <v>95</v>
      </c>
      <c r="AT123" s="134" t="s">
        <v>85</v>
      </c>
      <c r="AU123" s="134" t="s">
        <v>86</v>
      </c>
      <c r="AY123" s="127" t="s">
        <v>232</v>
      </c>
      <c r="BK123" s="135">
        <f>BK124+BK401</f>
        <v>0</v>
      </c>
    </row>
    <row r="124" spans="2:65" s="11" customFormat="1" ht="22.9" customHeight="1">
      <c r="B124" s="126"/>
      <c r="D124" s="127" t="s">
        <v>85</v>
      </c>
      <c r="E124" s="136" t="s">
        <v>3035</v>
      </c>
      <c r="F124" s="136" t="s">
        <v>3036</v>
      </c>
      <c r="I124" s="129"/>
      <c r="J124" s="137">
        <f>BK124</f>
        <v>0</v>
      </c>
      <c r="L124" s="126"/>
      <c r="M124" s="131"/>
      <c r="P124" s="132">
        <f>SUM(P125:P400)</f>
        <v>0</v>
      </c>
      <c r="R124" s="132">
        <f>SUM(R125:R400)</f>
        <v>0.4126225</v>
      </c>
      <c r="T124" s="133">
        <f>SUM(T125:T400)</f>
        <v>0</v>
      </c>
      <c r="AR124" s="127" t="s">
        <v>95</v>
      </c>
      <c r="AT124" s="134" t="s">
        <v>85</v>
      </c>
      <c r="AU124" s="134" t="s">
        <v>93</v>
      </c>
      <c r="AY124" s="127" t="s">
        <v>232</v>
      </c>
      <c r="BK124" s="135">
        <f>SUM(BK125:BK400)</f>
        <v>0</v>
      </c>
    </row>
    <row r="125" spans="2:65" s="1" customFormat="1" ht="44.25" customHeight="1">
      <c r="B125" s="33"/>
      <c r="C125" s="138" t="s">
        <v>93</v>
      </c>
      <c r="D125" s="138" t="s">
        <v>234</v>
      </c>
      <c r="E125" s="139" t="s">
        <v>3770</v>
      </c>
      <c r="F125" s="140" t="s">
        <v>3771</v>
      </c>
      <c r="G125" s="141" t="s">
        <v>237</v>
      </c>
      <c r="H125" s="142">
        <v>90</v>
      </c>
      <c r="I125" s="143"/>
      <c r="J125" s="144">
        <f>ROUND(I125*H125,2)</f>
        <v>0</v>
      </c>
      <c r="K125" s="140" t="s">
        <v>238</v>
      </c>
      <c r="L125" s="33"/>
      <c r="M125" s="145" t="s">
        <v>1</v>
      </c>
      <c r="N125" s="146" t="s">
        <v>51</v>
      </c>
      <c r="P125" s="147">
        <f>O125*H125</f>
        <v>0</v>
      </c>
      <c r="Q125" s="147">
        <v>0</v>
      </c>
      <c r="R125" s="147">
        <f>Q125*H125</f>
        <v>0</v>
      </c>
      <c r="S125" s="147">
        <v>0</v>
      </c>
      <c r="T125" s="148">
        <f>S125*H125</f>
        <v>0</v>
      </c>
      <c r="AR125" s="149" t="s">
        <v>358</v>
      </c>
      <c r="AT125" s="149" t="s">
        <v>234</v>
      </c>
      <c r="AU125" s="149" t="s">
        <v>95</v>
      </c>
      <c r="AY125" s="17" t="s">
        <v>232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7" t="s">
        <v>93</v>
      </c>
      <c r="BK125" s="150">
        <f>ROUND(I125*H125,2)</f>
        <v>0</v>
      </c>
      <c r="BL125" s="17" t="s">
        <v>358</v>
      </c>
      <c r="BM125" s="149" t="s">
        <v>3772</v>
      </c>
    </row>
    <row r="126" spans="2:65" s="14" customFormat="1" ht="22.5">
      <c r="B126" s="166"/>
      <c r="D126" s="152" t="s">
        <v>241</v>
      </c>
      <c r="E126" s="167" t="s">
        <v>1</v>
      </c>
      <c r="F126" s="168" t="s">
        <v>3773</v>
      </c>
      <c r="H126" s="167" t="s">
        <v>1</v>
      </c>
      <c r="I126" s="169"/>
      <c r="L126" s="166"/>
      <c r="M126" s="170"/>
      <c r="T126" s="171"/>
      <c r="AT126" s="167" t="s">
        <v>241</v>
      </c>
      <c r="AU126" s="167" t="s">
        <v>95</v>
      </c>
      <c r="AV126" s="14" t="s">
        <v>93</v>
      </c>
      <c r="AW126" s="14" t="s">
        <v>42</v>
      </c>
      <c r="AX126" s="14" t="s">
        <v>86</v>
      </c>
      <c r="AY126" s="167" t="s">
        <v>232</v>
      </c>
    </row>
    <row r="127" spans="2:65" s="14" customFormat="1">
      <c r="B127" s="166"/>
      <c r="D127" s="152" t="s">
        <v>241</v>
      </c>
      <c r="E127" s="167" t="s">
        <v>1</v>
      </c>
      <c r="F127" s="168" t="s">
        <v>3774</v>
      </c>
      <c r="H127" s="167" t="s">
        <v>1</v>
      </c>
      <c r="I127" s="169"/>
      <c r="L127" s="166"/>
      <c r="M127" s="170"/>
      <c r="T127" s="171"/>
      <c r="AT127" s="167" t="s">
        <v>241</v>
      </c>
      <c r="AU127" s="167" t="s">
        <v>95</v>
      </c>
      <c r="AV127" s="14" t="s">
        <v>93</v>
      </c>
      <c r="AW127" s="14" t="s">
        <v>42</v>
      </c>
      <c r="AX127" s="14" t="s">
        <v>86</v>
      </c>
      <c r="AY127" s="167" t="s">
        <v>232</v>
      </c>
    </row>
    <row r="128" spans="2:65" s="12" customFormat="1">
      <c r="B128" s="151"/>
      <c r="D128" s="152" t="s">
        <v>241</v>
      </c>
      <c r="E128" s="153" t="s">
        <v>1</v>
      </c>
      <c r="F128" s="154" t="s">
        <v>854</v>
      </c>
      <c r="H128" s="155">
        <v>90</v>
      </c>
      <c r="I128" s="156"/>
      <c r="L128" s="151"/>
      <c r="M128" s="157"/>
      <c r="T128" s="158"/>
      <c r="AT128" s="153" t="s">
        <v>241</v>
      </c>
      <c r="AU128" s="153" t="s">
        <v>95</v>
      </c>
      <c r="AV128" s="12" t="s">
        <v>95</v>
      </c>
      <c r="AW128" s="12" t="s">
        <v>42</v>
      </c>
      <c r="AX128" s="12" t="s">
        <v>86</v>
      </c>
      <c r="AY128" s="153" t="s">
        <v>232</v>
      </c>
    </row>
    <row r="129" spans="2:65" s="13" customFormat="1">
      <c r="B129" s="159"/>
      <c r="D129" s="152" t="s">
        <v>241</v>
      </c>
      <c r="E129" s="160" t="s">
        <v>1</v>
      </c>
      <c r="F129" s="161" t="s">
        <v>243</v>
      </c>
      <c r="H129" s="162">
        <v>90</v>
      </c>
      <c r="I129" s="163"/>
      <c r="L129" s="159"/>
      <c r="M129" s="164"/>
      <c r="T129" s="165"/>
      <c r="AT129" s="160" t="s">
        <v>241</v>
      </c>
      <c r="AU129" s="160" t="s">
        <v>95</v>
      </c>
      <c r="AV129" s="13" t="s">
        <v>239</v>
      </c>
      <c r="AW129" s="13" t="s">
        <v>42</v>
      </c>
      <c r="AX129" s="13" t="s">
        <v>93</v>
      </c>
      <c r="AY129" s="160" t="s">
        <v>232</v>
      </c>
    </row>
    <row r="130" spans="2:65" s="1" customFormat="1" ht="24.2" customHeight="1">
      <c r="B130" s="33"/>
      <c r="C130" s="179" t="s">
        <v>95</v>
      </c>
      <c r="D130" s="179" t="s">
        <v>304</v>
      </c>
      <c r="E130" s="180" t="s">
        <v>3775</v>
      </c>
      <c r="F130" s="181" t="s">
        <v>3776</v>
      </c>
      <c r="G130" s="182" t="s">
        <v>237</v>
      </c>
      <c r="H130" s="183">
        <v>103.5</v>
      </c>
      <c r="I130" s="184"/>
      <c r="J130" s="185">
        <f>ROUND(I130*H130,2)</f>
        <v>0</v>
      </c>
      <c r="K130" s="181" t="s">
        <v>238</v>
      </c>
      <c r="L130" s="186"/>
      <c r="M130" s="187" t="s">
        <v>1</v>
      </c>
      <c r="N130" s="188" t="s">
        <v>51</v>
      </c>
      <c r="P130" s="147">
        <f>O130*H130</f>
        <v>0</v>
      </c>
      <c r="Q130" s="147">
        <v>1.9000000000000001E-4</v>
      </c>
      <c r="R130" s="147">
        <f>Q130*H130</f>
        <v>1.9665000000000002E-2</v>
      </c>
      <c r="S130" s="147">
        <v>0</v>
      </c>
      <c r="T130" s="148">
        <f>S130*H130</f>
        <v>0</v>
      </c>
      <c r="AR130" s="149" t="s">
        <v>528</v>
      </c>
      <c r="AT130" s="149" t="s">
        <v>304</v>
      </c>
      <c r="AU130" s="149" t="s">
        <v>95</v>
      </c>
      <c r="AY130" s="17" t="s">
        <v>232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93</v>
      </c>
      <c r="BK130" s="150">
        <f>ROUND(I130*H130,2)</f>
        <v>0</v>
      </c>
      <c r="BL130" s="17" t="s">
        <v>358</v>
      </c>
      <c r="BM130" s="149" t="s">
        <v>3777</v>
      </c>
    </row>
    <row r="131" spans="2:65" s="12" customFormat="1">
      <c r="B131" s="151"/>
      <c r="D131" s="152" t="s">
        <v>241</v>
      </c>
      <c r="F131" s="154" t="s">
        <v>3778</v>
      </c>
      <c r="H131" s="155">
        <v>103.5</v>
      </c>
      <c r="I131" s="156"/>
      <c r="L131" s="151"/>
      <c r="M131" s="157"/>
      <c r="T131" s="158"/>
      <c r="AT131" s="153" t="s">
        <v>241</v>
      </c>
      <c r="AU131" s="153" t="s">
        <v>95</v>
      </c>
      <c r="AV131" s="12" t="s">
        <v>95</v>
      </c>
      <c r="AW131" s="12" t="s">
        <v>4</v>
      </c>
      <c r="AX131" s="12" t="s">
        <v>93</v>
      </c>
      <c r="AY131" s="153" t="s">
        <v>232</v>
      </c>
    </row>
    <row r="132" spans="2:65" s="1" customFormat="1" ht="44.25" customHeight="1">
      <c r="B132" s="33"/>
      <c r="C132" s="138" t="s">
        <v>256</v>
      </c>
      <c r="D132" s="138" t="s">
        <v>234</v>
      </c>
      <c r="E132" s="139" t="s">
        <v>3047</v>
      </c>
      <c r="F132" s="140" t="s">
        <v>3048</v>
      </c>
      <c r="G132" s="141" t="s">
        <v>237</v>
      </c>
      <c r="H132" s="142">
        <v>115</v>
      </c>
      <c r="I132" s="143"/>
      <c r="J132" s="144">
        <f>ROUND(I132*H132,2)</f>
        <v>0</v>
      </c>
      <c r="K132" s="140" t="s">
        <v>238</v>
      </c>
      <c r="L132" s="33"/>
      <c r="M132" s="145" t="s">
        <v>1</v>
      </c>
      <c r="N132" s="146" t="s">
        <v>51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358</v>
      </c>
      <c r="AT132" s="149" t="s">
        <v>234</v>
      </c>
      <c r="AU132" s="149" t="s">
        <v>95</v>
      </c>
      <c r="AY132" s="17" t="s">
        <v>232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93</v>
      </c>
      <c r="BK132" s="150">
        <f>ROUND(I132*H132,2)</f>
        <v>0</v>
      </c>
      <c r="BL132" s="17" t="s">
        <v>358</v>
      </c>
      <c r="BM132" s="149" t="s">
        <v>3779</v>
      </c>
    </row>
    <row r="133" spans="2:65" s="14" customFormat="1">
      <c r="B133" s="166"/>
      <c r="D133" s="152" t="s">
        <v>241</v>
      </c>
      <c r="E133" s="167" t="s">
        <v>1</v>
      </c>
      <c r="F133" s="168" t="s">
        <v>3780</v>
      </c>
      <c r="H133" s="167" t="s">
        <v>1</v>
      </c>
      <c r="I133" s="169"/>
      <c r="L133" s="166"/>
      <c r="M133" s="170"/>
      <c r="T133" s="171"/>
      <c r="AT133" s="167" t="s">
        <v>241</v>
      </c>
      <c r="AU133" s="167" t="s">
        <v>95</v>
      </c>
      <c r="AV133" s="14" t="s">
        <v>93</v>
      </c>
      <c r="AW133" s="14" t="s">
        <v>42</v>
      </c>
      <c r="AX133" s="14" t="s">
        <v>86</v>
      </c>
      <c r="AY133" s="167" t="s">
        <v>232</v>
      </c>
    </row>
    <row r="134" spans="2:65" s="14" customFormat="1">
      <c r="B134" s="166"/>
      <c r="D134" s="152" t="s">
        <v>241</v>
      </c>
      <c r="E134" s="167" t="s">
        <v>1</v>
      </c>
      <c r="F134" s="168" t="s">
        <v>3781</v>
      </c>
      <c r="H134" s="167" t="s">
        <v>1</v>
      </c>
      <c r="I134" s="169"/>
      <c r="L134" s="166"/>
      <c r="M134" s="170"/>
      <c r="T134" s="171"/>
      <c r="AT134" s="167" t="s">
        <v>241</v>
      </c>
      <c r="AU134" s="167" t="s">
        <v>95</v>
      </c>
      <c r="AV134" s="14" t="s">
        <v>93</v>
      </c>
      <c r="AW134" s="14" t="s">
        <v>42</v>
      </c>
      <c r="AX134" s="14" t="s">
        <v>86</v>
      </c>
      <c r="AY134" s="167" t="s">
        <v>232</v>
      </c>
    </row>
    <row r="135" spans="2:65" s="12" customFormat="1">
      <c r="B135" s="151"/>
      <c r="D135" s="152" t="s">
        <v>241</v>
      </c>
      <c r="E135" s="153" t="s">
        <v>1</v>
      </c>
      <c r="F135" s="154" t="s">
        <v>887</v>
      </c>
      <c r="H135" s="155">
        <v>95</v>
      </c>
      <c r="I135" s="156"/>
      <c r="L135" s="151"/>
      <c r="M135" s="157"/>
      <c r="T135" s="158"/>
      <c r="AT135" s="153" t="s">
        <v>241</v>
      </c>
      <c r="AU135" s="153" t="s">
        <v>95</v>
      </c>
      <c r="AV135" s="12" t="s">
        <v>95</v>
      </c>
      <c r="AW135" s="12" t="s">
        <v>42</v>
      </c>
      <c r="AX135" s="12" t="s">
        <v>86</v>
      </c>
      <c r="AY135" s="153" t="s">
        <v>232</v>
      </c>
    </row>
    <row r="136" spans="2:65" s="14" customFormat="1">
      <c r="B136" s="166"/>
      <c r="D136" s="152" t="s">
        <v>241</v>
      </c>
      <c r="E136" s="167" t="s">
        <v>1</v>
      </c>
      <c r="F136" s="168" t="s">
        <v>3782</v>
      </c>
      <c r="H136" s="167" t="s">
        <v>1</v>
      </c>
      <c r="I136" s="169"/>
      <c r="L136" s="166"/>
      <c r="M136" s="170"/>
      <c r="T136" s="171"/>
      <c r="AT136" s="167" t="s">
        <v>241</v>
      </c>
      <c r="AU136" s="167" t="s">
        <v>95</v>
      </c>
      <c r="AV136" s="14" t="s">
        <v>93</v>
      </c>
      <c r="AW136" s="14" t="s">
        <v>42</v>
      </c>
      <c r="AX136" s="14" t="s">
        <v>86</v>
      </c>
      <c r="AY136" s="167" t="s">
        <v>232</v>
      </c>
    </row>
    <row r="137" spans="2:65" s="14" customFormat="1">
      <c r="B137" s="166"/>
      <c r="D137" s="152" t="s">
        <v>241</v>
      </c>
      <c r="E137" s="167" t="s">
        <v>1</v>
      </c>
      <c r="F137" s="168" t="s">
        <v>3781</v>
      </c>
      <c r="H137" s="167" t="s">
        <v>1</v>
      </c>
      <c r="I137" s="169"/>
      <c r="L137" s="166"/>
      <c r="M137" s="170"/>
      <c r="T137" s="171"/>
      <c r="AT137" s="167" t="s">
        <v>241</v>
      </c>
      <c r="AU137" s="167" t="s">
        <v>95</v>
      </c>
      <c r="AV137" s="14" t="s">
        <v>93</v>
      </c>
      <c r="AW137" s="14" t="s">
        <v>42</v>
      </c>
      <c r="AX137" s="14" t="s">
        <v>86</v>
      </c>
      <c r="AY137" s="167" t="s">
        <v>232</v>
      </c>
    </row>
    <row r="138" spans="2:65" s="12" customFormat="1">
      <c r="B138" s="151"/>
      <c r="D138" s="152" t="s">
        <v>241</v>
      </c>
      <c r="E138" s="153" t="s">
        <v>1</v>
      </c>
      <c r="F138" s="154" t="s">
        <v>384</v>
      </c>
      <c r="H138" s="155">
        <v>20</v>
      </c>
      <c r="I138" s="156"/>
      <c r="L138" s="151"/>
      <c r="M138" s="157"/>
      <c r="T138" s="158"/>
      <c r="AT138" s="153" t="s">
        <v>241</v>
      </c>
      <c r="AU138" s="153" t="s">
        <v>95</v>
      </c>
      <c r="AV138" s="12" t="s">
        <v>95</v>
      </c>
      <c r="AW138" s="12" t="s">
        <v>42</v>
      </c>
      <c r="AX138" s="12" t="s">
        <v>86</v>
      </c>
      <c r="AY138" s="153" t="s">
        <v>232</v>
      </c>
    </row>
    <row r="139" spans="2:65" s="13" customFormat="1">
      <c r="B139" s="159"/>
      <c r="D139" s="152" t="s">
        <v>241</v>
      </c>
      <c r="E139" s="160" t="s">
        <v>1</v>
      </c>
      <c r="F139" s="161" t="s">
        <v>243</v>
      </c>
      <c r="H139" s="162">
        <v>115</v>
      </c>
      <c r="I139" s="163"/>
      <c r="L139" s="159"/>
      <c r="M139" s="164"/>
      <c r="T139" s="165"/>
      <c r="AT139" s="160" t="s">
        <v>241</v>
      </c>
      <c r="AU139" s="160" t="s">
        <v>95</v>
      </c>
      <c r="AV139" s="13" t="s">
        <v>239</v>
      </c>
      <c r="AW139" s="13" t="s">
        <v>42</v>
      </c>
      <c r="AX139" s="13" t="s">
        <v>93</v>
      </c>
      <c r="AY139" s="160" t="s">
        <v>232</v>
      </c>
    </row>
    <row r="140" spans="2:65" s="1" customFormat="1" ht="24.2" customHeight="1">
      <c r="B140" s="33"/>
      <c r="C140" s="179" t="s">
        <v>239</v>
      </c>
      <c r="D140" s="179" t="s">
        <v>304</v>
      </c>
      <c r="E140" s="180" t="s">
        <v>3051</v>
      </c>
      <c r="F140" s="181" t="s">
        <v>3052</v>
      </c>
      <c r="G140" s="182" t="s">
        <v>237</v>
      </c>
      <c r="H140" s="183">
        <v>109.25</v>
      </c>
      <c r="I140" s="184"/>
      <c r="J140" s="185">
        <f>ROUND(I140*H140,2)</f>
        <v>0</v>
      </c>
      <c r="K140" s="181" t="s">
        <v>238</v>
      </c>
      <c r="L140" s="186"/>
      <c r="M140" s="187" t="s">
        <v>1</v>
      </c>
      <c r="N140" s="188" t="s">
        <v>51</v>
      </c>
      <c r="P140" s="147">
        <f>O140*H140</f>
        <v>0</v>
      </c>
      <c r="Q140" s="147">
        <v>1.2E-4</v>
      </c>
      <c r="R140" s="147">
        <f>Q140*H140</f>
        <v>1.311E-2</v>
      </c>
      <c r="S140" s="147">
        <v>0</v>
      </c>
      <c r="T140" s="148">
        <f>S140*H140</f>
        <v>0</v>
      </c>
      <c r="AR140" s="149" t="s">
        <v>528</v>
      </c>
      <c r="AT140" s="149" t="s">
        <v>304</v>
      </c>
      <c r="AU140" s="149" t="s">
        <v>95</v>
      </c>
      <c r="AY140" s="17" t="s">
        <v>232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93</v>
      </c>
      <c r="BK140" s="150">
        <f>ROUND(I140*H140,2)</f>
        <v>0</v>
      </c>
      <c r="BL140" s="17" t="s">
        <v>358</v>
      </c>
      <c r="BM140" s="149" t="s">
        <v>3783</v>
      </c>
    </row>
    <row r="141" spans="2:65" s="14" customFormat="1">
      <c r="B141" s="166"/>
      <c r="D141" s="152" t="s">
        <v>241</v>
      </c>
      <c r="E141" s="167" t="s">
        <v>1</v>
      </c>
      <c r="F141" s="168" t="s">
        <v>3780</v>
      </c>
      <c r="H141" s="167" t="s">
        <v>1</v>
      </c>
      <c r="I141" s="169"/>
      <c r="L141" s="166"/>
      <c r="M141" s="170"/>
      <c r="T141" s="171"/>
      <c r="AT141" s="167" t="s">
        <v>241</v>
      </c>
      <c r="AU141" s="167" t="s">
        <v>95</v>
      </c>
      <c r="AV141" s="14" t="s">
        <v>93</v>
      </c>
      <c r="AW141" s="14" t="s">
        <v>42</v>
      </c>
      <c r="AX141" s="14" t="s">
        <v>86</v>
      </c>
      <c r="AY141" s="167" t="s">
        <v>232</v>
      </c>
    </row>
    <row r="142" spans="2:65" s="14" customFormat="1">
      <c r="B142" s="166"/>
      <c r="D142" s="152" t="s">
        <v>241</v>
      </c>
      <c r="E142" s="167" t="s">
        <v>1</v>
      </c>
      <c r="F142" s="168" t="s">
        <v>3781</v>
      </c>
      <c r="H142" s="167" t="s">
        <v>1</v>
      </c>
      <c r="I142" s="169"/>
      <c r="L142" s="166"/>
      <c r="M142" s="170"/>
      <c r="T142" s="171"/>
      <c r="AT142" s="167" t="s">
        <v>241</v>
      </c>
      <c r="AU142" s="167" t="s">
        <v>95</v>
      </c>
      <c r="AV142" s="14" t="s">
        <v>93</v>
      </c>
      <c r="AW142" s="14" t="s">
        <v>42</v>
      </c>
      <c r="AX142" s="14" t="s">
        <v>86</v>
      </c>
      <c r="AY142" s="167" t="s">
        <v>232</v>
      </c>
    </row>
    <row r="143" spans="2:65" s="12" customFormat="1">
      <c r="B143" s="151"/>
      <c r="D143" s="152" t="s">
        <v>241</v>
      </c>
      <c r="E143" s="153" t="s">
        <v>1</v>
      </c>
      <c r="F143" s="154" t="s">
        <v>887</v>
      </c>
      <c r="H143" s="155">
        <v>95</v>
      </c>
      <c r="I143" s="156"/>
      <c r="L143" s="151"/>
      <c r="M143" s="157"/>
      <c r="T143" s="158"/>
      <c r="AT143" s="153" t="s">
        <v>241</v>
      </c>
      <c r="AU143" s="153" t="s">
        <v>95</v>
      </c>
      <c r="AV143" s="12" t="s">
        <v>95</v>
      </c>
      <c r="AW143" s="12" t="s">
        <v>42</v>
      </c>
      <c r="AX143" s="12" t="s">
        <v>86</v>
      </c>
      <c r="AY143" s="153" t="s">
        <v>232</v>
      </c>
    </row>
    <row r="144" spans="2:65" s="13" customFormat="1">
      <c r="B144" s="159"/>
      <c r="D144" s="152" t="s">
        <v>241</v>
      </c>
      <c r="E144" s="160" t="s">
        <v>1</v>
      </c>
      <c r="F144" s="161" t="s">
        <v>243</v>
      </c>
      <c r="H144" s="162">
        <v>95</v>
      </c>
      <c r="I144" s="163"/>
      <c r="L144" s="159"/>
      <c r="M144" s="164"/>
      <c r="T144" s="165"/>
      <c r="AT144" s="160" t="s">
        <v>241</v>
      </c>
      <c r="AU144" s="160" t="s">
        <v>95</v>
      </c>
      <c r="AV144" s="13" t="s">
        <v>239</v>
      </c>
      <c r="AW144" s="13" t="s">
        <v>42</v>
      </c>
      <c r="AX144" s="13" t="s">
        <v>93</v>
      </c>
      <c r="AY144" s="160" t="s">
        <v>232</v>
      </c>
    </row>
    <row r="145" spans="2:65" s="12" customFormat="1">
      <c r="B145" s="151"/>
      <c r="D145" s="152" t="s">
        <v>241</v>
      </c>
      <c r="F145" s="154" t="s">
        <v>3784</v>
      </c>
      <c r="H145" s="155">
        <v>109.25</v>
      </c>
      <c r="I145" s="156"/>
      <c r="L145" s="151"/>
      <c r="M145" s="157"/>
      <c r="T145" s="158"/>
      <c r="AT145" s="153" t="s">
        <v>241</v>
      </c>
      <c r="AU145" s="153" t="s">
        <v>95</v>
      </c>
      <c r="AV145" s="12" t="s">
        <v>95</v>
      </c>
      <c r="AW145" s="12" t="s">
        <v>4</v>
      </c>
      <c r="AX145" s="12" t="s">
        <v>93</v>
      </c>
      <c r="AY145" s="153" t="s">
        <v>232</v>
      </c>
    </row>
    <row r="146" spans="2:65" s="1" customFormat="1" ht="24.2" customHeight="1">
      <c r="B146" s="33"/>
      <c r="C146" s="179" t="s">
        <v>266</v>
      </c>
      <c r="D146" s="179" t="s">
        <v>304</v>
      </c>
      <c r="E146" s="180" t="s">
        <v>3785</v>
      </c>
      <c r="F146" s="181" t="s">
        <v>3786</v>
      </c>
      <c r="G146" s="182" t="s">
        <v>237</v>
      </c>
      <c r="H146" s="183">
        <v>20</v>
      </c>
      <c r="I146" s="184"/>
      <c r="J146" s="185">
        <f>ROUND(I146*H146,2)</f>
        <v>0</v>
      </c>
      <c r="K146" s="181" t="s">
        <v>238</v>
      </c>
      <c r="L146" s="186"/>
      <c r="M146" s="187" t="s">
        <v>1</v>
      </c>
      <c r="N146" s="188" t="s">
        <v>51</v>
      </c>
      <c r="P146" s="147">
        <f>O146*H146</f>
        <v>0</v>
      </c>
      <c r="Q146" s="147">
        <v>2.3000000000000001E-4</v>
      </c>
      <c r="R146" s="147">
        <f>Q146*H146</f>
        <v>4.5999999999999999E-3</v>
      </c>
      <c r="S146" s="147">
        <v>0</v>
      </c>
      <c r="T146" s="148">
        <f>S146*H146</f>
        <v>0</v>
      </c>
      <c r="AR146" s="149" t="s">
        <v>528</v>
      </c>
      <c r="AT146" s="149" t="s">
        <v>304</v>
      </c>
      <c r="AU146" s="149" t="s">
        <v>95</v>
      </c>
      <c r="AY146" s="17" t="s">
        <v>232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93</v>
      </c>
      <c r="BK146" s="150">
        <f>ROUND(I146*H146,2)</f>
        <v>0</v>
      </c>
      <c r="BL146" s="17" t="s">
        <v>358</v>
      </c>
      <c r="BM146" s="149" t="s">
        <v>3787</v>
      </c>
    </row>
    <row r="147" spans="2:65" s="1" customFormat="1" ht="19.5">
      <c r="B147" s="33"/>
      <c r="D147" s="152" t="s">
        <v>2490</v>
      </c>
      <c r="F147" s="197" t="s">
        <v>3788</v>
      </c>
      <c r="I147" s="198"/>
      <c r="L147" s="33"/>
      <c r="M147" s="199"/>
      <c r="T147" s="55"/>
      <c r="AT147" s="17" t="s">
        <v>2490</v>
      </c>
      <c r="AU147" s="17" t="s">
        <v>95</v>
      </c>
    </row>
    <row r="148" spans="2:65" s="14" customFormat="1">
      <c r="B148" s="166"/>
      <c r="D148" s="152" t="s">
        <v>241</v>
      </c>
      <c r="E148" s="167" t="s">
        <v>1</v>
      </c>
      <c r="F148" s="168" t="s">
        <v>3782</v>
      </c>
      <c r="H148" s="167" t="s">
        <v>1</v>
      </c>
      <c r="I148" s="169"/>
      <c r="L148" s="166"/>
      <c r="M148" s="170"/>
      <c r="T148" s="171"/>
      <c r="AT148" s="167" t="s">
        <v>241</v>
      </c>
      <c r="AU148" s="167" t="s">
        <v>95</v>
      </c>
      <c r="AV148" s="14" t="s">
        <v>93</v>
      </c>
      <c r="AW148" s="14" t="s">
        <v>42</v>
      </c>
      <c r="AX148" s="14" t="s">
        <v>86</v>
      </c>
      <c r="AY148" s="167" t="s">
        <v>232</v>
      </c>
    </row>
    <row r="149" spans="2:65" s="14" customFormat="1">
      <c r="B149" s="166"/>
      <c r="D149" s="152" t="s">
        <v>241</v>
      </c>
      <c r="E149" s="167" t="s">
        <v>1</v>
      </c>
      <c r="F149" s="168" t="s">
        <v>3781</v>
      </c>
      <c r="H149" s="167" t="s">
        <v>1</v>
      </c>
      <c r="I149" s="169"/>
      <c r="L149" s="166"/>
      <c r="M149" s="170"/>
      <c r="T149" s="171"/>
      <c r="AT149" s="167" t="s">
        <v>241</v>
      </c>
      <c r="AU149" s="167" t="s">
        <v>95</v>
      </c>
      <c r="AV149" s="14" t="s">
        <v>93</v>
      </c>
      <c r="AW149" s="14" t="s">
        <v>42</v>
      </c>
      <c r="AX149" s="14" t="s">
        <v>86</v>
      </c>
      <c r="AY149" s="167" t="s">
        <v>232</v>
      </c>
    </row>
    <row r="150" spans="2:65" s="12" customFormat="1">
      <c r="B150" s="151"/>
      <c r="D150" s="152" t="s">
        <v>241</v>
      </c>
      <c r="E150" s="153" t="s">
        <v>1</v>
      </c>
      <c r="F150" s="154" t="s">
        <v>384</v>
      </c>
      <c r="H150" s="155">
        <v>20</v>
      </c>
      <c r="I150" s="156"/>
      <c r="L150" s="151"/>
      <c r="M150" s="157"/>
      <c r="T150" s="158"/>
      <c r="AT150" s="153" t="s">
        <v>241</v>
      </c>
      <c r="AU150" s="153" t="s">
        <v>95</v>
      </c>
      <c r="AV150" s="12" t="s">
        <v>95</v>
      </c>
      <c r="AW150" s="12" t="s">
        <v>42</v>
      </c>
      <c r="AX150" s="12" t="s">
        <v>86</v>
      </c>
      <c r="AY150" s="153" t="s">
        <v>232</v>
      </c>
    </row>
    <row r="151" spans="2:65" s="13" customFormat="1">
      <c r="B151" s="159"/>
      <c r="D151" s="152" t="s">
        <v>241</v>
      </c>
      <c r="E151" s="160" t="s">
        <v>1</v>
      </c>
      <c r="F151" s="161" t="s">
        <v>243</v>
      </c>
      <c r="H151" s="162">
        <v>20</v>
      </c>
      <c r="I151" s="163"/>
      <c r="L151" s="159"/>
      <c r="M151" s="164"/>
      <c r="T151" s="165"/>
      <c r="AT151" s="160" t="s">
        <v>241</v>
      </c>
      <c r="AU151" s="160" t="s">
        <v>95</v>
      </c>
      <c r="AV151" s="13" t="s">
        <v>239</v>
      </c>
      <c r="AW151" s="13" t="s">
        <v>42</v>
      </c>
      <c r="AX151" s="13" t="s">
        <v>93</v>
      </c>
      <c r="AY151" s="160" t="s">
        <v>232</v>
      </c>
    </row>
    <row r="152" spans="2:65" s="1" customFormat="1" ht="44.25" customHeight="1">
      <c r="B152" s="33"/>
      <c r="C152" s="138" t="s">
        <v>271</v>
      </c>
      <c r="D152" s="138" t="s">
        <v>234</v>
      </c>
      <c r="E152" s="139" t="s">
        <v>3678</v>
      </c>
      <c r="F152" s="140" t="s">
        <v>3679</v>
      </c>
      <c r="G152" s="141" t="s">
        <v>237</v>
      </c>
      <c r="H152" s="142">
        <v>395</v>
      </c>
      <c r="I152" s="143"/>
      <c r="J152" s="144">
        <f>ROUND(I152*H152,2)</f>
        <v>0</v>
      </c>
      <c r="K152" s="140" t="s">
        <v>238</v>
      </c>
      <c r="L152" s="33"/>
      <c r="M152" s="145" t="s">
        <v>1</v>
      </c>
      <c r="N152" s="146" t="s">
        <v>51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358</v>
      </c>
      <c r="AT152" s="149" t="s">
        <v>234</v>
      </c>
      <c r="AU152" s="149" t="s">
        <v>95</v>
      </c>
      <c r="AY152" s="17" t="s">
        <v>232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93</v>
      </c>
      <c r="BK152" s="150">
        <f>ROUND(I152*H152,2)</f>
        <v>0</v>
      </c>
      <c r="BL152" s="17" t="s">
        <v>358</v>
      </c>
      <c r="BM152" s="149" t="s">
        <v>3789</v>
      </c>
    </row>
    <row r="153" spans="2:65" s="14" customFormat="1">
      <c r="B153" s="166"/>
      <c r="D153" s="152" t="s">
        <v>241</v>
      </c>
      <c r="E153" s="167" t="s">
        <v>1</v>
      </c>
      <c r="F153" s="168" t="s">
        <v>3790</v>
      </c>
      <c r="H153" s="167" t="s">
        <v>1</v>
      </c>
      <c r="I153" s="169"/>
      <c r="L153" s="166"/>
      <c r="M153" s="170"/>
      <c r="T153" s="171"/>
      <c r="AT153" s="167" t="s">
        <v>241</v>
      </c>
      <c r="AU153" s="167" t="s">
        <v>95</v>
      </c>
      <c r="AV153" s="14" t="s">
        <v>93</v>
      </c>
      <c r="AW153" s="14" t="s">
        <v>42</v>
      </c>
      <c r="AX153" s="14" t="s">
        <v>86</v>
      </c>
      <c r="AY153" s="167" t="s">
        <v>232</v>
      </c>
    </row>
    <row r="154" spans="2:65" s="14" customFormat="1">
      <c r="B154" s="166"/>
      <c r="D154" s="152" t="s">
        <v>241</v>
      </c>
      <c r="E154" s="167" t="s">
        <v>1</v>
      </c>
      <c r="F154" s="168" t="s">
        <v>3781</v>
      </c>
      <c r="H154" s="167" t="s">
        <v>1</v>
      </c>
      <c r="I154" s="169"/>
      <c r="L154" s="166"/>
      <c r="M154" s="170"/>
      <c r="T154" s="171"/>
      <c r="AT154" s="167" t="s">
        <v>241</v>
      </c>
      <c r="AU154" s="167" t="s">
        <v>95</v>
      </c>
      <c r="AV154" s="14" t="s">
        <v>93</v>
      </c>
      <c r="AW154" s="14" t="s">
        <v>42</v>
      </c>
      <c r="AX154" s="14" t="s">
        <v>86</v>
      </c>
      <c r="AY154" s="167" t="s">
        <v>232</v>
      </c>
    </row>
    <row r="155" spans="2:65" s="12" customFormat="1">
      <c r="B155" s="151"/>
      <c r="D155" s="152" t="s">
        <v>241</v>
      </c>
      <c r="E155" s="153" t="s">
        <v>1</v>
      </c>
      <c r="F155" s="154" t="s">
        <v>3791</v>
      </c>
      <c r="H155" s="155">
        <v>395</v>
      </c>
      <c r="I155" s="156"/>
      <c r="L155" s="151"/>
      <c r="M155" s="157"/>
      <c r="T155" s="158"/>
      <c r="AT155" s="153" t="s">
        <v>241</v>
      </c>
      <c r="AU155" s="153" t="s">
        <v>95</v>
      </c>
      <c r="AV155" s="12" t="s">
        <v>95</v>
      </c>
      <c r="AW155" s="12" t="s">
        <v>42</v>
      </c>
      <c r="AX155" s="12" t="s">
        <v>86</v>
      </c>
      <c r="AY155" s="153" t="s">
        <v>232</v>
      </c>
    </row>
    <row r="156" spans="2:65" s="13" customFormat="1">
      <c r="B156" s="159"/>
      <c r="D156" s="152" t="s">
        <v>241</v>
      </c>
      <c r="E156" s="160" t="s">
        <v>1</v>
      </c>
      <c r="F156" s="161" t="s">
        <v>243</v>
      </c>
      <c r="H156" s="162">
        <v>395</v>
      </c>
      <c r="I156" s="163"/>
      <c r="L156" s="159"/>
      <c r="M156" s="164"/>
      <c r="T156" s="165"/>
      <c r="AT156" s="160" t="s">
        <v>241</v>
      </c>
      <c r="AU156" s="160" t="s">
        <v>95</v>
      </c>
      <c r="AV156" s="13" t="s">
        <v>239</v>
      </c>
      <c r="AW156" s="13" t="s">
        <v>42</v>
      </c>
      <c r="AX156" s="13" t="s">
        <v>93</v>
      </c>
      <c r="AY156" s="160" t="s">
        <v>232</v>
      </c>
    </row>
    <row r="157" spans="2:65" s="1" customFormat="1" ht="37.9" customHeight="1">
      <c r="B157" s="33"/>
      <c r="C157" s="179" t="s">
        <v>275</v>
      </c>
      <c r="D157" s="179" t="s">
        <v>304</v>
      </c>
      <c r="E157" s="180" t="s">
        <v>3683</v>
      </c>
      <c r="F157" s="181" t="s">
        <v>3684</v>
      </c>
      <c r="G157" s="182" t="s">
        <v>237</v>
      </c>
      <c r="H157" s="183">
        <v>454.25</v>
      </c>
      <c r="I157" s="184"/>
      <c r="J157" s="185">
        <f>ROUND(I157*H157,2)</f>
        <v>0</v>
      </c>
      <c r="K157" s="181" t="s">
        <v>238</v>
      </c>
      <c r="L157" s="186"/>
      <c r="M157" s="187" t="s">
        <v>1</v>
      </c>
      <c r="N157" s="188" t="s">
        <v>51</v>
      </c>
      <c r="P157" s="147">
        <f>O157*H157</f>
        <v>0</v>
      </c>
      <c r="Q157" s="147">
        <v>5.0000000000000002E-5</v>
      </c>
      <c r="R157" s="147">
        <f>Q157*H157</f>
        <v>2.27125E-2</v>
      </c>
      <c r="S157" s="147">
        <v>0</v>
      </c>
      <c r="T157" s="148">
        <f>S157*H157</f>
        <v>0</v>
      </c>
      <c r="AR157" s="149" t="s">
        <v>528</v>
      </c>
      <c r="AT157" s="149" t="s">
        <v>304</v>
      </c>
      <c r="AU157" s="149" t="s">
        <v>95</v>
      </c>
      <c r="AY157" s="17" t="s">
        <v>232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93</v>
      </c>
      <c r="BK157" s="150">
        <f>ROUND(I157*H157,2)</f>
        <v>0</v>
      </c>
      <c r="BL157" s="17" t="s">
        <v>358</v>
      </c>
      <c r="BM157" s="149" t="s">
        <v>3792</v>
      </c>
    </row>
    <row r="158" spans="2:65" s="1" customFormat="1" ht="19.5">
      <c r="B158" s="33"/>
      <c r="D158" s="152" t="s">
        <v>2490</v>
      </c>
      <c r="F158" s="197" t="s">
        <v>3686</v>
      </c>
      <c r="I158" s="198"/>
      <c r="L158" s="33"/>
      <c r="M158" s="199"/>
      <c r="T158" s="55"/>
      <c r="AT158" s="17" t="s">
        <v>2490</v>
      </c>
      <c r="AU158" s="17" t="s">
        <v>95</v>
      </c>
    </row>
    <row r="159" spans="2:65" s="14" customFormat="1">
      <c r="B159" s="166"/>
      <c r="D159" s="152" t="s">
        <v>241</v>
      </c>
      <c r="E159" s="167" t="s">
        <v>1</v>
      </c>
      <c r="F159" s="168" t="s">
        <v>3790</v>
      </c>
      <c r="H159" s="167" t="s">
        <v>1</v>
      </c>
      <c r="I159" s="169"/>
      <c r="L159" s="166"/>
      <c r="M159" s="170"/>
      <c r="T159" s="171"/>
      <c r="AT159" s="167" t="s">
        <v>241</v>
      </c>
      <c r="AU159" s="167" t="s">
        <v>95</v>
      </c>
      <c r="AV159" s="14" t="s">
        <v>93</v>
      </c>
      <c r="AW159" s="14" t="s">
        <v>42</v>
      </c>
      <c r="AX159" s="14" t="s">
        <v>86</v>
      </c>
      <c r="AY159" s="167" t="s">
        <v>232</v>
      </c>
    </row>
    <row r="160" spans="2:65" s="14" customFormat="1">
      <c r="B160" s="166"/>
      <c r="D160" s="152" t="s">
        <v>241</v>
      </c>
      <c r="E160" s="167" t="s">
        <v>1</v>
      </c>
      <c r="F160" s="168" t="s">
        <v>3781</v>
      </c>
      <c r="H160" s="167" t="s">
        <v>1</v>
      </c>
      <c r="I160" s="169"/>
      <c r="L160" s="166"/>
      <c r="M160" s="170"/>
      <c r="T160" s="171"/>
      <c r="AT160" s="167" t="s">
        <v>241</v>
      </c>
      <c r="AU160" s="167" t="s">
        <v>95</v>
      </c>
      <c r="AV160" s="14" t="s">
        <v>93</v>
      </c>
      <c r="AW160" s="14" t="s">
        <v>42</v>
      </c>
      <c r="AX160" s="14" t="s">
        <v>86</v>
      </c>
      <c r="AY160" s="167" t="s">
        <v>232</v>
      </c>
    </row>
    <row r="161" spans="2:65" s="12" customFormat="1">
      <c r="B161" s="151"/>
      <c r="D161" s="152" t="s">
        <v>241</v>
      </c>
      <c r="E161" s="153" t="s">
        <v>1</v>
      </c>
      <c r="F161" s="154" t="s">
        <v>3791</v>
      </c>
      <c r="H161" s="155">
        <v>395</v>
      </c>
      <c r="I161" s="156"/>
      <c r="L161" s="151"/>
      <c r="M161" s="157"/>
      <c r="T161" s="158"/>
      <c r="AT161" s="153" t="s">
        <v>241</v>
      </c>
      <c r="AU161" s="153" t="s">
        <v>95</v>
      </c>
      <c r="AV161" s="12" t="s">
        <v>95</v>
      </c>
      <c r="AW161" s="12" t="s">
        <v>42</v>
      </c>
      <c r="AX161" s="12" t="s">
        <v>86</v>
      </c>
      <c r="AY161" s="153" t="s">
        <v>232</v>
      </c>
    </row>
    <row r="162" spans="2:65" s="13" customFormat="1">
      <c r="B162" s="159"/>
      <c r="D162" s="152" t="s">
        <v>241</v>
      </c>
      <c r="E162" s="160" t="s">
        <v>1</v>
      </c>
      <c r="F162" s="161" t="s">
        <v>243</v>
      </c>
      <c r="H162" s="162">
        <v>395</v>
      </c>
      <c r="I162" s="163"/>
      <c r="L162" s="159"/>
      <c r="M162" s="164"/>
      <c r="T162" s="165"/>
      <c r="AT162" s="160" t="s">
        <v>241</v>
      </c>
      <c r="AU162" s="160" t="s">
        <v>95</v>
      </c>
      <c r="AV162" s="13" t="s">
        <v>239</v>
      </c>
      <c r="AW162" s="13" t="s">
        <v>42</v>
      </c>
      <c r="AX162" s="13" t="s">
        <v>93</v>
      </c>
      <c r="AY162" s="160" t="s">
        <v>232</v>
      </c>
    </row>
    <row r="163" spans="2:65" s="12" customFormat="1">
      <c r="B163" s="151"/>
      <c r="D163" s="152" t="s">
        <v>241</v>
      </c>
      <c r="F163" s="154" t="s">
        <v>3793</v>
      </c>
      <c r="H163" s="155">
        <v>454.25</v>
      </c>
      <c r="I163" s="156"/>
      <c r="L163" s="151"/>
      <c r="M163" s="157"/>
      <c r="T163" s="158"/>
      <c r="AT163" s="153" t="s">
        <v>241</v>
      </c>
      <c r="AU163" s="153" t="s">
        <v>95</v>
      </c>
      <c r="AV163" s="12" t="s">
        <v>95</v>
      </c>
      <c r="AW163" s="12" t="s">
        <v>4</v>
      </c>
      <c r="AX163" s="12" t="s">
        <v>93</v>
      </c>
      <c r="AY163" s="153" t="s">
        <v>232</v>
      </c>
    </row>
    <row r="164" spans="2:65" s="1" customFormat="1" ht="44.25" customHeight="1">
      <c r="B164" s="33"/>
      <c r="C164" s="138" t="s">
        <v>303</v>
      </c>
      <c r="D164" s="138" t="s">
        <v>234</v>
      </c>
      <c r="E164" s="139" t="s">
        <v>3794</v>
      </c>
      <c r="F164" s="140" t="s">
        <v>3795</v>
      </c>
      <c r="G164" s="141" t="s">
        <v>237</v>
      </c>
      <c r="H164" s="142">
        <v>100</v>
      </c>
      <c r="I164" s="143"/>
      <c r="J164" s="144">
        <f>ROUND(I164*H164,2)</f>
        <v>0</v>
      </c>
      <c r="K164" s="140" t="s">
        <v>238</v>
      </c>
      <c r="L164" s="33"/>
      <c r="M164" s="145" t="s">
        <v>1</v>
      </c>
      <c r="N164" s="146" t="s">
        <v>51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358</v>
      </c>
      <c r="AT164" s="149" t="s">
        <v>234</v>
      </c>
      <c r="AU164" s="149" t="s">
        <v>95</v>
      </c>
      <c r="AY164" s="17" t="s">
        <v>232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93</v>
      </c>
      <c r="BK164" s="150">
        <f>ROUND(I164*H164,2)</f>
        <v>0</v>
      </c>
      <c r="BL164" s="17" t="s">
        <v>358</v>
      </c>
      <c r="BM164" s="149" t="s">
        <v>3796</v>
      </c>
    </row>
    <row r="165" spans="2:65" s="14" customFormat="1">
      <c r="B165" s="166"/>
      <c r="D165" s="152" t="s">
        <v>241</v>
      </c>
      <c r="E165" s="167" t="s">
        <v>1</v>
      </c>
      <c r="F165" s="168" t="s">
        <v>3797</v>
      </c>
      <c r="H165" s="167" t="s">
        <v>1</v>
      </c>
      <c r="I165" s="169"/>
      <c r="L165" s="166"/>
      <c r="M165" s="170"/>
      <c r="T165" s="171"/>
      <c r="AT165" s="167" t="s">
        <v>241</v>
      </c>
      <c r="AU165" s="167" t="s">
        <v>95</v>
      </c>
      <c r="AV165" s="14" t="s">
        <v>93</v>
      </c>
      <c r="AW165" s="14" t="s">
        <v>42</v>
      </c>
      <c r="AX165" s="14" t="s">
        <v>86</v>
      </c>
      <c r="AY165" s="167" t="s">
        <v>232</v>
      </c>
    </row>
    <row r="166" spans="2:65" s="14" customFormat="1">
      <c r="B166" s="166"/>
      <c r="D166" s="152" t="s">
        <v>241</v>
      </c>
      <c r="E166" s="167" t="s">
        <v>1</v>
      </c>
      <c r="F166" s="168" t="s">
        <v>3781</v>
      </c>
      <c r="H166" s="167" t="s">
        <v>1</v>
      </c>
      <c r="I166" s="169"/>
      <c r="L166" s="166"/>
      <c r="M166" s="170"/>
      <c r="T166" s="171"/>
      <c r="AT166" s="167" t="s">
        <v>241</v>
      </c>
      <c r="AU166" s="167" t="s">
        <v>95</v>
      </c>
      <c r="AV166" s="14" t="s">
        <v>93</v>
      </c>
      <c r="AW166" s="14" t="s">
        <v>42</v>
      </c>
      <c r="AX166" s="14" t="s">
        <v>86</v>
      </c>
      <c r="AY166" s="167" t="s">
        <v>232</v>
      </c>
    </row>
    <row r="167" spans="2:65" s="12" customFormat="1">
      <c r="B167" s="151"/>
      <c r="D167" s="152" t="s">
        <v>241</v>
      </c>
      <c r="E167" s="153" t="s">
        <v>1</v>
      </c>
      <c r="F167" s="154" t="s">
        <v>920</v>
      </c>
      <c r="H167" s="155">
        <v>100</v>
      </c>
      <c r="I167" s="156"/>
      <c r="L167" s="151"/>
      <c r="M167" s="157"/>
      <c r="T167" s="158"/>
      <c r="AT167" s="153" t="s">
        <v>241</v>
      </c>
      <c r="AU167" s="153" t="s">
        <v>95</v>
      </c>
      <c r="AV167" s="12" t="s">
        <v>95</v>
      </c>
      <c r="AW167" s="12" t="s">
        <v>42</v>
      </c>
      <c r="AX167" s="12" t="s">
        <v>86</v>
      </c>
      <c r="AY167" s="153" t="s">
        <v>232</v>
      </c>
    </row>
    <row r="168" spans="2:65" s="13" customFormat="1">
      <c r="B168" s="159"/>
      <c r="D168" s="152" t="s">
        <v>241</v>
      </c>
      <c r="E168" s="160" t="s">
        <v>1</v>
      </c>
      <c r="F168" s="161" t="s">
        <v>243</v>
      </c>
      <c r="H168" s="162">
        <v>100</v>
      </c>
      <c r="I168" s="163"/>
      <c r="L168" s="159"/>
      <c r="M168" s="164"/>
      <c r="T168" s="165"/>
      <c r="AT168" s="160" t="s">
        <v>241</v>
      </c>
      <c r="AU168" s="160" t="s">
        <v>95</v>
      </c>
      <c r="AV168" s="13" t="s">
        <v>239</v>
      </c>
      <c r="AW168" s="13" t="s">
        <v>42</v>
      </c>
      <c r="AX168" s="13" t="s">
        <v>93</v>
      </c>
      <c r="AY168" s="160" t="s">
        <v>232</v>
      </c>
    </row>
    <row r="169" spans="2:65" s="1" customFormat="1" ht="44.25" customHeight="1">
      <c r="B169" s="33"/>
      <c r="C169" s="179" t="s">
        <v>312</v>
      </c>
      <c r="D169" s="179" t="s">
        <v>304</v>
      </c>
      <c r="E169" s="180" t="s">
        <v>3798</v>
      </c>
      <c r="F169" s="181" t="s">
        <v>3799</v>
      </c>
      <c r="G169" s="182" t="s">
        <v>237</v>
      </c>
      <c r="H169" s="183">
        <v>115</v>
      </c>
      <c r="I169" s="184"/>
      <c r="J169" s="185">
        <f>ROUND(I169*H169,2)</f>
        <v>0</v>
      </c>
      <c r="K169" s="181" t="s">
        <v>1794</v>
      </c>
      <c r="L169" s="186"/>
      <c r="M169" s="187" t="s">
        <v>1</v>
      </c>
      <c r="N169" s="188" t="s">
        <v>51</v>
      </c>
      <c r="P169" s="147">
        <f>O169*H169</f>
        <v>0</v>
      </c>
      <c r="Q169" s="147">
        <v>2.5000000000000001E-4</v>
      </c>
      <c r="R169" s="147">
        <f>Q169*H169</f>
        <v>2.8750000000000001E-2</v>
      </c>
      <c r="S169" s="147">
        <v>0</v>
      </c>
      <c r="T169" s="148">
        <f>S169*H169</f>
        <v>0</v>
      </c>
      <c r="AR169" s="149" t="s">
        <v>528</v>
      </c>
      <c r="AT169" s="149" t="s">
        <v>304</v>
      </c>
      <c r="AU169" s="149" t="s">
        <v>95</v>
      </c>
      <c r="AY169" s="17" t="s">
        <v>232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93</v>
      </c>
      <c r="BK169" s="150">
        <f>ROUND(I169*H169,2)</f>
        <v>0</v>
      </c>
      <c r="BL169" s="17" t="s">
        <v>358</v>
      </c>
      <c r="BM169" s="149" t="s">
        <v>3800</v>
      </c>
    </row>
    <row r="170" spans="2:65" s="1" customFormat="1" ht="19.5">
      <c r="B170" s="33"/>
      <c r="D170" s="152" t="s">
        <v>2490</v>
      </c>
      <c r="F170" s="197" t="s">
        <v>3801</v>
      </c>
      <c r="I170" s="198"/>
      <c r="L170" s="33"/>
      <c r="M170" s="199"/>
      <c r="T170" s="55"/>
      <c r="AT170" s="17" t="s">
        <v>2490</v>
      </c>
      <c r="AU170" s="17" t="s">
        <v>95</v>
      </c>
    </row>
    <row r="171" spans="2:65" s="14" customFormat="1">
      <c r="B171" s="166"/>
      <c r="D171" s="152" t="s">
        <v>241</v>
      </c>
      <c r="E171" s="167" t="s">
        <v>1</v>
      </c>
      <c r="F171" s="168" t="s">
        <v>3797</v>
      </c>
      <c r="H171" s="167" t="s">
        <v>1</v>
      </c>
      <c r="I171" s="169"/>
      <c r="L171" s="166"/>
      <c r="M171" s="170"/>
      <c r="T171" s="171"/>
      <c r="AT171" s="167" t="s">
        <v>241</v>
      </c>
      <c r="AU171" s="167" t="s">
        <v>95</v>
      </c>
      <c r="AV171" s="14" t="s">
        <v>93</v>
      </c>
      <c r="AW171" s="14" t="s">
        <v>42</v>
      </c>
      <c r="AX171" s="14" t="s">
        <v>86</v>
      </c>
      <c r="AY171" s="167" t="s">
        <v>232</v>
      </c>
    </row>
    <row r="172" spans="2:65" s="14" customFormat="1">
      <c r="B172" s="166"/>
      <c r="D172" s="152" t="s">
        <v>241</v>
      </c>
      <c r="E172" s="167" t="s">
        <v>1</v>
      </c>
      <c r="F172" s="168" t="s">
        <v>3781</v>
      </c>
      <c r="H172" s="167" t="s">
        <v>1</v>
      </c>
      <c r="I172" s="169"/>
      <c r="L172" s="166"/>
      <c r="M172" s="170"/>
      <c r="T172" s="171"/>
      <c r="AT172" s="167" t="s">
        <v>241</v>
      </c>
      <c r="AU172" s="167" t="s">
        <v>95</v>
      </c>
      <c r="AV172" s="14" t="s">
        <v>93</v>
      </c>
      <c r="AW172" s="14" t="s">
        <v>42</v>
      </c>
      <c r="AX172" s="14" t="s">
        <v>86</v>
      </c>
      <c r="AY172" s="167" t="s">
        <v>232</v>
      </c>
    </row>
    <row r="173" spans="2:65" s="12" customFormat="1">
      <c r="B173" s="151"/>
      <c r="D173" s="152" t="s">
        <v>241</v>
      </c>
      <c r="E173" s="153" t="s">
        <v>1</v>
      </c>
      <c r="F173" s="154" t="s">
        <v>920</v>
      </c>
      <c r="H173" s="155">
        <v>100</v>
      </c>
      <c r="I173" s="156"/>
      <c r="L173" s="151"/>
      <c r="M173" s="157"/>
      <c r="T173" s="158"/>
      <c r="AT173" s="153" t="s">
        <v>241</v>
      </c>
      <c r="AU173" s="153" t="s">
        <v>95</v>
      </c>
      <c r="AV173" s="12" t="s">
        <v>95</v>
      </c>
      <c r="AW173" s="12" t="s">
        <v>42</v>
      </c>
      <c r="AX173" s="12" t="s">
        <v>86</v>
      </c>
      <c r="AY173" s="153" t="s">
        <v>232</v>
      </c>
    </row>
    <row r="174" spans="2:65" s="13" customFormat="1">
      <c r="B174" s="159"/>
      <c r="D174" s="152" t="s">
        <v>241</v>
      </c>
      <c r="E174" s="160" t="s">
        <v>1</v>
      </c>
      <c r="F174" s="161" t="s">
        <v>243</v>
      </c>
      <c r="H174" s="162">
        <v>100</v>
      </c>
      <c r="I174" s="163"/>
      <c r="L174" s="159"/>
      <c r="M174" s="164"/>
      <c r="T174" s="165"/>
      <c r="AT174" s="160" t="s">
        <v>241</v>
      </c>
      <c r="AU174" s="160" t="s">
        <v>95</v>
      </c>
      <c r="AV174" s="13" t="s">
        <v>239</v>
      </c>
      <c r="AW174" s="13" t="s">
        <v>42</v>
      </c>
      <c r="AX174" s="13" t="s">
        <v>93</v>
      </c>
      <c r="AY174" s="160" t="s">
        <v>232</v>
      </c>
    </row>
    <row r="175" spans="2:65" s="12" customFormat="1">
      <c r="B175" s="151"/>
      <c r="D175" s="152" t="s">
        <v>241</v>
      </c>
      <c r="F175" s="154" t="s">
        <v>3802</v>
      </c>
      <c r="H175" s="155">
        <v>115</v>
      </c>
      <c r="I175" s="156"/>
      <c r="L175" s="151"/>
      <c r="M175" s="157"/>
      <c r="T175" s="158"/>
      <c r="AT175" s="153" t="s">
        <v>241</v>
      </c>
      <c r="AU175" s="153" t="s">
        <v>95</v>
      </c>
      <c r="AV175" s="12" t="s">
        <v>95</v>
      </c>
      <c r="AW175" s="12" t="s">
        <v>4</v>
      </c>
      <c r="AX175" s="12" t="s">
        <v>93</v>
      </c>
      <c r="AY175" s="153" t="s">
        <v>232</v>
      </c>
    </row>
    <row r="176" spans="2:65" s="1" customFormat="1" ht="44.25" customHeight="1">
      <c r="B176" s="33"/>
      <c r="C176" s="138" t="s">
        <v>320</v>
      </c>
      <c r="D176" s="138" t="s">
        <v>234</v>
      </c>
      <c r="E176" s="139" t="s">
        <v>3803</v>
      </c>
      <c r="F176" s="140" t="s">
        <v>3804</v>
      </c>
      <c r="G176" s="141" t="s">
        <v>237</v>
      </c>
      <c r="H176" s="142">
        <v>150</v>
      </c>
      <c r="I176" s="143"/>
      <c r="J176" s="144">
        <f>ROUND(I176*H176,2)</f>
        <v>0</v>
      </c>
      <c r="K176" s="140" t="s">
        <v>238</v>
      </c>
      <c r="L176" s="33"/>
      <c r="M176" s="145" t="s">
        <v>1</v>
      </c>
      <c r="N176" s="146" t="s">
        <v>51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358</v>
      </c>
      <c r="AT176" s="149" t="s">
        <v>234</v>
      </c>
      <c r="AU176" s="149" t="s">
        <v>95</v>
      </c>
      <c r="AY176" s="17" t="s">
        <v>232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93</v>
      </c>
      <c r="BK176" s="150">
        <f>ROUND(I176*H176,2)</f>
        <v>0</v>
      </c>
      <c r="BL176" s="17" t="s">
        <v>358</v>
      </c>
      <c r="BM176" s="149" t="s">
        <v>3805</v>
      </c>
    </row>
    <row r="177" spans="2:65" s="14" customFormat="1">
      <c r="B177" s="166"/>
      <c r="D177" s="152" t="s">
        <v>241</v>
      </c>
      <c r="E177" s="167" t="s">
        <v>1</v>
      </c>
      <c r="F177" s="168" t="s">
        <v>3806</v>
      </c>
      <c r="H177" s="167" t="s">
        <v>1</v>
      </c>
      <c r="I177" s="169"/>
      <c r="L177" s="166"/>
      <c r="M177" s="170"/>
      <c r="T177" s="171"/>
      <c r="AT177" s="167" t="s">
        <v>241</v>
      </c>
      <c r="AU177" s="167" t="s">
        <v>95</v>
      </c>
      <c r="AV177" s="14" t="s">
        <v>93</v>
      </c>
      <c r="AW177" s="14" t="s">
        <v>42</v>
      </c>
      <c r="AX177" s="14" t="s">
        <v>86</v>
      </c>
      <c r="AY177" s="167" t="s">
        <v>232</v>
      </c>
    </row>
    <row r="178" spans="2:65" s="14" customFormat="1">
      <c r="B178" s="166"/>
      <c r="D178" s="152" t="s">
        <v>241</v>
      </c>
      <c r="E178" s="167" t="s">
        <v>1</v>
      </c>
      <c r="F178" s="168" t="s">
        <v>3781</v>
      </c>
      <c r="H178" s="167" t="s">
        <v>1</v>
      </c>
      <c r="I178" s="169"/>
      <c r="L178" s="166"/>
      <c r="M178" s="170"/>
      <c r="T178" s="171"/>
      <c r="AT178" s="167" t="s">
        <v>241</v>
      </c>
      <c r="AU178" s="167" t="s">
        <v>95</v>
      </c>
      <c r="AV178" s="14" t="s">
        <v>93</v>
      </c>
      <c r="AW178" s="14" t="s">
        <v>42</v>
      </c>
      <c r="AX178" s="14" t="s">
        <v>86</v>
      </c>
      <c r="AY178" s="167" t="s">
        <v>232</v>
      </c>
    </row>
    <row r="179" spans="2:65" s="12" customFormat="1">
      <c r="B179" s="151"/>
      <c r="D179" s="152" t="s">
        <v>241</v>
      </c>
      <c r="E179" s="153" t="s">
        <v>1</v>
      </c>
      <c r="F179" s="154" t="s">
        <v>1244</v>
      </c>
      <c r="H179" s="155">
        <v>150</v>
      </c>
      <c r="I179" s="156"/>
      <c r="L179" s="151"/>
      <c r="M179" s="157"/>
      <c r="T179" s="158"/>
      <c r="AT179" s="153" t="s">
        <v>241</v>
      </c>
      <c r="AU179" s="153" t="s">
        <v>95</v>
      </c>
      <c r="AV179" s="12" t="s">
        <v>95</v>
      </c>
      <c r="AW179" s="12" t="s">
        <v>42</v>
      </c>
      <c r="AX179" s="12" t="s">
        <v>86</v>
      </c>
      <c r="AY179" s="153" t="s">
        <v>232</v>
      </c>
    </row>
    <row r="180" spans="2:65" s="13" customFormat="1">
      <c r="B180" s="159"/>
      <c r="D180" s="152" t="s">
        <v>241</v>
      </c>
      <c r="E180" s="160" t="s">
        <v>1</v>
      </c>
      <c r="F180" s="161" t="s">
        <v>243</v>
      </c>
      <c r="H180" s="162">
        <v>150</v>
      </c>
      <c r="I180" s="163"/>
      <c r="L180" s="159"/>
      <c r="M180" s="164"/>
      <c r="T180" s="165"/>
      <c r="AT180" s="160" t="s">
        <v>241</v>
      </c>
      <c r="AU180" s="160" t="s">
        <v>95</v>
      </c>
      <c r="AV180" s="13" t="s">
        <v>239</v>
      </c>
      <c r="AW180" s="13" t="s">
        <v>42</v>
      </c>
      <c r="AX180" s="13" t="s">
        <v>93</v>
      </c>
      <c r="AY180" s="160" t="s">
        <v>232</v>
      </c>
    </row>
    <row r="181" spans="2:65" s="1" customFormat="1" ht="44.25" customHeight="1">
      <c r="B181" s="33"/>
      <c r="C181" s="179" t="s">
        <v>325</v>
      </c>
      <c r="D181" s="179" t="s">
        <v>304</v>
      </c>
      <c r="E181" s="180" t="s">
        <v>3807</v>
      </c>
      <c r="F181" s="181" t="s">
        <v>3808</v>
      </c>
      <c r="G181" s="182" t="s">
        <v>237</v>
      </c>
      <c r="H181" s="183">
        <v>172.5</v>
      </c>
      <c r="I181" s="184"/>
      <c r="J181" s="185">
        <f>ROUND(I181*H181,2)</f>
        <v>0</v>
      </c>
      <c r="K181" s="181" t="s">
        <v>238</v>
      </c>
      <c r="L181" s="186"/>
      <c r="M181" s="187" t="s">
        <v>1</v>
      </c>
      <c r="N181" s="188" t="s">
        <v>51</v>
      </c>
      <c r="P181" s="147">
        <f>O181*H181</f>
        <v>0</v>
      </c>
      <c r="Q181" s="147">
        <v>2.9E-4</v>
      </c>
      <c r="R181" s="147">
        <f>Q181*H181</f>
        <v>5.0025E-2</v>
      </c>
      <c r="S181" s="147">
        <v>0</v>
      </c>
      <c r="T181" s="148">
        <f>S181*H181</f>
        <v>0</v>
      </c>
      <c r="AR181" s="149" t="s">
        <v>528</v>
      </c>
      <c r="AT181" s="149" t="s">
        <v>304</v>
      </c>
      <c r="AU181" s="149" t="s">
        <v>95</v>
      </c>
      <c r="AY181" s="17" t="s">
        <v>232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93</v>
      </c>
      <c r="BK181" s="150">
        <f>ROUND(I181*H181,2)</f>
        <v>0</v>
      </c>
      <c r="BL181" s="17" t="s">
        <v>358</v>
      </c>
      <c r="BM181" s="149" t="s">
        <v>3809</v>
      </c>
    </row>
    <row r="182" spans="2:65" s="1" customFormat="1" ht="19.5">
      <c r="B182" s="33"/>
      <c r="D182" s="152" t="s">
        <v>2490</v>
      </c>
      <c r="F182" s="197" t="s">
        <v>3810</v>
      </c>
      <c r="I182" s="198"/>
      <c r="L182" s="33"/>
      <c r="M182" s="199"/>
      <c r="T182" s="55"/>
      <c r="AT182" s="17" t="s">
        <v>2490</v>
      </c>
      <c r="AU182" s="17" t="s">
        <v>95</v>
      </c>
    </row>
    <row r="183" spans="2:65" s="14" customFormat="1">
      <c r="B183" s="166"/>
      <c r="D183" s="152" t="s">
        <v>241</v>
      </c>
      <c r="E183" s="167" t="s">
        <v>1</v>
      </c>
      <c r="F183" s="168" t="s">
        <v>3806</v>
      </c>
      <c r="H183" s="167" t="s">
        <v>1</v>
      </c>
      <c r="I183" s="169"/>
      <c r="L183" s="166"/>
      <c r="M183" s="170"/>
      <c r="T183" s="171"/>
      <c r="AT183" s="167" t="s">
        <v>241</v>
      </c>
      <c r="AU183" s="167" t="s">
        <v>95</v>
      </c>
      <c r="AV183" s="14" t="s">
        <v>93</v>
      </c>
      <c r="AW183" s="14" t="s">
        <v>42</v>
      </c>
      <c r="AX183" s="14" t="s">
        <v>86</v>
      </c>
      <c r="AY183" s="167" t="s">
        <v>232</v>
      </c>
    </row>
    <row r="184" spans="2:65" s="14" customFormat="1">
      <c r="B184" s="166"/>
      <c r="D184" s="152" t="s">
        <v>241</v>
      </c>
      <c r="E184" s="167" t="s">
        <v>1</v>
      </c>
      <c r="F184" s="168" t="s">
        <v>3781</v>
      </c>
      <c r="H184" s="167" t="s">
        <v>1</v>
      </c>
      <c r="I184" s="169"/>
      <c r="L184" s="166"/>
      <c r="M184" s="170"/>
      <c r="T184" s="171"/>
      <c r="AT184" s="167" t="s">
        <v>241</v>
      </c>
      <c r="AU184" s="167" t="s">
        <v>95</v>
      </c>
      <c r="AV184" s="14" t="s">
        <v>93</v>
      </c>
      <c r="AW184" s="14" t="s">
        <v>42</v>
      </c>
      <c r="AX184" s="14" t="s">
        <v>86</v>
      </c>
      <c r="AY184" s="167" t="s">
        <v>232</v>
      </c>
    </row>
    <row r="185" spans="2:65" s="12" customFormat="1">
      <c r="B185" s="151"/>
      <c r="D185" s="152" t="s">
        <v>241</v>
      </c>
      <c r="E185" s="153" t="s">
        <v>1</v>
      </c>
      <c r="F185" s="154" t="s">
        <v>1244</v>
      </c>
      <c r="H185" s="155">
        <v>150</v>
      </c>
      <c r="I185" s="156"/>
      <c r="L185" s="151"/>
      <c r="M185" s="157"/>
      <c r="T185" s="158"/>
      <c r="AT185" s="153" t="s">
        <v>241</v>
      </c>
      <c r="AU185" s="153" t="s">
        <v>95</v>
      </c>
      <c r="AV185" s="12" t="s">
        <v>95</v>
      </c>
      <c r="AW185" s="12" t="s">
        <v>42</v>
      </c>
      <c r="AX185" s="12" t="s">
        <v>86</v>
      </c>
      <c r="AY185" s="153" t="s">
        <v>232</v>
      </c>
    </row>
    <row r="186" spans="2:65" s="13" customFormat="1">
      <c r="B186" s="159"/>
      <c r="D186" s="152" t="s">
        <v>241</v>
      </c>
      <c r="E186" s="160" t="s">
        <v>1</v>
      </c>
      <c r="F186" s="161" t="s">
        <v>243</v>
      </c>
      <c r="H186" s="162">
        <v>150</v>
      </c>
      <c r="I186" s="163"/>
      <c r="L186" s="159"/>
      <c r="M186" s="164"/>
      <c r="T186" s="165"/>
      <c r="AT186" s="160" t="s">
        <v>241</v>
      </c>
      <c r="AU186" s="160" t="s">
        <v>95</v>
      </c>
      <c r="AV186" s="13" t="s">
        <v>239</v>
      </c>
      <c r="AW186" s="13" t="s">
        <v>42</v>
      </c>
      <c r="AX186" s="13" t="s">
        <v>93</v>
      </c>
      <c r="AY186" s="160" t="s">
        <v>232</v>
      </c>
    </row>
    <row r="187" spans="2:65" s="12" customFormat="1">
      <c r="B187" s="151"/>
      <c r="D187" s="152" t="s">
        <v>241</v>
      </c>
      <c r="F187" s="154" t="s">
        <v>3811</v>
      </c>
      <c r="H187" s="155">
        <v>172.5</v>
      </c>
      <c r="I187" s="156"/>
      <c r="L187" s="151"/>
      <c r="M187" s="157"/>
      <c r="T187" s="158"/>
      <c r="AT187" s="153" t="s">
        <v>241</v>
      </c>
      <c r="AU187" s="153" t="s">
        <v>95</v>
      </c>
      <c r="AV187" s="12" t="s">
        <v>95</v>
      </c>
      <c r="AW187" s="12" t="s">
        <v>4</v>
      </c>
      <c r="AX187" s="12" t="s">
        <v>93</v>
      </c>
      <c r="AY187" s="153" t="s">
        <v>232</v>
      </c>
    </row>
    <row r="188" spans="2:65" s="1" customFormat="1" ht="24.2" customHeight="1">
      <c r="B188" s="33"/>
      <c r="C188" s="138" t="s">
        <v>8</v>
      </c>
      <c r="D188" s="138" t="s">
        <v>234</v>
      </c>
      <c r="E188" s="139" t="s">
        <v>3812</v>
      </c>
      <c r="F188" s="140" t="s">
        <v>3813</v>
      </c>
      <c r="G188" s="141" t="s">
        <v>237</v>
      </c>
      <c r="H188" s="142">
        <v>90</v>
      </c>
      <c r="I188" s="143"/>
      <c r="J188" s="144">
        <f>ROUND(I188*H188,2)</f>
        <v>0</v>
      </c>
      <c r="K188" s="140" t="s">
        <v>238</v>
      </c>
      <c r="L188" s="33"/>
      <c r="M188" s="145" t="s">
        <v>1</v>
      </c>
      <c r="N188" s="146" t="s">
        <v>51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358</v>
      </c>
      <c r="AT188" s="149" t="s">
        <v>234</v>
      </c>
      <c r="AU188" s="149" t="s">
        <v>95</v>
      </c>
      <c r="AY188" s="17" t="s">
        <v>232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93</v>
      </c>
      <c r="BK188" s="150">
        <f>ROUND(I188*H188,2)</f>
        <v>0</v>
      </c>
      <c r="BL188" s="17" t="s">
        <v>358</v>
      </c>
      <c r="BM188" s="149" t="s">
        <v>3814</v>
      </c>
    </row>
    <row r="189" spans="2:65" s="14" customFormat="1">
      <c r="B189" s="166"/>
      <c r="D189" s="152" t="s">
        <v>241</v>
      </c>
      <c r="E189" s="167" t="s">
        <v>1</v>
      </c>
      <c r="F189" s="168" t="s">
        <v>3815</v>
      </c>
      <c r="H189" s="167" t="s">
        <v>1</v>
      </c>
      <c r="I189" s="169"/>
      <c r="L189" s="166"/>
      <c r="M189" s="170"/>
      <c r="T189" s="171"/>
      <c r="AT189" s="167" t="s">
        <v>241</v>
      </c>
      <c r="AU189" s="167" t="s">
        <v>95</v>
      </c>
      <c r="AV189" s="14" t="s">
        <v>93</v>
      </c>
      <c r="AW189" s="14" t="s">
        <v>42</v>
      </c>
      <c r="AX189" s="14" t="s">
        <v>86</v>
      </c>
      <c r="AY189" s="167" t="s">
        <v>232</v>
      </c>
    </row>
    <row r="190" spans="2:65" s="14" customFormat="1">
      <c r="B190" s="166"/>
      <c r="D190" s="152" t="s">
        <v>241</v>
      </c>
      <c r="E190" s="167" t="s">
        <v>1</v>
      </c>
      <c r="F190" s="168" t="s">
        <v>3781</v>
      </c>
      <c r="H190" s="167" t="s">
        <v>1</v>
      </c>
      <c r="I190" s="169"/>
      <c r="L190" s="166"/>
      <c r="M190" s="170"/>
      <c r="T190" s="171"/>
      <c r="AT190" s="167" t="s">
        <v>241</v>
      </c>
      <c r="AU190" s="167" t="s">
        <v>95</v>
      </c>
      <c r="AV190" s="14" t="s">
        <v>93</v>
      </c>
      <c r="AW190" s="14" t="s">
        <v>42</v>
      </c>
      <c r="AX190" s="14" t="s">
        <v>86</v>
      </c>
      <c r="AY190" s="167" t="s">
        <v>232</v>
      </c>
    </row>
    <row r="191" spans="2:65" s="12" customFormat="1">
      <c r="B191" s="151"/>
      <c r="D191" s="152" t="s">
        <v>241</v>
      </c>
      <c r="E191" s="153" t="s">
        <v>1</v>
      </c>
      <c r="F191" s="154" t="s">
        <v>854</v>
      </c>
      <c r="H191" s="155">
        <v>90</v>
      </c>
      <c r="I191" s="156"/>
      <c r="L191" s="151"/>
      <c r="M191" s="157"/>
      <c r="T191" s="158"/>
      <c r="AT191" s="153" t="s">
        <v>241</v>
      </c>
      <c r="AU191" s="153" t="s">
        <v>95</v>
      </c>
      <c r="AV191" s="12" t="s">
        <v>95</v>
      </c>
      <c r="AW191" s="12" t="s">
        <v>42</v>
      </c>
      <c r="AX191" s="12" t="s">
        <v>86</v>
      </c>
      <c r="AY191" s="153" t="s">
        <v>232</v>
      </c>
    </row>
    <row r="192" spans="2:65" s="13" customFormat="1">
      <c r="B192" s="159"/>
      <c r="D192" s="152" t="s">
        <v>241</v>
      </c>
      <c r="E192" s="160" t="s">
        <v>1</v>
      </c>
      <c r="F192" s="161" t="s">
        <v>243</v>
      </c>
      <c r="H192" s="162">
        <v>90</v>
      </c>
      <c r="I192" s="163"/>
      <c r="L192" s="159"/>
      <c r="M192" s="164"/>
      <c r="T192" s="165"/>
      <c r="AT192" s="160" t="s">
        <v>241</v>
      </c>
      <c r="AU192" s="160" t="s">
        <v>95</v>
      </c>
      <c r="AV192" s="13" t="s">
        <v>239</v>
      </c>
      <c r="AW192" s="13" t="s">
        <v>42</v>
      </c>
      <c r="AX192" s="13" t="s">
        <v>93</v>
      </c>
      <c r="AY192" s="160" t="s">
        <v>232</v>
      </c>
    </row>
    <row r="193" spans="2:65" s="1" customFormat="1" ht="44.25" customHeight="1">
      <c r="B193" s="33"/>
      <c r="C193" s="179" t="s">
        <v>337</v>
      </c>
      <c r="D193" s="179" t="s">
        <v>304</v>
      </c>
      <c r="E193" s="180" t="s">
        <v>3816</v>
      </c>
      <c r="F193" s="181" t="s">
        <v>3817</v>
      </c>
      <c r="G193" s="182" t="s">
        <v>237</v>
      </c>
      <c r="H193" s="183">
        <v>103.5</v>
      </c>
      <c r="I193" s="184"/>
      <c r="J193" s="185">
        <f>ROUND(I193*H193,2)</f>
        <v>0</v>
      </c>
      <c r="K193" s="181" t="s">
        <v>238</v>
      </c>
      <c r="L193" s="186"/>
      <c r="M193" s="187" t="s">
        <v>1</v>
      </c>
      <c r="N193" s="188" t="s">
        <v>51</v>
      </c>
      <c r="P193" s="147">
        <f>O193*H193</f>
        <v>0</v>
      </c>
      <c r="Q193" s="147">
        <v>6.0000000000000002E-5</v>
      </c>
      <c r="R193" s="147">
        <f>Q193*H193</f>
        <v>6.2100000000000002E-3</v>
      </c>
      <c r="S193" s="147">
        <v>0</v>
      </c>
      <c r="T193" s="148">
        <f>S193*H193</f>
        <v>0</v>
      </c>
      <c r="AR193" s="149" t="s">
        <v>528</v>
      </c>
      <c r="AT193" s="149" t="s">
        <v>304</v>
      </c>
      <c r="AU193" s="149" t="s">
        <v>95</v>
      </c>
      <c r="AY193" s="17" t="s">
        <v>232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93</v>
      </c>
      <c r="BK193" s="150">
        <f>ROUND(I193*H193,2)</f>
        <v>0</v>
      </c>
      <c r="BL193" s="17" t="s">
        <v>358</v>
      </c>
      <c r="BM193" s="149" t="s">
        <v>3818</v>
      </c>
    </row>
    <row r="194" spans="2:65" s="1" customFormat="1" ht="19.5">
      <c r="B194" s="33"/>
      <c r="D194" s="152" t="s">
        <v>2490</v>
      </c>
      <c r="F194" s="197" t="s">
        <v>3819</v>
      </c>
      <c r="I194" s="198"/>
      <c r="L194" s="33"/>
      <c r="M194" s="199"/>
      <c r="T194" s="55"/>
      <c r="AT194" s="17" t="s">
        <v>2490</v>
      </c>
      <c r="AU194" s="17" t="s">
        <v>95</v>
      </c>
    </row>
    <row r="195" spans="2:65" s="14" customFormat="1">
      <c r="B195" s="166"/>
      <c r="D195" s="152" t="s">
        <v>241</v>
      </c>
      <c r="E195" s="167" t="s">
        <v>1</v>
      </c>
      <c r="F195" s="168" t="s">
        <v>3815</v>
      </c>
      <c r="H195" s="167" t="s">
        <v>1</v>
      </c>
      <c r="I195" s="169"/>
      <c r="L195" s="166"/>
      <c r="M195" s="170"/>
      <c r="T195" s="171"/>
      <c r="AT195" s="167" t="s">
        <v>241</v>
      </c>
      <c r="AU195" s="167" t="s">
        <v>95</v>
      </c>
      <c r="AV195" s="14" t="s">
        <v>93</v>
      </c>
      <c r="AW195" s="14" t="s">
        <v>42</v>
      </c>
      <c r="AX195" s="14" t="s">
        <v>86</v>
      </c>
      <c r="AY195" s="167" t="s">
        <v>232</v>
      </c>
    </row>
    <row r="196" spans="2:65" s="14" customFormat="1">
      <c r="B196" s="166"/>
      <c r="D196" s="152" t="s">
        <v>241</v>
      </c>
      <c r="E196" s="167" t="s">
        <v>1</v>
      </c>
      <c r="F196" s="168" t="s">
        <v>3781</v>
      </c>
      <c r="H196" s="167" t="s">
        <v>1</v>
      </c>
      <c r="I196" s="169"/>
      <c r="L196" s="166"/>
      <c r="M196" s="170"/>
      <c r="T196" s="171"/>
      <c r="AT196" s="167" t="s">
        <v>241</v>
      </c>
      <c r="AU196" s="167" t="s">
        <v>95</v>
      </c>
      <c r="AV196" s="14" t="s">
        <v>93</v>
      </c>
      <c r="AW196" s="14" t="s">
        <v>42</v>
      </c>
      <c r="AX196" s="14" t="s">
        <v>86</v>
      </c>
      <c r="AY196" s="167" t="s">
        <v>232</v>
      </c>
    </row>
    <row r="197" spans="2:65" s="12" customFormat="1">
      <c r="B197" s="151"/>
      <c r="D197" s="152" t="s">
        <v>241</v>
      </c>
      <c r="E197" s="153" t="s">
        <v>1</v>
      </c>
      <c r="F197" s="154" t="s">
        <v>854</v>
      </c>
      <c r="H197" s="155">
        <v>90</v>
      </c>
      <c r="I197" s="156"/>
      <c r="L197" s="151"/>
      <c r="M197" s="157"/>
      <c r="T197" s="158"/>
      <c r="AT197" s="153" t="s">
        <v>241</v>
      </c>
      <c r="AU197" s="153" t="s">
        <v>95</v>
      </c>
      <c r="AV197" s="12" t="s">
        <v>95</v>
      </c>
      <c r="AW197" s="12" t="s">
        <v>42</v>
      </c>
      <c r="AX197" s="12" t="s">
        <v>86</v>
      </c>
      <c r="AY197" s="153" t="s">
        <v>232</v>
      </c>
    </row>
    <row r="198" spans="2:65" s="13" customFormat="1">
      <c r="B198" s="159"/>
      <c r="D198" s="152" t="s">
        <v>241</v>
      </c>
      <c r="E198" s="160" t="s">
        <v>1</v>
      </c>
      <c r="F198" s="161" t="s">
        <v>243</v>
      </c>
      <c r="H198" s="162">
        <v>90</v>
      </c>
      <c r="I198" s="163"/>
      <c r="L198" s="159"/>
      <c r="M198" s="164"/>
      <c r="T198" s="165"/>
      <c r="AT198" s="160" t="s">
        <v>241</v>
      </c>
      <c r="AU198" s="160" t="s">
        <v>95</v>
      </c>
      <c r="AV198" s="13" t="s">
        <v>239</v>
      </c>
      <c r="AW198" s="13" t="s">
        <v>42</v>
      </c>
      <c r="AX198" s="13" t="s">
        <v>93</v>
      </c>
      <c r="AY198" s="160" t="s">
        <v>232</v>
      </c>
    </row>
    <row r="199" spans="2:65" s="12" customFormat="1">
      <c r="B199" s="151"/>
      <c r="D199" s="152" t="s">
        <v>241</v>
      </c>
      <c r="F199" s="154" t="s">
        <v>3778</v>
      </c>
      <c r="H199" s="155">
        <v>103.5</v>
      </c>
      <c r="I199" s="156"/>
      <c r="L199" s="151"/>
      <c r="M199" s="157"/>
      <c r="T199" s="158"/>
      <c r="AT199" s="153" t="s">
        <v>241</v>
      </c>
      <c r="AU199" s="153" t="s">
        <v>95</v>
      </c>
      <c r="AV199" s="12" t="s">
        <v>95</v>
      </c>
      <c r="AW199" s="12" t="s">
        <v>4</v>
      </c>
      <c r="AX199" s="12" t="s">
        <v>93</v>
      </c>
      <c r="AY199" s="153" t="s">
        <v>232</v>
      </c>
    </row>
    <row r="200" spans="2:65" s="1" customFormat="1" ht="33" customHeight="1">
      <c r="B200" s="33"/>
      <c r="C200" s="138" t="s">
        <v>344</v>
      </c>
      <c r="D200" s="138" t="s">
        <v>234</v>
      </c>
      <c r="E200" s="139" t="s">
        <v>3820</v>
      </c>
      <c r="F200" s="140" t="s">
        <v>3821</v>
      </c>
      <c r="G200" s="141" t="s">
        <v>370</v>
      </c>
      <c r="H200" s="142">
        <v>1</v>
      </c>
      <c r="I200" s="143"/>
      <c r="J200" s="144">
        <f>ROUND(I200*H200,2)</f>
        <v>0</v>
      </c>
      <c r="K200" s="140" t="s">
        <v>238</v>
      </c>
      <c r="L200" s="33"/>
      <c r="M200" s="145" t="s">
        <v>1</v>
      </c>
      <c r="N200" s="146" t="s">
        <v>51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358</v>
      </c>
      <c r="AT200" s="149" t="s">
        <v>234</v>
      </c>
      <c r="AU200" s="149" t="s">
        <v>95</v>
      </c>
      <c r="AY200" s="17" t="s">
        <v>232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93</v>
      </c>
      <c r="BK200" s="150">
        <f>ROUND(I200*H200,2)</f>
        <v>0</v>
      </c>
      <c r="BL200" s="17" t="s">
        <v>358</v>
      </c>
      <c r="BM200" s="149" t="s">
        <v>3822</v>
      </c>
    </row>
    <row r="201" spans="2:65" s="14" customFormat="1">
      <c r="B201" s="166"/>
      <c r="D201" s="152" t="s">
        <v>241</v>
      </c>
      <c r="E201" s="167" t="s">
        <v>1</v>
      </c>
      <c r="F201" s="168" t="s">
        <v>3823</v>
      </c>
      <c r="H201" s="167" t="s">
        <v>1</v>
      </c>
      <c r="I201" s="169"/>
      <c r="L201" s="166"/>
      <c r="M201" s="170"/>
      <c r="T201" s="171"/>
      <c r="AT201" s="167" t="s">
        <v>241</v>
      </c>
      <c r="AU201" s="167" t="s">
        <v>95</v>
      </c>
      <c r="AV201" s="14" t="s">
        <v>93</v>
      </c>
      <c r="AW201" s="14" t="s">
        <v>42</v>
      </c>
      <c r="AX201" s="14" t="s">
        <v>86</v>
      </c>
      <c r="AY201" s="167" t="s">
        <v>232</v>
      </c>
    </row>
    <row r="202" spans="2:65" s="14" customFormat="1">
      <c r="B202" s="166"/>
      <c r="D202" s="152" t="s">
        <v>241</v>
      </c>
      <c r="E202" s="167" t="s">
        <v>1</v>
      </c>
      <c r="F202" s="168" t="s">
        <v>3824</v>
      </c>
      <c r="H202" s="167" t="s">
        <v>1</v>
      </c>
      <c r="I202" s="169"/>
      <c r="L202" s="166"/>
      <c r="M202" s="170"/>
      <c r="T202" s="171"/>
      <c r="AT202" s="167" t="s">
        <v>241</v>
      </c>
      <c r="AU202" s="167" t="s">
        <v>95</v>
      </c>
      <c r="AV202" s="14" t="s">
        <v>93</v>
      </c>
      <c r="AW202" s="14" t="s">
        <v>42</v>
      </c>
      <c r="AX202" s="14" t="s">
        <v>86</v>
      </c>
      <c r="AY202" s="167" t="s">
        <v>232</v>
      </c>
    </row>
    <row r="203" spans="2:65" s="14" customFormat="1">
      <c r="B203" s="166"/>
      <c r="D203" s="152" t="s">
        <v>241</v>
      </c>
      <c r="E203" s="167" t="s">
        <v>1</v>
      </c>
      <c r="F203" s="168" t="s">
        <v>3825</v>
      </c>
      <c r="H203" s="167" t="s">
        <v>1</v>
      </c>
      <c r="I203" s="169"/>
      <c r="L203" s="166"/>
      <c r="M203" s="170"/>
      <c r="T203" s="171"/>
      <c r="AT203" s="167" t="s">
        <v>241</v>
      </c>
      <c r="AU203" s="167" t="s">
        <v>95</v>
      </c>
      <c r="AV203" s="14" t="s">
        <v>93</v>
      </c>
      <c r="AW203" s="14" t="s">
        <v>42</v>
      </c>
      <c r="AX203" s="14" t="s">
        <v>86</v>
      </c>
      <c r="AY203" s="167" t="s">
        <v>232</v>
      </c>
    </row>
    <row r="204" spans="2:65" s="12" customFormat="1">
      <c r="B204" s="151"/>
      <c r="D204" s="152" t="s">
        <v>241</v>
      </c>
      <c r="E204" s="153" t="s">
        <v>1</v>
      </c>
      <c r="F204" s="154" t="s">
        <v>93</v>
      </c>
      <c r="H204" s="155">
        <v>1</v>
      </c>
      <c r="I204" s="156"/>
      <c r="L204" s="151"/>
      <c r="M204" s="157"/>
      <c r="T204" s="158"/>
      <c r="AT204" s="153" t="s">
        <v>241</v>
      </c>
      <c r="AU204" s="153" t="s">
        <v>95</v>
      </c>
      <c r="AV204" s="12" t="s">
        <v>95</v>
      </c>
      <c r="AW204" s="12" t="s">
        <v>42</v>
      </c>
      <c r="AX204" s="12" t="s">
        <v>86</v>
      </c>
      <c r="AY204" s="153" t="s">
        <v>232</v>
      </c>
    </row>
    <row r="205" spans="2:65" s="13" customFormat="1">
      <c r="B205" s="159"/>
      <c r="D205" s="152" t="s">
        <v>241</v>
      </c>
      <c r="E205" s="160" t="s">
        <v>1</v>
      </c>
      <c r="F205" s="161" t="s">
        <v>243</v>
      </c>
      <c r="H205" s="162">
        <v>1</v>
      </c>
      <c r="I205" s="163"/>
      <c r="L205" s="159"/>
      <c r="M205" s="164"/>
      <c r="T205" s="165"/>
      <c r="AT205" s="160" t="s">
        <v>241</v>
      </c>
      <c r="AU205" s="160" t="s">
        <v>95</v>
      </c>
      <c r="AV205" s="13" t="s">
        <v>239</v>
      </c>
      <c r="AW205" s="13" t="s">
        <v>42</v>
      </c>
      <c r="AX205" s="13" t="s">
        <v>93</v>
      </c>
      <c r="AY205" s="160" t="s">
        <v>232</v>
      </c>
    </row>
    <row r="206" spans="2:65" s="1" customFormat="1" ht="16.5" customHeight="1">
      <c r="B206" s="33"/>
      <c r="C206" s="179" t="s">
        <v>349</v>
      </c>
      <c r="D206" s="179" t="s">
        <v>304</v>
      </c>
      <c r="E206" s="180" t="s">
        <v>3826</v>
      </c>
      <c r="F206" s="181" t="s">
        <v>3827</v>
      </c>
      <c r="G206" s="182" t="s">
        <v>370</v>
      </c>
      <c r="H206" s="183">
        <v>1</v>
      </c>
      <c r="I206" s="184"/>
      <c r="J206" s="185">
        <f>ROUND(I206*H206,2)</f>
        <v>0</v>
      </c>
      <c r="K206" s="181" t="s">
        <v>1794</v>
      </c>
      <c r="L206" s="186"/>
      <c r="M206" s="187" t="s">
        <v>1</v>
      </c>
      <c r="N206" s="188" t="s">
        <v>51</v>
      </c>
      <c r="P206" s="147">
        <f>O206*H206</f>
        <v>0</v>
      </c>
      <c r="Q206" s="147">
        <v>6.4000000000000005E-4</v>
      </c>
      <c r="R206" s="147">
        <f>Q206*H206</f>
        <v>6.4000000000000005E-4</v>
      </c>
      <c r="S206" s="147">
        <v>0</v>
      </c>
      <c r="T206" s="148">
        <f>S206*H206</f>
        <v>0</v>
      </c>
      <c r="AR206" s="149" t="s">
        <v>528</v>
      </c>
      <c r="AT206" s="149" t="s">
        <v>304</v>
      </c>
      <c r="AU206" s="149" t="s">
        <v>95</v>
      </c>
      <c r="AY206" s="17" t="s">
        <v>232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93</v>
      </c>
      <c r="BK206" s="150">
        <f>ROUND(I206*H206,2)</f>
        <v>0</v>
      </c>
      <c r="BL206" s="17" t="s">
        <v>358</v>
      </c>
      <c r="BM206" s="149" t="s">
        <v>3828</v>
      </c>
    </row>
    <row r="207" spans="2:65" s="14" customFormat="1">
      <c r="B207" s="166"/>
      <c r="D207" s="152" t="s">
        <v>241</v>
      </c>
      <c r="E207" s="167" t="s">
        <v>1</v>
      </c>
      <c r="F207" s="168" t="s">
        <v>3829</v>
      </c>
      <c r="H207" s="167" t="s">
        <v>1</v>
      </c>
      <c r="I207" s="169"/>
      <c r="L207" s="166"/>
      <c r="M207" s="170"/>
      <c r="T207" s="171"/>
      <c r="AT207" s="167" t="s">
        <v>241</v>
      </c>
      <c r="AU207" s="167" t="s">
        <v>95</v>
      </c>
      <c r="AV207" s="14" t="s">
        <v>93</v>
      </c>
      <c r="AW207" s="14" t="s">
        <v>42</v>
      </c>
      <c r="AX207" s="14" t="s">
        <v>86</v>
      </c>
      <c r="AY207" s="167" t="s">
        <v>232</v>
      </c>
    </row>
    <row r="208" spans="2:65" s="14" customFormat="1">
      <c r="B208" s="166"/>
      <c r="D208" s="152" t="s">
        <v>241</v>
      </c>
      <c r="E208" s="167" t="s">
        <v>1</v>
      </c>
      <c r="F208" s="168" t="s">
        <v>3823</v>
      </c>
      <c r="H208" s="167" t="s">
        <v>1</v>
      </c>
      <c r="I208" s="169"/>
      <c r="L208" s="166"/>
      <c r="M208" s="170"/>
      <c r="T208" s="171"/>
      <c r="AT208" s="167" t="s">
        <v>241</v>
      </c>
      <c r="AU208" s="167" t="s">
        <v>95</v>
      </c>
      <c r="AV208" s="14" t="s">
        <v>93</v>
      </c>
      <c r="AW208" s="14" t="s">
        <v>42</v>
      </c>
      <c r="AX208" s="14" t="s">
        <v>86</v>
      </c>
      <c r="AY208" s="167" t="s">
        <v>232</v>
      </c>
    </row>
    <row r="209" spans="2:65" s="14" customFormat="1">
      <c r="B209" s="166"/>
      <c r="D209" s="152" t="s">
        <v>241</v>
      </c>
      <c r="E209" s="167" t="s">
        <v>1</v>
      </c>
      <c r="F209" s="168" t="s">
        <v>3830</v>
      </c>
      <c r="H209" s="167" t="s">
        <v>1</v>
      </c>
      <c r="I209" s="169"/>
      <c r="L209" s="166"/>
      <c r="M209" s="170"/>
      <c r="T209" s="171"/>
      <c r="AT209" s="167" t="s">
        <v>241</v>
      </c>
      <c r="AU209" s="167" t="s">
        <v>95</v>
      </c>
      <c r="AV209" s="14" t="s">
        <v>93</v>
      </c>
      <c r="AW209" s="14" t="s">
        <v>42</v>
      </c>
      <c r="AX209" s="14" t="s">
        <v>86</v>
      </c>
      <c r="AY209" s="167" t="s">
        <v>232</v>
      </c>
    </row>
    <row r="210" spans="2:65" s="14" customFormat="1">
      <c r="B210" s="166"/>
      <c r="D210" s="152" t="s">
        <v>241</v>
      </c>
      <c r="E210" s="167" t="s">
        <v>1</v>
      </c>
      <c r="F210" s="168" t="s">
        <v>3824</v>
      </c>
      <c r="H210" s="167" t="s">
        <v>1</v>
      </c>
      <c r="I210" s="169"/>
      <c r="L210" s="166"/>
      <c r="M210" s="170"/>
      <c r="T210" s="171"/>
      <c r="AT210" s="167" t="s">
        <v>241</v>
      </c>
      <c r="AU210" s="167" t="s">
        <v>95</v>
      </c>
      <c r="AV210" s="14" t="s">
        <v>93</v>
      </c>
      <c r="AW210" s="14" t="s">
        <v>42</v>
      </c>
      <c r="AX210" s="14" t="s">
        <v>86</v>
      </c>
      <c r="AY210" s="167" t="s">
        <v>232</v>
      </c>
    </row>
    <row r="211" spans="2:65" s="12" customFormat="1">
      <c r="B211" s="151"/>
      <c r="D211" s="152" t="s">
        <v>241</v>
      </c>
      <c r="E211" s="153" t="s">
        <v>1</v>
      </c>
      <c r="F211" s="154" t="s">
        <v>93</v>
      </c>
      <c r="H211" s="155">
        <v>1</v>
      </c>
      <c r="I211" s="156"/>
      <c r="L211" s="151"/>
      <c r="M211" s="157"/>
      <c r="T211" s="158"/>
      <c r="AT211" s="153" t="s">
        <v>241</v>
      </c>
      <c r="AU211" s="153" t="s">
        <v>95</v>
      </c>
      <c r="AV211" s="12" t="s">
        <v>95</v>
      </c>
      <c r="AW211" s="12" t="s">
        <v>42</v>
      </c>
      <c r="AX211" s="12" t="s">
        <v>86</v>
      </c>
      <c r="AY211" s="153" t="s">
        <v>232</v>
      </c>
    </row>
    <row r="212" spans="2:65" s="13" customFormat="1">
      <c r="B212" s="159"/>
      <c r="D212" s="152" t="s">
        <v>241</v>
      </c>
      <c r="E212" s="160" t="s">
        <v>1</v>
      </c>
      <c r="F212" s="161" t="s">
        <v>243</v>
      </c>
      <c r="H212" s="162">
        <v>1</v>
      </c>
      <c r="I212" s="163"/>
      <c r="L212" s="159"/>
      <c r="M212" s="164"/>
      <c r="T212" s="165"/>
      <c r="AT212" s="160" t="s">
        <v>241</v>
      </c>
      <c r="AU212" s="160" t="s">
        <v>95</v>
      </c>
      <c r="AV212" s="13" t="s">
        <v>239</v>
      </c>
      <c r="AW212" s="13" t="s">
        <v>42</v>
      </c>
      <c r="AX212" s="13" t="s">
        <v>93</v>
      </c>
      <c r="AY212" s="160" t="s">
        <v>232</v>
      </c>
    </row>
    <row r="213" spans="2:65" s="1" customFormat="1" ht="37.9" customHeight="1">
      <c r="B213" s="33"/>
      <c r="C213" s="138" t="s">
        <v>358</v>
      </c>
      <c r="D213" s="138" t="s">
        <v>234</v>
      </c>
      <c r="E213" s="139" t="s">
        <v>3507</v>
      </c>
      <c r="F213" s="140" t="s">
        <v>3508</v>
      </c>
      <c r="G213" s="141" t="s">
        <v>370</v>
      </c>
      <c r="H213" s="142">
        <v>1</v>
      </c>
      <c r="I213" s="143"/>
      <c r="J213" s="144">
        <f>ROUND(I213*H213,2)</f>
        <v>0</v>
      </c>
      <c r="K213" s="140" t="s">
        <v>238</v>
      </c>
      <c r="L213" s="33"/>
      <c r="M213" s="145" t="s">
        <v>1</v>
      </c>
      <c r="N213" s="146" t="s">
        <v>51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AR213" s="149" t="s">
        <v>358</v>
      </c>
      <c r="AT213" s="149" t="s">
        <v>234</v>
      </c>
      <c r="AU213" s="149" t="s">
        <v>95</v>
      </c>
      <c r="AY213" s="17" t="s">
        <v>232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93</v>
      </c>
      <c r="BK213" s="150">
        <f>ROUND(I213*H213,2)</f>
        <v>0</v>
      </c>
      <c r="BL213" s="17" t="s">
        <v>358</v>
      </c>
      <c r="BM213" s="149" t="s">
        <v>3831</v>
      </c>
    </row>
    <row r="214" spans="2:65" s="14" customFormat="1">
      <c r="B214" s="166"/>
      <c r="D214" s="152" t="s">
        <v>241</v>
      </c>
      <c r="E214" s="167" t="s">
        <v>1</v>
      </c>
      <c r="F214" s="168" t="s">
        <v>3832</v>
      </c>
      <c r="H214" s="167" t="s">
        <v>1</v>
      </c>
      <c r="I214" s="169"/>
      <c r="L214" s="166"/>
      <c r="M214" s="170"/>
      <c r="T214" s="171"/>
      <c r="AT214" s="167" t="s">
        <v>241</v>
      </c>
      <c r="AU214" s="167" t="s">
        <v>95</v>
      </c>
      <c r="AV214" s="14" t="s">
        <v>93</v>
      </c>
      <c r="AW214" s="14" t="s">
        <v>42</v>
      </c>
      <c r="AX214" s="14" t="s">
        <v>86</v>
      </c>
      <c r="AY214" s="167" t="s">
        <v>232</v>
      </c>
    </row>
    <row r="215" spans="2:65" s="14" customFormat="1">
      <c r="B215" s="166"/>
      <c r="D215" s="152" t="s">
        <v>241</v>
      </c>
      <c r="E215" s="167" t="s">
        <v>1</v>
      </c>
      <c r="F215" s="168" t="s">
        <v>3833</v>
      </c>
      <c r="H215" s="167" t="s">
        <v>1</v>
      </c>
      <c r="I215" s="169"/>
      <c r="L215" s="166"/>
      <c r="M215" s="170"/>
      <c r="T215" s="171"/>
      <c r="AT215" s="167" t="s">
        <v>241</v>
      </c>
      <c r="AU215" s="167" t="s">
        <v>95</v>
      </c>
      <c r="AV215" s="14" t="s">
        <v>93</v>
      </c>
      <c r="AW215" s="14" t="s">
        <v>42</v>
      </c>
      <c r="AX215" s="14" t="s">
        <v>86</v>
      </c>
      <c r="AY215" s="167" t="s">
        <v>232</v>
      </c>
    </row>
    <row r="216" spans="2:65" s="14" customFormat="1">
      <c r="B216" s="166"/>
      <c r="D216" s="152" t="s">
        <v>241</v>
      </c>
      <c r="E216" s="167" t="s">
        <v>1</v>
      </c>
      <c r="F216" s="168" t="s">
        <v>3834</v>
      </c>
      <c r="H216" s="167" t="s">
        <v>1</v>
      </c>
      <c r="I216" s="169"/>
      <c r="L216" s="166"/>
      <c r="M216" s="170"/>
      <c r="T216" s="171"/>
      <c r="AT216" s="167" t="s">
        <v>241</v>
      </c>
      <c r="AU216" s="167" t="s">
        <v>95</v>
      </c>
      <c r="AV216" s="14" t="s">
        <v>93</v>
      </c>
      <c r="AW216" s="14" t="s">
        <v>42</v>
      </c>
      <c r="AX216" s="14" t="s">
        <v>86</v>
      </c>
      <c r="AY216" s="167" t="s">
        <v>232</v>
      </c>
    </row>
    <row r="217" spans="2:65" s="14" customFormat="1">
      <c r="B217" s="166"/>
      <c r="D217" s="152" t="s">
        <v>241</v>
      </c>
      <c r="E217" s="167" t="s">
        <v>1</v>
      </c>
      <c r="F217" s="168" t="s">
        <v>3835</v>
      </c>
      <c r="H217" s="167" t="s">
        <v>1</v>
      </c>
      <c r="I217" s="169"/>
      <c r="L217" s="166"/>
      <c r="M217" s="170"/>
      <c r="T217" s="171"/>
      <c r="AT217" s="167" t="s">
        <v>241</v>
      </c>
      <c r="AU217" s="167" t="s">
        <v>95</v>
      </c>
      <c r="AV217" s="14" t="s">
        <v>93</v>
      </c>
      <c r="AW217" s="14" t="s">
        <v>42</v>
      </c>
      <c r="AX217" s="14" t="s">
        <v>86</v>
      </c>
      <c r="AY217" s="167" t="s">
        <v>232</v>
      </c>
    </row>
    <row r="218" spans="2:65" s="14" customFormat="1">
      <c r="B218" s="166"/>
      <c r="D218" s="152" t="s">
        <v>241</v>
      </c>
      <c r="E218" s="167" t="s">
        <v>1</v>
      </c>
      <c r="F218" s="168" t="s">
        <v>3836</v>
      </c>
      <c r="H218" s="167" t="s">
        <v>1</v>
      </c>
      <c r="I218" s="169"/>
      <c r="L218" s="166"/>
      <c r="M218" s="170"/>
      <c r="T218" s="171"/>
      <c r="AT218" s="167" t="s">
        <v>241</v>
      </c>
      <c r="AU218" s="167" t="s">
        <v>95</v>
      </c>
      <c r="AV218" s="14" t="s">
        <v>93</v>
      </c>
      <c r="AW218" s="14" t="s">
        <v>42</v>
      </c>
      <c r="AX218" s="14" t="s">
        <v>86</v>
      </c>
      <c r="AY218" s="167" t="s">
        <v>232</v>
      </c>
    </row>
    <row r="219" spans="2:65" s="14" customFormat="1">
      <c r="B219" s="166"/>
      <c r="D219" s="152" t="s">
        <v>241</v>
      </c>
      <c r="E219" s="167" t="s">
        <v>1</v>
      </c>
      <c r="F219" s="168" t="s">
        <v>3837</v>
      </c>
      <c r="H219" s="167" t="s">
        <v>1</v>
      </c>
      <c r="I219" s="169"/>
      <c r="L219" s="166"/>
      <c r="M219" s="170"/>
      <c r="T219" s="171"/>
      <c r="AT219" s="167" t="s">
        <v>241</v>
      </c>
      <c r="AU219" s="167" t="s">
        <v>95</v>
      </c>
      <c r="AV219" s="14" t="s">
        <v>93</v>
      </c>
      <c r="AW219" s="14" t="s">
        <v>42</v>
      </c>
      <c r="AX219" s="14" t="s">
        <v>86</v>
      </c>
      <c r="AY219" s="167" t="s">
        <v>232</v>
      </c>
    </row>
    <row r="220" spans="2:65" s="14" customFormat="1">
      <c r="B220" s="166"/>
      <c r="D220" s="152" t="s">
        <v>241</v>
      </c>
      <c r="E220" s="167" t="s">
        <v>1</v>
      </c>
      <c r="F220" s="168" t="s">
        <v>3838</v>
      </c>
      <c r="H220" s="167" t="s">
        <v>1</v>
      </c>
      <c r="I220" s="169"/>
      <c r="L220" s="166"/>
      <c r="M220" s="170"/>
      <c r="T220" s="171"/>
      <c r="AT220" s="167" t="s">
        <v>241</v>
      </c>
      <c r="AU220" s="167" t="s">
        <v>95</v>
      </c>
      <c r="AV220" s="14" t="s">
        <v>93</v>
      </c>
      <c r="AW220" s="14" t="s">
        <v>42</v>
      </c>
      <c r="AX220" s="14" t="s">
        <v>86</v>
      </c>
      <c r="AY220" s="167" t="s">
        <v>232</v>
      </c>
    </row>
    <row r="221" spans="2:65" s="14" customFormat="1">
      <c r="B221" s="166"/>
      <c r="D221" s="152" t="s">
        <v>241</v>
      </c>
      <c r="E221" s="167" t="s">
        <v>1</v>
      </c>
      <c r="F221" s="168" t="s">
        <v>3839</v>
      </c>
      <c r="H221" s="167" t="s">
        <v>1</v>
      </c>
      <c r="I221" s="169"/>
      <c r="L221" s="166"/>
      <c r="M221" s="170"/>
      <c r="T221" s="171"/>
      <c r="AT221" s="167" t="s">
        <v>241</v>
      </c>
      <c r="AU221" s="167" t="s">
        <v>95</v>
      </c>
      <c r="AV221" s="14" t="s">
        <v>93</v>
      </c>
      <c r="AW221" s="14" t="s">
        <v>42</v>
      </c>
      <c r="AX221" s="14" t="s">
        <v>86</v>
      </c>
      <c r="AY221" s="167" t="s">
        <v>232</v>
      </c>
    </row>
    <row r="222" spans="2:65" s="14" customFormat="1">
      <c r="B222" s="166"/>
      <c r="D222" s="152" t="s">
        <v>241</v>
      </c>
      <c r="E222" s="167" t="s">
        <v>1</v>
      </c>
      <c r="F222" s="168" t="s">
        <v>3840</v>
      </c>
      <c r="H222" s="167" t="s">
        <v>1</v>
      </c>
      <c r="I222" s="169"/>
      <c r="L222" s="166"/>
      <c r="M222" s="170"/>
      <c r="T222" s="171"/>
      <c r="AT222" s="167" t="s">
        <v>241</v>
      </c>
      <c r="AU222" s="167" t="s">
        <v>95</v>
      </c>
      <c r="AV222" s="14" t="s">
        <v>93</v>
      </c>
      <c r="AW222" s="14" t="s">
        <v>42</v>
      </c>
      <c r="AX222" s="14" t="s">
        <v>86</v>
      </c>
      <c r="AY222" s="167" t="s">
        <v>232</v>
      </c>
    </row>
    <row r="223" spans="2:65" s="14" customFormat="1">
      <c r="B223" s="166"/>
      <c r="D223" s="152" t="s">
        <v>241</v>
      </c>
      <c r="E223" s="167" t="s">
        <v>1</v>
      </c>
      <c r="F223" s="168" t="s">
        <v>3841</v>
      </c>
      <c r="H223" s="167" t="s">
        <v>1</v>
      </c>
      <c r="I223" s="169"/>
      <c r="L223" s="166"/>
      <c r="M223" s="170"/>
      <c r="T223" s="171"/>
      <c r="AT223" s="167" t="s">
        <v>241</v>
      </c>
      <c r="AU223" s="167" t="s">
        <v>95</v>
      </c>
      <c r="AV223" s="14" t="s">
        <v>93</v>
      </c>
      <c r="AW223" s="14" t="s">
        <v>42</v>
      </c>
      <c r="AX223" s="14" t="s">
        <v>86</v>
      </c>
      <c r="AY223" s="167" t="s">
        <v>232</v>
      </c>
    </row>
    <row r="224" spans="2:65" s="14" customFormat="1">
      <c r="B224" s="166"/>
      <c r="D224" s="152" t="s">
        <v>241</v>
      </c>
      <c r="E224" s="167" t="s">
        <v>1</v>
      </c>
      <c r="F224" s="168" t="s">
        <v>3842</v>
      </c>
      <c r="H224" s="167" t="s">
        <v>1</v>
      </c>
      <c r="I224" s="169"/>
      <c r="L224" s="166"/>
      <c r="M224" s="170"/>
      <c r="T224" s="171"/>
      <c r="AT224" s="167" t="s">
        <v>241</v>
      </c>
      <c r="AU224" s="167" t="s">
        <v>95</v>
      </c>
      <c r="AV224" s="14" t="s">
        <v>93</v>
      </c>
      <c r="AW224" s="14" t="s">
        <v>42</v>
      </c>
      <c r="AX224" s="14" t="s">
        <v>86</v>
      </c>
      <c r="AY224" s="167" t="s">
        <v>232</v>
      </c>
    </row>
    <row r="225" spans="2:65" s="14" customFormat="1">
      <c r="B225" s="166"/>
      <c r="D225" s="152" t="s">
        <v>241</v>
      </c>
      <c r="E225" s="167" t="s">
        <v>1</v>
      </c>
      <c r="F225" s="168" t="s">
        <v>3843</v>
      </c>
      <c r="H225" s="167" t="s">
        <v>1</v>
      </c>
      <c r="I225" s="169"/>
      <c r="L225" s="166"/>
      <c r="M225" s="170"/>
      <c r="T225" s="171"/>
      <c r="AT225" s="167" t="s">
        <v>241</v>
      </c>
      <c r="AU225" s="167" t="s">
        <v>95</v>
      </c>
      <c r="AV225" s="14" t="s">
        <v>93</v>
      </c>
      <c r="AW225" s="14" t="s">
        <v>42</v>
      </c>
      <c r="AX225" s="14" t="s">
        <v>86</v>
      </c>
      <c r="AY225" s="167" t="s">
        <v>232</v>
      </c>
    </row>
    <row r="226" spans="2:65" s="14" customFormat="1">
      <c r="B226" s="166"/>
      <c r="D226" s="152" t="s">
        <v>241</v>
      </c>
      <c r="E226" s="167" t="s">
        <v>1</v>
      </c>
      <c r="F226" s="168" t="s">
        <v>3844</v>
      </c>
      <c r="H226" s="167" t="s">
        <v>1</v>
      </c>
      <c r="I226" s="169"/>
      <c r="L226" s="166"/>
      <c r="M226" s="170"/>
      <c r="T226" s="171"/>
      <c r="AT226" s="167" t="s">
        <v>241</v>
      </c>
      <c r="AU226" s="167" t="s">
        <v>95</v>
      </c>
      <c r="AV226" s="14" t="s">
        <v>93</v>
      </c>
      <c r="AW226" s="14" t="s">
        <v>42</v>
      </c>
      <c r="AX226" s="14" t="s">
        <v>86</v>
      </c>
      <c r="AY226" s="167" t="s">
        <v>232</v>
      </c>
    </row>
    <row r="227" spans="2:65" s="14" customFormat="1">
      <c r="B227" s="166"/>
      <c r="D227" s="152" t="s">
        <v>241</v>
      </c>
      <c r="E227" s="167" t="s">
        <v>1</v>
      </c>
      <c r="F227" s="168" t="s">
        <v>3845</v>
      </c>
      <c r="H227" s="167" t="s">
        <v>1</v>
      </c>
      <c r="I227" s="169"/>
      <c r="L227" s="166"/>
      <c r="M227" s="170"/>
      <c r="T227" s="171"/>
      <c r="AT227" s="167" t="s">
        <v>241</v>
      </c>
      <c r="AU227" s="167" t="s">
        <v>95</v>
      </c>
      <c r="AV227" s="14" t="s">
        <v>93</v>
      </c>
      <c r="AW227" s="14" t="s">
        <v>42</v>
      </c>
      <c r="AX227" s="14" t="s">
        <v>86</v>
      </c>
      <c r="AY227" s="167" t="s">
        <v>232</v>
      </c>
    </row>
    <row r="228" spans="2:65" s="14" customFormat="1">
      <c r="B228" s="166"/>
      <c r="D228" s="152" t="s">
        <v>241</v>
      </c>
      <c r="E228" s="167" t="s">
        <v>1</v>
      </c>
      <c r="F228" s="168" t="s">
        <v>3846</v>
      </c>
      <c r="H228" s="167" t="s">
        <v>1</v>
      </c>
      <c r="I228" s="169"/>
      <c r="L228" s="166"/>
      <c r="M228" s="170"/>
      <c r="T228" s="171"/>
      <c r="AT228" s="167" t="s">
        <v>241</v>
      </c>
      <c r="AU228" s="167" t="s">
        <v>95</v>
      </c>
      <c r="AV228" s="14" t="s">
        <v>93</v>
      </c>
      <c r="AW228" s="14" t="s">
        <v>42</v>
      </c>
      <c r="AX228" s="14" t="s">
        <v>86</v>
      </c>
      <c r="AY228" s="167" t="s">
        <v>232</v>
      </c>
    </row>
    <row r="229" spans="2:65" s="14" customFormat="1" ht="22.5">
      <c r="B229" s="166"/>
      <c r="D229" s="152" t="s">
        <v>241</v>
      </c>
      <c r="E229" s="167" t="s">
        <v>1</v>
      </c>
      <c r="F229" s="168" t="s">
        <v>3847</v>
      </c>
      <c r="H229" s="167" t="s">
        <v>1</v>
      </c>
      <c r="I229" s="169"/>
      <c r="L229" s="166"/>
      <c r="M229" s="170"/>
      <c r="T229" s="171"/>
      <c r="AT229" s="167" t="s">
        <v>241</v>
      </c>
      <c r="AU229" s="167" t="s">
        <v>95</v>
      </c>
      <c r="AV229" s="14" t="s">
        <v>93</v>
      </c>
      <c r="AW229" s="14" t="s">
        <v>42</v>
      </c>
      <c r="AX229" s="14" t="s">
        <v>86</v>
      </c>
      <c r="AY229" s="167" t="s">
        <v>232</v>
      </c>
    </row>
    <row r="230" spans="2:65" s="14" customFormat="1">
      <c r="B230" s="166"/>
      <c r="D230" s="152" t="s">
        <v>241</v>
      </c>
      <c r="E230" s="167" t="s">
        <v>1</v>
      </c>
      <c r="F230" s="168" t="s">
        <v>3848</v>
      </c>
      <c r="H230" s="167" t="s">
        <v>1</v>
      </c>
      <c r="I230" s="169"/>
      <c r="L230" s="166"/>
      <c r="M230" s="170"/>
      <c r="T230" s="171"/>
      <c r="AT230" s="167" t="s">
        <v>241</v>
      </c>
      <c r="AU230" s="167" t="s">
        <v>95</v>
      </c>
      <c r="AV230" s="14" t="s">
        <v>93</v>
      </c>
      <c r="AW230" s="14" t="s">
        <v>42</v>
      </c>
      <c r="AX230" s="14" t="s">
        <v>86</v>
      </c>
      <c r="AY230" s="167" t="s">
        <v>232</v>
      </c>
    </row>
    <row r="231" spans="2:65" s="14" customFormat="1">
      <c r="B231" s="166"/>
      <c r="D231" s="152" t="s">
        <v>241</v>
      </c>
      <c r="E231" s="167" t="s">
        <v>1</v>
      </c>
      <c r="F231" s="168" t="s">
        <v>3849</v>
      </c>
      <c r="H231" s="167" t="s">
        <v>1</v>
      </c>
      <c r="I231" s="169"/>
      <c r="L231" s="166"/>
      <c r="M231" s="170"/>
      <c r="T231" s="171"/>
      <c r="AT231" s="167" t="s">
        <v>241</v>
      </c>
      <c r="AU231" s="167" t="s">
        <v>95</v>
      </c>
      <c r="AV231" s="14" t="s">
        <v>93</v>
      </c>
      <c r="AW231" s="14" t="s">
        <v>42</v>
      </c>
      <c r="AX231" s="14" t="s">
        <v>86</v>
      </c>
      <c r="AY231" s="167" t="s">
        <v>232</v>
      </c>
    </row>
    <row r="232" spans="2:65" s="14" customFormat="1">
      <c r="B232" s="166"/>
      <c r="D232" s="152" t="s">
        <v>241</v>
      </c>
      <c r="E232" s="167" t="s">
        <v>1</v>
      </c>
      <c r="F232" s="168" t="s">
        <v>3850</v>
      </c>
      <c r="H232" s="167" t="s">
        <v>1</v>
      </c>
      <c r="I232" s="169"/>
      <c r="L232" s="166"/>
      <c r="M232" s="170"/>
      <c r="T232" s="171"/>
      <c r="AT232" s="167" t="s">
        <v>241</v>
      </c>
      <c r="AU232" s="167" t="s">
        <v>95</v>
      </c>
      <c r="AV232" s="14" t="s">
        <v>93</v>
      </c>
      <c r="AW232" s="14" t="s">
        <v>42</v>
      </c>
      <c r="AX232" s="14" t="s">
        <v>86</v>
      </c>
      <c r="AY232" s="167" t="s">
        <v>232</v>
      </c>
    </row>
    <row r="233" spans="2:65" s="14" customFormat="1" ht="22.5">
      <c r="B233" s="166"/>
      <c r="D233" s="152" t="s">
        <v>241</v>
      </c>
      <c r="E233" s="167" t="s">
        <v>1</v>
      </c>
      <c r="F233" s="168" t="s">
        <v>3851</v>
      </c>
      <c r="H233" s="167" t="s">
        <v>1</v>
      </c>
      <c r="I233" s="169"/>
      <c r="L233" s="166"/>
      <c r="M233" s="170"/>
      <c r="T233" s="171"/>
      <c r="AT233" s="167" t="s">
        <v>241</v>
      </c>
      <c r="AU233" s="167" t="s">
        <v>95</v>
      </c>
      <c r="AV233" s="14" t="s">
        <v>93</v>
      </c>
      <c r="AW233" s="14" t="s">
        <v>42</v>
      </c>
      <c r="AX233" s="14" t="s">
        <v>86</v>
      </c>
      <c r="AY233" s="167" t="s">
        <v>232</v>
      </c>
    </row>
    <row r="234" spans="2:65" s="14" customFormat="1">
      <c r="B234" s="166"/>
      <c r="D234" s="152" t="s">
        <v>241</v>
      </c>
      <c r="E234" s="167" t="s">
        <v>1</v>
      </c>
      <c r="F234" s="168" t="s">
        <v>3852</v>
      </c>
      <c r="H234" s="167" t="s">
        <v>1</v>
      </c>
      <c r="I234" s="169"/>
      <c r="L234" s="166"/>
      <c r="M234" s="170"/>
      <c r="T234" s="171"/>
      <c r="AT234" s="167" t="s">
        <v>241</v>
      </c>
      <c r="AU234" s="167" t="s">
        <v>95</v>
      </c>
      <c r="AV234" s="14" t="s">
        <v>93</v>
      </c>
      <c r="AW234" s="14" t="s">
        <v>42</v>
      </c>
      <c r="AX234" s="14" t="s">
        <v>86</v>
      </c>
      <c r="AY234" s="167" t="s">
        <v>232</v>
      </c>
    </row>
    <row r="235" spans="2:65" s="12" customFormat="1">
      <c r="B235" s="151"/>
      <c r="D235" s="152" t="s">
        <v>241</v>
      </c>
      <c r="E235" s="153" t="s">
        <v>1</v>
      </c>
      <c r="F235" s="154" t="s">
        <v>93</v>
      </c>
      <c r="H235" s="155">
        <v>1</v>
      </c>
      <c r="I235" s="156"/>
      <c r="L235" s="151"/>
      <c r="M235" s="157"/>
      <c r="T235" s="158"/>
      <c r="AT235" s="153" t="s">
        <v>241</v>
      </c>
      <c r="AU235" s="153" t="s">
        <v>95</v>
      </c>
      <c r="AV235" s="12" t="s">
        <v>95</v>
      </c>
      <c r="AW235" s="12" t="s">
        <v>42</v>
      </c>
      <c r="AX235" s="12" t="s">
        <v>86</v>
      </c>
      <c r="AY235" s="153" t="s">
        <v>232</v>
      </c>
    </row>
    <row r="236" spans="2:65" s="13" customFormat="1">
      <c r="B236" s="159"/>
      <c r="D236" s="152" t="s">
        <v>241</v>
      </c>
      <c r="E236" s="160" t="s">
        <v>1</v>
      </c>
      <c r="F236" s="161" t="s">
        <v>243</v>
      </c>
      <c r="H236" s="162">
        <v>1</v>
      </c>
      <c r="I236" s="163"/>
      <c r="L236" s="159"/>
      <c r="M236" s="164"/>
      <c r="T236" s="165"/>
      <c r="AT236" s="160" t="s">
        <v>241</v>
      </c>
      <c r="AU236" s="160" t="s">
        <v>95</v>
      </c>
      <c r="AV236" s="13" t="s">
        <v>239</v>
      </c>
      <c r="AW236" s="13" t="s">
        <v>42</v>
      </c>
      <c r="AX236" s="13" t="s">
        <v>93</v>
      </c>
      <c r="AY236" s="160" t="s">
        <v>232</v>
      </c>
    </row>
    <row r="237" spans="2:65" s="1" customFormat="1" ht="24.2" customHeight="1">
      <c r="B237" s="33"/>
      <c r="C237" s="179" t="s">
        <v>367</v>
      </c>
      <c r="D237" s="179" t="s">
        <v>304</v>
      </c>
      <c r="E237" s="180" t="s">
        <v>3513</v>
      </c>
      <c r="F237" s="181" t="s">
        <v>3514</v>
      </c>
      <c r="G237" s="182" t="s">
        <v>370</v>
      </c>
      <c r="H237" s="183">
        <v>1</v>
      </c>
      <c r="I237" s="184"/>
      <c r="J237" s="185">
        <f>ROUND(I237*H237,2)</f>
        <v>0</v>
      </c>
      <c r="K237" s="181" t="s">
        <v>1794</v>
      </c>
      <c r="L237" s="186"/>
      <c r="M237" s="187" t="s">
        <v>1</v>
      </c>
      <c r="N237" s="188" t="s">
        <v>51</v>
      </c>
      <c r="P237" s="147">
        <f>O237*H237</f>
        <v>0</v>
      </c>
      <c r="Q237" s="147">
        <v>1.6899999999999998E-2</v>
      </c>
      <c r="R237" s="147">
        <f>Q237*H237</f>
        <v>1.6899999999999998E-2</v>
      </c>
      <c r="S237" s="147">
        <v>0</v>
      </c>
      <c r="T237" s="148">
        <f>S237*H237</f>
        <v>0</v>
      </c>
      <c r="AR237" s="149" t="s">
        <v>528</v>
      </c>
      <c r="AT237" s="149" t="s">
        <v>304</v>
      </c>
      <c r="AU237" s="149" t="s">
        <v>95</v>
      </c>
      <c r="AY237" s="17" t="s">
        <v>232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93</v>
      </c>
      <c r="BK237" s="150">
        <f>ROUND(I237*H237,2)</f>
        <v>0</v>
      </c>
      <c r="BL237" s="17" t="s">
        <v>358</v>
      </c>
      <c r="BM237" s="149" t="s">
        <v>3853</v>
      </c>
    </row>
    <row r="238" spans="2:65" s="14" customFormat="1">
      <c r="B238" s="166"/>
      <c r="D238" s="152" t="s">
        <v>241</v>
      </c>
      <c r="E238" s="167" t="s">
        <v>1</v>
      </c>
      <c r="F238" s="168" t="s">
        <v>3832</v>
      </c>
      <c r="H238" s="167" t="s">
        <v>1</v>
      </c>
      <c r="I238" s="169"/>
      <c r="L238" s="166"/>
      <c r="M238" s="170"/>
      <c r="T238" s="171"/>
      <c r="AT238" s="167" t="s">
        <v>241</v>
      </c>
      <c r="AU238" s="167" t="s">
        <v>95</v>
      </c>
      <c r="AV238" s="14" t="s">
        <v>93</v>
      </c>
      <c r="AW238" s="14" t="s">
        <v>42</v>
      </c>
      <c r="AX238" s="14" t="s">
        <v>86</v>
      </c>
      <c r="AY238" s="167" t="s">
        <v>232</v>
      </c>
    </row>
    <row r="239" spans="2:65" s="14" customFormat="1">
      <c r="B239" s="166"/>
      <c r="D239" s="152" t="s">
        <v>241</v>
      </c>
      <c r="E239" s="167" t="s">
        <v>1</v>
      </c>
      <c r="F239" s="168" t="s">
        <v>3833</v>
      </c>
      <c r="H239" s="167" t="s">
        <v>1</v>
      </c>
      <c r="I239" s="169"/>
      <c r="L239" s="166"/>
      <c r="M239" s="170"/>
      <c r="T239" s="171"/>
      <c r="AT239" s="167" t="s">
        <v>241</v>
      </c>
      <c r="AU239" s="167" t="s">
        <v>95</v>
      </c>
      <c r="AV239" s="14" t="s">
        <v>93</v>
      </c>
      <c r="AW239" s="14" t="s">
        <v>42</v>
      </c>
      <c r="AX239" s="14" t="s">
        <v>86</v>
      </c>
      <c r="AY239" s="167" t="s">
        <v>232</v>
      </c>
    </row>
    <row r="240" spans="2:65" s="14" customFormat="1">
      <c r="B240" s="166"/>
      <c r="D240" s="152" t="s">
        <v>241</v>
      </c>
      <c r="E240" s="167" t="s">
        <v>1</v>
      </c>
      <c r="F240" s="168" t="s">
        <v>3834</v>
      </c>
      <c r="H240" s="167" t="s">
        <v>1</v>
      </c>
      <c r="I240" s="169"/>
      <c r="L240" s="166"/>
      <c r="M240" s="170"/>
      <c r="T240" s="171"/>
      <c r="AT240" s="167" t="s">
        <v>241</v>
      </c>
      <c r="AU240" s="167" t="s">
        <v>95</v>
      </c>
      <c r="AV240" s="14" t="s">
        <v>93</v>
      </c>
      <c r="AW240" s="14" t="s">
        <v>42</v>
      </c>
      <c r="AX240" s="14" t="s">
        <v>86</v>
      </c>
      <c r="AY240" s="167" t="s">
        <v>232</v>
      </c>
    </row>
    <row r="241" spans="2:51" s="14" customFormat="1">
      <c r="B241" s="166"/>
      <c r="D241" s="152" t="s">
        <v>241</v>
      </c>
      <c r="E241" s="167" t="s">
        <v>1</v>
      </c>
      <c r="F241" s="168" t="s">
        <v>3835</v>
      </c>
      <c r="H241" s="167" t="s">
        <v>1</v>
      </c>
      <c r="I241" s="169"/>
      <c r="L241" s="166"/>
      <c r="M241" s="170"/>
      <c r="T241" s="171"/>
      <c r="AT241" s="167" t="s">
        <v>241</v>
      </c>
      <c r="AU241" s="167" t="s">
        <v>95</v>
      </c>
      <c r="AV241" s="14" t="s">
        <v>93</v>
      </c>
      <c r="AW241" s="14" t="s">
        <v>42</v>
      </c>
      <c r="AX241" s="14" t="s">
        <v>86</v>
      </c>
      <c r="AY241" s="167" t="s">
        <v>232</v>
      </c>
    </row>
    <row r="242" spans="2:51" s="14" customFormat="1">
      <c r="B242" s="166"/>
      <c r="D242" s="152" t="s">
        <v>241</v>
      </c>
      <c r="E242" s="167" t="s">
        <v>1</v>
      </c>
      <c r="F242" s="168" t="s">
        <v>3836</v>
      </c>
      <c r="H242" s="167" t="s">
        <v>1</v>
      </c>
      <c r="I242" s="169"/>
      <c r="L242" s="166"/>
      <c r="M242" s="170"/>
      <c r="T242" s="171"/>
      <c r="AT242" s="167" t="s">
        <v>241</v>
      </c>
      <c r="AU242" s="167" t="s">
        <v>95</v>
      </c>
      <c r="AV242" s="14" t="s">
        <v>93</v>
      </c>
      <c r="AW242" s="14" t="s">
        <v>42</v>
      </c>
      <c r="AX242" s="14" t="s">
        <v>86</v>
      </c>
      <c r="AY242" s="167" t="s">
        <v>232</v>
      </c>
    </row>
    <row r="243" spans="2:51" s="14" customFormat="1">
      <c r="B243" s="166"/>
      <c r="D243" s="152" t="s">
        <v>241</v>
      </c>
      <c r="E243" s="167" t="s">
        <v>1</v>
      </c>
      <c r="F243" s="168" t="s">
        <v>3837</v>
      </c>
      <c r="H243" s="167" t="s">
        <v>1</v>
      </c>
      <c r="I243" s="169"/>
      <c r="L243" s="166"/>
      <c r="M243" s="170"/>
      <c r="T243" s="171"/>
      <c r="AT243" s="167" t="s">
        <v>241</v>
      </c>
      <c r="AU243" s="167" t="s">
        <v>95</v>
      </c>
      <c r="AV243" s="14" t="s">
        <v>93</v>
      </c>
      <c r="AW243" s="14" t="s">
        <v>42</v>
      </c>
      <c r="AX243" s="14" t="s">
        <v>86</v>
      </c>
      <c r="AY243" s="167" t="s">
        <v>232</v>
      </c>
    </row>
    <row r="244" spans="2:51" s="14" customFormat="1">
      <c r="B244" s="166"/>
      <c r="D244" s="152" t="s">
        <v>241</v>
      </c>
      <c r="E244" s="167" t="s">
        <v>1</v>
      </c>
      <c r="F244" s="168" t="s">
        <v>3838</v>
      </c>
      <c r="H244" s="167" t="s">
        <v>1</v>
      </c>
      <c r="I244" s="169"/>
      <c r="L244" s="166"/>
      <c r="M244" s="170"/>
      <c r="T244" s="171"/>
      <c r="AT244" s="167" t="s">
        <v>241</v>
      </c>
      <c r="AU244" s="167" t="s">
        <v>95</v>
      </c>
      <c r="AV244" s="14" t="s">
        <v>93</v>
      </c>
      <c r="AW244" s="14" t="s">
        <v>42</v>
      </c>
      <c r="AX244" s="14" t="s">
        <v>86</v>
      </c>
      <c r="AY244" s="167" t="s">
        <v>232</v>
      </c>
    </row>
    <row r="245" spans="2:51" s="14" customFormat="1">
      <c r="B245" s="166"/>
      <c r="D245" s="152" t="s">
        <v>241</v>
      </c>
      <c r="E245" s="167" t="s">
        <v>1</v>
      </c>
      <c r="F245" s="168" t="s">
        <v>3839</v>
      </c>
      <c r="H245" s="167" t="s">
        <v>1</v>
      </c>
      <c r="I245" s="169"/>
      <c r="L245" s="166"/>
      <c r="M245" s="170"/>
      <c r="T245" s="171"/>
      <c r="AT245" s="167" t="s">
        <v>241</v>
      </c>
      <c r="AU245" s="167" t="s">
        <v>95</v>
      </c>
      <c r="AV245" s="14" t="s">
        <v>93</v>
      </c>
      <c r="AW245" s="14" t="s">
        <v>42</v>
      </c>
      <c r="AX245" s="14" t="s">
        <v>86</v>
      </c>
      <c r="AY245" s="167" t="s">
        <v>232</v>
      </c>
    </row>
    <row r="246" spans="2:51" s="14" customFormat="1">
      <c r="B246" s="166"/>
      <c r="D246" s="152" t="s">
        <v>241</v>
      </c>
      <c r="E246" s="167" t="s">
        <v>1</v>
      </c>
      <c r="F246" s="168" t="s">
        <v>3840</v>
      </c>
      <c r="H246" s="167" t="s">
        <v>1</v>
      </c>
      <c r="I246" s="169"/>
      <c r="L246" s="166"/>
      <c r="M246" s="170"/>
      <c r="T246" s="171"/>
      <c r="AT246" s="167" t="s">
        <v>241</v>
      </c>
      <c r="AU246" s="167" t="s">
        <v>95</v>
      </c>
      <c r="AV246" s="14" t="s">
        <v>93</v>
      </c>
      <c r="AW246" s="14" t="s">
        <v>42</v>
      </c>
      <c r="AX246" s="14" t="s">
        <v>86</v>
      </c>
      <c r="AY246" s="167" t="s">
        <v>232</v>
      </c>
    </row>
    <row r="247" spans="2:51" s="14" customFormat="1">
      <c r="B247" s="166"/>
      <c r="D247" s="152" t="s">
        <v>241</v>
      </c>
      <c r="E247" s="167" t="s">
        <v>1</v>
      </c>
      <c r="F247" s="168" t="s">
        <v>3841</v>
      </c>
      <c r="H247" s="167" t="s">
        <v>1</v>
      </c>
      <c r="I247" s="169"/>
      <c r="L247" s="166"/>
      <c r="M247" s="170"/>
      <c r="T247" s="171"/>
      <c r="AT247" s="167" t="s">
        <v>241</v>
      </c>
      <c r="AU247" s="167" t="s">
        <v>95</v>
      </c>
      <c r="AV247" s="14" t="s">
        <v>93</v>
      </c>
      <c r="AW247" s="14" t="s">
        <v>42</v>
      </c>
      <c r="AX247" s="14" t="s">
        <v>86</v>
      </c>
      <c r="AY247" s="167" t="s">
        <v>232</v>
      </c>
    </row>
    <row r="248" spans="2:51" s="14" customFormat="1">
      <c r="B248" s="166"/>
      <c r="D248" s="152" t="s">
        <v>241</v>
      </c>
      <c r="E248" s="167" t="s">
        <v>1</v>
      </c>
      <c r="F248" s="168" t="s">
        <v>3842</v>
      </c>
      <c r="H248" s="167" t="s">
        <v>1</v>
      </c>
      <c r="I248" s="169"/>
      <c r="L248" s="166"/>
      <c r="M248" s="170"/>
      <c r="T248" s="171"/>
      <c r="AT248" s="167" t="s">
        <v>241</v>
      </c>
      <c r="AU248" s="167" t="s">
        <v>95</v>
      </c>
      <c r="AV248" s="14" t="s">
        <v>93</v>
      </c>
      <c r="AW248" s="14" t="s">
        <v>42</v>
      </c>
      <c r="AX248" s="14" t="s">
        <v>86</v>
      </c>
      <c r="AY248" s="167" t="s">
        <v>232</v>
      </c>
    </row>
    <row r="249" spans="2:51" s="14" customFormat="1">
      <c r="B249" s="166"/>
      <c r="D249" s="152" t="s">
        <v>241</v>
      </c>
      <c r="E249" s="167" t="s">
        <v>1</v>
      </c>
      <c r="F249" s="168" t="s">
        <v>3843</v>
      </c>
      <c r="H249" s="167" t="s">
        <v>1</v>
      </c>
      <c r="I249" s="169"/>
      <c r="L249" s="166"/>
      <c r="M249" s="170"/>
      <c r="T249" s="171"/>
      <c r="AT249" s="167" t="s">
        <v>241</v>
      </c>
      <c r="AU249" s="167" t="s">
        <v>95</v>
      </c>
      <c r="AV249" s="14" t="s">
        <v>93</v>
      </c>
      <c r="AW249" s="14" t="s">
        <v>42</v>
      </c>
      <c r="AX249" s="14" t="s">
        <v>86</v>
      </c>
      <c r="AY249" s="167" t="s">
        <v>232</v>
      </c>
    </row>
    <row r="250" spans="2:51" s="14" customFormat="1">
      <c r="B250" s="166"/>
      <c r="D250" s="152" t="s">
        <v>241</v>
      </c>
      <c r="E250" s="167" t="s">
        <v>1</v>
      </c>
      <c r="F250" s="168" t="s">
        <v>3844</v>
      </c>
      <c r="H250" s="167" t="s">
        <v>1</v>
      </c>
      <c r="I250" s="169"/>
      <c r="L250" s="166"/>
      <c r="M250" s="170"/>
      <c r="T250" s="171"/>
      <c r="AT250" s="167" t="s">
        <v>241</v>
      </c>
      <c r="AU250" s="167" t="s">
        <v>95</v>
      </c>
      <c r="AV250" s="14" t="s">
        <v>93</v>
      </c>
      <c r="AW250" s="14" t="s">
        <v>42</v>
      </c>
      <c r="AX250" s="14" t="s">
        <v>86</v>
      </c>
      <c r="AY250" s="167" t="s">
        <v>232</v>
      </c>
    </row>
    <row r="251" spans="2:51" s="14" customFormat="1">
      <c r="B251" s="166"/>
      <c r="D251" s="152" t="s">
        <v>241</v>
      </c>
      <c r="E251" s="167" t="s">
        <v>1</v>
      </c>
      <c r="F251" s="168" t="s">
        <v>3845</v>
      </c>
      <c r="H251" s="167" t="s">
        <v>1</v>
      </c>
      <c r="I251" s="169"/>
      <c r="L251" s="166"/>
      <c r="M251" s="170"/>
      <c r="T251" s="171"/>
      <c r="AT251" s="167" t="s">
        <v>241</v>
      </c>
      <c r="AU251" s="167" t="s">
        <v>95</v>
      </c>
      <c r="AV251" s="14" t="s">
        <v>93</v>
      </c>
      <c r="AW251" s="14" t="s">
        <v>42</v>
      </c>
      <c r="AX251" s="14" t="s">
        <v>86</v>
      </c>
      <c r="AY251" s="167" t="s">
        <v>232</v>
      </c>
    </row>
    <row r="252" spans="2:51" s="14" customFormat="1">
      <c r="B252" s="166"/>
      <c r="D252" s="152" t="s">
        <v>241</v>
      </c>
      <c r="E252" s="167" t="s">
        <v>1</v>
      </c>
      <c r="F252" s="168" t="s">
        <v>3846</v>
      </c>
      <c r="H252" s="167" t="s">
        <v>1</v>
      </c>
      <c r="I252" s="169"/>
      <c r="L252" s="166"/>
      <c r="M252" s="170"/>
      <c r="T252" s="171"/>
      <c r="AT252" s="167" t="s">
        <v>241</v>
      </c>
      <c r="AU252" s="167" t="s">
        <v>95</v>
      </c>
      <c r="AV252" s="14" t="s">
        <v>93</v>
      </c>
      <c r="AW252" s="14" t="s">
        <v>42</v>
      </c>
      <c r="AX252" s="14" t="s">
        <v>86</v>
      </c>
      <c r="AY252" s="167" t="s">
        <v>232</v>
      </c>
    </row>
    <row r="253" spans="2:51" s="14" customFormat="1" ht="22.5">
      <c r="B253" s="166"/>
      <c r="D253" s="152" t="s">
        <v>241</v>
      </c>
      <c r="E253" s="167" t="s">
        <v>1</v>
      </c>
      <c r="F253" s="168" t="s">
        <v>3847</v>
      </c>
      <c r="H253" s="167" t="s">
        <v>1</v>
      </c>
      <c r="I253" s="169"/>
      <c r="L253" s="166"/>
      <c r="M253" s="170"/>
      <c r="T253" s="171"/>
      <c r="AT253" s="167" t="s">
        <v>241</v>
      </c>
      <c r="AU253" s="167" t="s">
        <v>95</v>
      </c>
      <c r="AV253" s="14" t="s">
        <v>93</v>
      </c>
      <c r="AW253" s="14" t="s">
        <v>42</v>
      </c>
      <c r="AX253" s="14" t="s">
        <v>86</v>
      </c>
      <c r="AY253" s="167" t="s">
        <v>232</v>
      </c>
    </row>
    <row r="254" spans="2:51" s="14" customFormat="1">
      <c r="B254" s="166"/>
      <c r="D254" s="152" t="s">
        <v>241</v>
      </c>
      <c r="E254" s="167" t="s">
        <v>1</v>
      </c>
      <c r="F254" s="168" t="s">
        <v>3848</v>
      </c>
      <c r="H254" s="167" t="s">
        <v>1</v>
      </c>
      <c r="I254" s="169"/>
      <c r="L254" s="166"/>
      <c r="M254" s="170"/>
      <c r="T254" s="171"/>
      <c r="AT254" s="167" t="s">
        <v>241</v>
      </c>
      <c r="AU254" s="167" t="s">
        <v>95</v>
      </c>
      <c r="AV254" s="14" t="s">
        <v>93</v>
      </c>
      <c r="AW254" s="14" t="s">
        <v>42</v>
      </c>
      <c r="AX254" s="14" t="s">
        <v>86</v>
      </c>
      <c r="AY254" s="167" t="s">
        <v>232</v>
      </c>
    </row>
    <row r="255" spans="2:51" s="14" customFormat="1">
      <c r="B255" s="166"/>
      <c r="D255" s="152" t="s">
        <v>241</v>
      </c>
      <c r="E255" s="167" t="s">
        <v>1</v>
      </c>
      <c r="F255" s="168" t="s">
        <v>3849</v>
      </c>
      <c r="H255" s="167" t="s">
        <v>1</v>
      </c>
      <c r="I255" s="169"/>
      <c r="L255" s="166"/>
      <c r="M255" s="170"/>
      <c r="T255" s="171"/>
      <c r="AT255" s="167" t="s">
        <v>241</v>
      </c>
      <c r="AU255" s="167" t="s">
        <v>95</v>
      </c>
      <c r="AV255" s="14" t="s">
        <v>93</v>
      </c>
      <c r="AW255" s="14" t="s">
        <v>42</v>
      </c>
      <c r="AX255" s="14" t="s">
        <v>86</v>
      </c>
      <c r="AY255" s="167" t="s">
        <v>232</v>
      </c>
    </row>
    <row r="256" spans="2:51" s="14" customFormat="1">
      <c r="B256" s="166"/>
      <c r="D256" s="152" t="s">
        <v>241</v>
      </c>
      <c r="E256" s="167" t="s">
        <v>1</v>
      </c>
      <c r="F256" s="168" t="s">
        <v>3850</v>
      </c>
      <c r="H256" s="167" t="s">
        <v>1</v>
      </c>
      <c r="I256" s="169"/>
      <c r="L256" s="166"/>
      <c r="M256" s="170"/>
      <c r="T256" s="171"/>
      <c r="AT256" s="167" t="s">
        <v>241</v>
      </c>
      <c r="AU256" s="167" t="s">
        <v>95</v>
      </c>
      <c r="AV256" s="14" t="s">
        <v>93</v>
      </c>
      <c r="AW256" s="14" t="s">
        <v>42</v>
      </c>
      <c r="AX256" s="14" t="s">
        <v>86</v>
      </c>
      <c r="AY256" s="167" t="s">
        <v>232</v>
      </c>
    </row>
    <row r="257" spans="2:65" s="14" customFormat="1" ht="22.5">
      <c r="B257" s="166"/>
      <c r="D257" s="152" t="s">
        <v>241</v>
      </c>
      <c r="E257" s="167" t="s">
        <v>1</v>
      </c>
      <c r="F257" s="168" t="s">
        <v>3851</v>
      </c>
      <c r="H257" s="167" t="s">
        <v>1</v>
      </c>
      <c r="I257" s="169"/>
      <c r="L257" s="166"/>
      <c r="M257" s="170"/>
      <c r="T257" s="171"/>
      <c r="AT257" s="167" t="s">
        <v>241</v>
      </c>
      <c r="AU257" s="167" t="s">
        <v>95</v>
      </c>
      <c r="AV257" s="14" t="s">
        <v>93</v>
      </c>
      <c r="AW257" s="14" t="s">
        <v>42</v>
      </c>
      <c r="AX257" s="14" t="s">
        <v>86</v>
      </c>
      <c r="AY257" s="167" t="s">
        <v>232</v>
      </c>
    </row>
    <row r="258" spans="2:65" s="14" customFormat="1">
      <c r="B258" s="166"/>
      <c r="D258" s="152" t="s">
        <v>241</v>
      </c>
      <c r="E258" s="167" t="s">
        <v>1</v>
      </c>
      <c r="F258" s="168" t="s">
        <v>3852</v>
      </c>
      <c r="H258" s="167" t="s">
        <v>1</v>
      </c>
      <c r="I258" s="169"/>
      <c r="L258" s="166"/>
      <c r="M258" s="170"/>
      <c r="T258" s="171"/>
      <c r="AT258" s="167" t="s">
        <v>241</v>
      </c>
      <c r="AU258" s="167" t="s">
        <v>95</v>
      </c>
      <c r="AV258" s="14" t="s">
        <v>93</v>
      </c>
      <c r="AW258" s="14" t="s">
        <v>42</v>
      </c>
      <c r="AX258" s="14" t="s">
        <v>86</v>
      </c>
      <c r="AY258" s="167" t="s">
        <v>232</v>
      </c>
    </row>
    <row r="259" spans="2:65" s="12" customFormat="1">
      <c r="B259" s="151"/>
      <c r="D259" s="152" t="s">
        <v>241</v>
      </c>
      <c r="E259" s="153" t="s">
        <v>1</v>
      </c>
      <c r="F259" s="154" t="s">
        <v>93</v>
      </c>
      <c r="H259" s="155">
        <v>1</v>
      </c>
      <c r="I259" s="156"/>
      <c r="L259" s="151"/>
      <c r="M259" s="157"/>
      <c r="T259" s="158"/>
      <c r="AT259" s="153" t="s">
        <v>241</v>
      </c>
      <c r="AU259" s="153" t="s">
        <v>95</v>
      </c>
      <c r="AV259" s="12" t="s">
        <v>95</v>
      </c>
      <c r="AW259" s="12" t="s">
        <v>42</v>
      </c>
      <c r="AX259" s="12" t="s">
        <v>86</v>
      </c>
      <c r="AY259" s="153" t="s">
        <v>232</v>
      </c>
    </row>
    <row r="260" spans="2:65" s="13" customFormat="1">
      <c r="B260" s="159"/>
      <c r="D260" s="152" t="s">
        <v>241</v>
      </c>
      <c r="E260" s="160" t="s">
        <v>1</v>
      </c>
      <c r="F260" s="161" t="s">
        <v>243</v>
      </c>
      <c r="H260" s="162">
        <v>1</v>
      </c>
      <c r="I260" s="163"/>
      <c r="L260" s="159"/>
      <c r="M260" s="164"/>
      <c r="T260" s="165"/>
      <c r="AT260" s="160" t="s">
        <v>241</v>
      </c>
      <c r="AU260" s="160" t="s">
        <v>95</v>
      </c>
      <c r="AV260" s="13" t="s">
        <v>239</v>
      </c>
      <c r="AW260" s="13" t="s">
        <v>42</v>
      </c>
      <c r="AX260" s="13" t="s">
        <v>93</v>
      </c>
      <c r="AY260" s="160" t="s">
        <v>232</v>
      </c>
    </row>
    <row r="261" spans="2:65" s="1" customFormat="1" ht="16.5" customHeight="1">
      <c r="B261" s="33"/>
      <c r="C261" s="138" t="s">
        <v>373</v>
      </c>
      <c r="D261" s="138" t="s">
        <v>234</v>
      </c>
      <c r="E261" s="139" t="s">
        <v>3854</v>
      </c>
      <c r="F261" s="140" t="s">
        <v>3855</v>
      </c>
      <c r="G261" s="141" t="s">
        <v>370</v>
      </c>
      <c r="H261" s="142">
        <v>1</v>
      </c>
      <c r="I261" s="143"/>
      <c r="J261" s="144">
        <f>ROUND(I261*H261,2)</f>
        <v>0</v>
      </c>
      <c r="K261" s="140" t="s">
        <v>1794</v>
      </c>
      <c r="L261" s="33"/>
      <c r="M261" s="145" t="s">
        <v>1</v>
      </c>
      <c r="N261" s="146" t="s">
        <v>51</v>
      </c>
      <c r="P261" s="147">
        <f>O261*H261</f>
        <v>0</v>
      </c>
      <c r="Q261" s="147">
        <v>0</v>
      </c>
      <c r="R261" s="147">
        <f>Q261*H261</f>
        <v>0</v>
      </c>
      <c r="S261" s="147">
        <v>0</v>
      </c>
      <c r="T261" s="148">
        <f>S261*H261</f>
        <v>0</v>
      </c>
      <c r="AR261" s="149" t="s">
        <v>358</v>
      </c>
      <c r="AT261" s="149" t="s">
        <v>234</v>
      </c>
      <c r="AU261" s="149" t="s">
        <v>95</v>
      </c>
      <c r="AY261" s="17" t="s">
        <v>232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93</v>
      </c>
      <c r="BK261" s="150">
        <f>ROUND(I261*H261,2)</f>
        <v>0</v>
      </c>
      <c r="BL261" s="17" t="s">
        <v>358</v>
      </c>
      <c r="BM261" s="149" t="s">
        <v>3856</v>
      </c>
    </row>
    <row r="262" spans="2:65" s="14" customFormat="1">
      <c r="B262" s="166"/>
      <c r="D262" s="152" t="s">
        <v>241</v>
      </c>
      <c r="E262" s="167" t="s">
        <v>1</v>
      </c>
      <c r="F262" s="168" t="s">
        <v>3857</v>
      </c>
      <c r="H262" s="167" t="s">
        <v>1</v>
      </c>
      <c r="I262" s="169"/>
      <c r="L262" s="166"/>
      <c r="M262" s="170"/>
      <c r="T262" s="171"/>
      <c r="AT262" s="167" t="s">
        <v>241</v>
      </c>
      <c r="AU262" s="167" t="s">
        <v>95</v>
      </c>
      <c r="AV262" s="14" t="s">
        <v>93</v>
      </c>
      <c r="AW262" s="14" t="s">
        <v>42</v>
      </c>
      <c r="AX262" s="14" t="s">
        <v>86</v>
      </c>
      <c r="AY262" s="167" t="s">
        <v>232</v>
      </c>
    </row>
    <row r="263" spans="2:65" s="14" customFormat="1">
      <c r="B263" s="166"/>
      <c r="D263" s="152" t="s">
        <v>241</v>
      </c>
      <c r="E263" s="167" t="s">
        <v>1</v>
      </c>
      <c r="F263" s="168" t="s">
        <v>3858</v>
      </c>
      <c r="H263" s="167" t="s">
        <v>1</v>
      </c>
      <c r="I263" s="169"/>
      <c r="L263" s="166"/>
      <c r="M263" s="170"/>
      <c r="T263" s="171"/>
      <c r="AT263" s="167" t="s">
        <v>241</v>
      </c>
      <c r="AU263" s="167" t="s">
        <v>95</v>
      </c>
      <c r="AV263" s="14" t="s">
        <v>93</v>
      </c>
      <c r="AW263" s="14" t="s">
        <v>42</v>
      </c>
      <c r="AX263" s="14" t="s">
        <v>86</v>
      </c>
      <c r="AY263" s="167" t="s">
        <v>232</v>
      </c>
    </row>
    <row r="264" spans="2:65" s="14" customFormat="1">
      <c r="B264" s="166"/>
      <c r="D264" s="152" t="s">
        <v>241</v>
      </c>
      <c r="E264" s="167" t="s">
        <v>1</v>
      </c>
      <c r="F264" s="168" t="s">
        <v>3859</v>
      </c>
      <c r="H264" s="167" t="s">
        <v>1</v>
      </c>
      <c r="I264" s="169"/>
      <c r="L264" s="166"/>
      <c r="M264" s="170"/>
      <c r="T264" s="171"/>
      <c r="AT264" s="167" t="s">
        <v>241</v>
      </c>
      <c r="AU264" s="167" t="s">
        <v>95</v>
      </c>
      <c r="AV264" s="14" t="s">
        <v>93</v>
      </c>
      <c r="AW264" s="14" t="s">
        <v>42</v>
      </c>
      <c r="AX264" s="14" t="s">
        <v>86</v>
      </c>
      <c r="AY264" s="167" t="s">
        <v>232</v>
      </c>
    </row>
    <row r="265" spans="2:65" s="14" customFormat="1">
      <c r="B265" s="166"/>
      <c r="D265" s="152" t="s">
        <v>241</v>
      </c>
      <c r="E265" s="167" t="s">
        <v>1</v>
      </c>
      <c r="F265" s="168" t="s">
        <v>3838</v>
      </c>
      <c r="H265" s="167" t="s">
        <v>1</v>
      </c>
      <c r="I265" s="169"/>
      <c r="L265" s="166"/>
      <c r="M265" s="170"/>
      <c r="T265" s="171"/>
      <c r="AT265" s="167" t="s">
        <v>241</v>
      </c>
      <c r="AU265" s="167" t="s">
        <v>95</v>
      </c>
      <c r="AV265" s="14" t="s">
        <v>93</v>
      </c>
      <c r="AW265" s="14" t="s">
        <v>42</v>
      </c>
      <c r="AX265" s="14" t="s">
        <v>86</v>
      </c>
      <c r="AY265" s="167" t="s">
        <v>232</v>
      </c>
    </row>
    <row r="266" spans="2:65" s="14" customFormat="1" ht="22.5">
      <c r="B266" s="166"/>
      <c r="D266" s="152" t="s">
        <v>241</v>
      </c>
      <c r="E266" s="167" t="s">
        <v>1</v>
      </c>
      <c r="F266" s="168" t="s">
        <v>3860</v>
      </c>
      <c r="H266" s="167" t="s">
        <v>1</v>
      </c>
      <c r="I266" s="169"/>
      <c r="L266" s="166"/>
      <c r="M266" s="170"/>
      <c r="T266" s="171"/>
      <c r="AT266" s="167" t="s">
        <v>241</v>
      </c>
      <c r="AU266" s="167" t="s">
        <v>95</v>
      </c>
      <c r="AV266" s="14" t="s">
        <v>93</v>
      </c>
      <c r="AW266" s="14" t="s">
        <v>42</v>
      </c>
      <c r="AX266" s="14" t="s">
        <v>86</v>
      </c>
      <c r="AY266" s="167" t="s">
        <v>232</v>
      </c>
    </row>
    <row r="267" spans="2:65" s="14" customFormat="1">
      <c r="B267" s="166"/>
      <c r="D267" s="152" t="s">
        <v>241</v>
      </c>
      <c r="E267" s="167" t="s">
        <v>1</v>
      </c>
      <c r="F267" s="168" t="s">
        <v>3861</v>
      </c>
      <c r="H267" s="167" t="s">
        <v>1</v>
      </c>
      <c r="I267" s="169"/>
      <c r="L267" s="166"/>
      <c r="M267" s="170"/>
      <c r="T267" s="171"/>
      <c r="AT267" s="167" t="s">
        <v>241</v>
      </c>
      <c r="AU267" s="167" t="s">
        <v>95</v>
      </c>
      <c r="AV267" s="14" t="s">
        <v>93</v>
      </c>
      <c r="AW267" s="14" t="s">
        <v>42</v>
      </c>
      <c r="AX267" s="14" t="s">
        <v>86</v>
      </c>
      <c r="AY267" s="167" t="s">
        <v>232</v>
      </c>
    </row>
    <row r="268" spans="2:65" s="14" customFormat="1">
      <c r="B268" s="166"/>
      <c r="D268" s="152" t="s">
        <v>241</v>
      </c>
      <c r="E268" s="167" t="s">
        <v>1</v>
      </c>
      <c r="F268" s="168" t="s">
        <v>3862</v>
      </c>
      <c r="H268" s="167" t="s">
        <v>1</v>
      </c>
      <c r="I268" s="169"/>
      <c r="L268" s="166"/>
      <c r="M268" s="170"/>
      <c r="T268" s="171"/>
      <c r="AT268" s="167" t="s">
        <v>241</v>
      </c>
      <c r="AU268" s="167" t="s">
        <v>95</v>
      </c>
      <c r="AV268" s="14" t="s">
        <v>93</v>
      </c>
      <c r="AW268" s="14" t="s">
        <v>42</v>
      </c>
      <c r="AX268" s="14" t="s">
        <v>86</v>
      </c>
      <c r="AY268" s="167" t="s">
        <v>232</v>
      </c>
    </row>
    <row r="269" spans="2:65" s="14" customFormat="1">
      <c r="B269" s="166"/>
      <c r="D269" s="152" t="s">
        <v>241</v>
      </c>
      <c r="E269" s="167" t="s">
        <v>1</v>
      </c>
      <c r="F269" s="168" t="s">
        <v>3863</v>
      </c>
      <c r="H269" s="167" t="s">
        <v>1</v>
      </c>
      <c r="I269" s="169"/>
      <c r="L269" s="166"/>
      <c r="M269" s="170"/>
      <c r="T269" s="171"/>
      <c r="AT269" s="167" t="s">
        <v>241</v>
      </c>
      <c r="AU269" s="167" t="s">
        <v>95</v>
      </c>
      <c r="AV269" s="14" t="s">
        <v>93</v>
      </c>
      <c r="AW269" s="14" t="s">
        <v>42</v>
      </c>
      <c r="AX269" s="14" t="s">
        <v>86</v>
      </c>
      <c r="AY269" s="167" t="s">
        <v>232</v>
      </c>
    </row>
    <row r="270" spans="2:65" s="14" customFormat="1">
      <c r="B270" s="166"/>
      <c r="D270" s="152" t="s">
        <v>241</v>
      </c>
      <c r="E270" s="167" t="s">
        <v>1</v>
      </c>
      <c r="F270" s="168" t="s">
        <v>3864</v>
      </c>
      <c r="H270" s="167" t="s">
        <v>1</v>
      </c>
      <c r="I270" s="169"/>
      <c r="L270" s="166"/>
      <c r="M270" s="170"/>
      <c r="T270" s="171"/>
      <c r="AT270" s="167" t="s">
        <v>241</v>
      </c>
      <c r="AU270" s="167" t="s">
        <v>95</v>
      </c>
      <c r="AV270" s="14" t="s">
        <v>93</v>
      </c>
      <c r="AW270" s="14" t="s">
        <v>42</v>
      </c>
      <c r="AX270" s="14" t="s">
        <v>86</v>
      </c>
      <c r="AY270" s="167" t="s">
        <v>232</v>
      </c>
    </row>
    <row r="271" spans="2:65" s="14" customFormat="1">
      <c r="B271" s="166"/>
      <c r="D271" s="152" t="s">
        <v>241</v>
      </c>
      <c r="E271" s="167" t="s">
        <v>1</v>
      </c>
      <c r="F271" s="168" t="s">
        <v>3865</v>
      </c>
      <c r="H271" s="167" t="s">
        <v>1</v>
      </c>
      <c r="I271" s="169"/>
      <c r="L271" s="166"/>
      <c r="M271" s="170"/>
      <c r="T271" s="171"/>
      <c r="AT271" s="167" t="s">
        <v>241</v>
      </c>
      <c r="AU271" s="167" t="s">
        <v>95</v>
      </c>
      <c r="AV271" s="14" t="s">
        <v>93</v>
      </c>
      <c r="AW271" s="14" t="s">
        <v>42</v>
      </c>
      <c r="AX271" s="14" t="s">
        <v>86</v>
      </c>
      <c r="AY271" s="167" t="s">
        <v>232</v>
      </c>
    </row>
    <row r="272" spans="2:65" s="14" customFormat="1">
      <c r="B272" s="166"/>
      <c r="D272" s="152" t="s">
        <v>241</v>
      </c>
      <c r="E272" s="167" t="s">
        <v>1</v>
      </c>
      <c r="F272" s="168" t="s">
        <v>3866</v>
      </c>
      <c r="H272" s="167" t="s">
        <v>1</v>
      </c>
      <c r="I272" s="169"/>
      <c r="L272" s="166"/>
      <c r="M272" s="170"/>
      <c r="T272" s="171"/>
      <c r="AT272" s="167" t="s">
        <v>241</v>
      </c>
      <c r="AU272" s="167" t="s">
        <v>95</v>
      </c>
      <c r="AV272" s="14" t="s">
        <v>93</v>
      </c>
      <c r="AW272" s="14" t="s">
        <v>42</v>
      </c>
      <c r="AX272" s="14" t="s">
        <v>86</v>
      </c>
      <c r="AY272" s="167" t="s">
        <v>232</v>
      </c>
    </row>
    <row r="273" spans="2:65" s="14" customFormat="1" ht="22.5">
      <c r="B273" s="166"/>
      <c r="D273" s="152" t="s">
        <v>241</v>
      </c>
      <c r="E273" s="167" t="s">
        <v>1</v>
      </c>
      <c r="F273" s="168" t="s">
        <v>3867</v>
      </c>
      <c r="H273" s="167" t="s">
        <v>1</v>
      </c>
      <c r="I273" s="169"/>
      <c r="L273" s="166"/>
      <c r="M273" s="170"/>
      <c r="T273" s="171"/>
      <c r="AT273" s="167" t="s">
        <v>241</v>
      </c>
      <c r="AU273" s="167" t="s">
        <v>95</v>
      </c>
      <c r="AV273" s="14" t="s">
        <v>93</v>
      </c>
      <c r="AW273" s="14" t="s">
        <v>42</v>
      </c>
      <c r="AX273" s="14" t="s">
        <v>86</v>
      </c>
      <c r="AY273" s="167" t="s">
        <v>232</v>
      </c>
    </row>
    <row r="274" spans="2:65" s="14" customFormat="1">
      <c r="B274" s="166"/>
      <c r="D274" s="152" t="s">
        <v>241</v>
      </c>
      <c r="E274" s="167" t="s">
        <v>1</v>
      </c>
      <c r="F274" s="168" t="s">
        <v>3868</v>
      </c>
      <c r="H274" s="167" t="s">
        <v>1</v>
      </c>
      <c r="I274" s="169"/>
      <c r="L274" s="166"/>
      <c r="M274" s="170"/>
      <c r="T274" s="171"/>
      <c r="AT274" s="167" t="s">
        <v>241</v>
      </c>
      <c r="AU274" s="167" t="s">
        <v>95</v>
      </c>
      <c r="AV274" s="14" t="s">
        <v>93</v>
      </c>
      <c r="AW274" s="14" t="s">
        <v>42</v>
      </c>
      <c r="AX274" s="14" t="s">
        <v>86</v>
      </c>
      <c r="AY274" s="167" t="s">
        <v>232</v>
      </c>
    </row>
    <row r="275" spans="2:65" s="14" customFormat="1">
      <c r="B275" s="166"/>
      <c r="D275" s="152" t="s">
        <v>241</v>
      </c>
      <c r="E275" s="167" t="s">
        <v>1</v>
      </c>
      <c r="F275" s="168" t="s">
        <v>3869</v>
      </c>
      <c r="H275" s="167" t="s">
        <v>1</v>
      </c>
      <c r="I275" s="169"/>
      <c r="L275" s="166"/>
      <c r="M275" s="170"/>
      <c r="T275" s="171"/>
      <c r="AT275" s="167" t="s">
        <v>241</v>
      </c>
      <c r="AU275" s="167" t="s">
        <v>95</v>
      </c>
      <c r="AV275" s="14" t="s">
        <v>93</v>
      </c>
      <c r="AW275" s="14" t="s">
        <v>42</v>
      </c>
      <c r="AX275" s="14" t="s">
        <v>86</v>
      </c>
      <c r="AY275" s="167" t="s">
        <v>232</v>
      </c>
    </row>
    <row r="276" spans="2:65" s="14" customFormat="1">
      <c r="B276" s="166"/>
      <c r="D276" s="152" t="s">
        <v>241</v>
      </c>
      <c r="E276" s="167" t="s">
        <v>1</v>
      </c>
      <c r="F276" s="168" t="s">
        <v>3870</v>
      </c>
      <c r="H276" s="167" t="s">
        <v>1</v>
      </c>
      <c r="I276" s="169"/>
      <c r="L276" s="166"/>
      <c r="M276" s="170"/>
      <c r="T276" s="171"/>
      <c r="AT276" s="167" t="s">
        <v>241</v>
      </c>
      <c r="AU276" s="167" t="s">
        <v>95</v>
      </c>
      <c r="AV276" s="14" t="s">
        <v>93</v>
      </c>
      <c r="AW276" s="14" t="s">
        <v>42</v>
      </c>
      <c r="AX276" s="14" t="s">
        <v>86</v>
      </c>
      <c r="AY276" s="167" t="s">
        <v>232</v>
      </c>
    </row>
    <row r="277" spans="2:65" s="12" customFormat="1">
      <c r="B277" s="151"/>
      <c r="D277" s="152" t="s">
        <v>241</v>
      </c>
      <c r="E277" s="153" t="s">
        <v>1</v>
      </c>
      <c r="F277" s="154" t="s">
        <v>93</v>
      </c>
      <c r="H277" s="155">
        <v>1</v>
      </c>
      <c r="I277" s="156"/>
      <c r="L277" s="151"/>
      <c r="M277" s="157"/>
      <c r="T277" s="158"/>
      <c r="AT277" s="153" t="s">
        <v>241</v>
      </c>
      <c r="AU277" s="153" t="s">
        <v>95</v>
      </c>
      <c r="AV277" s="12" t="s">
        <v>95</v>
      </c>
      <c r="AW277" s="12" t="s">
        <v>42</v>
      </c>
      <c r="AX277" s="12" t="s">
        <v>86</v>
      </c>
      <c r="AY277" s="153" t="s">
        <v>232</v>
      </c>
    </row>
    <row r="278" spans="2:65" s="13" customFormat="1">
      <c r="B278" s="159"/>
      <c r="D278" s="152" t="s">
        <v>241</v>
      </c>
      <c r="E278" s="160" t="s">
        <v>1</v>
      </c>
      <c r="F278" s="161" t="s">
        <v>243</v>
      </c>
      <c r="H278" s="162">
        <v>1</v>
      </c>
      <c r="I278" s="163"/>
      <c r="L278" s="159"/>
      <c r="M278" s="164"/>
      <c r="T278" s="165"/>
      <c r="AT278" s="160" t="s">
        <v>241</v>
      </c>
      <c r="AU278" s="160" t="s">
        <v>95</v>
      </c>
      <c r="AV278" s="13" t="s">
        <v>239</v>
      </c>
      <c r="AW278" s="13" t="s">
        <v>42</v>
      </c>
      <c r="AX278" s="13" t="s">
        <v>93</v>
      </c>
      <c r="AY278" s="160" t="s">
        <v>232</v>
      </c>
    </row>
    <row r="279" spans="2:65" s="1" customFormat="1" ht="16.5" customHeight="1">
      <c r="B279" s="33"/>
      <c r="C279" s="179" t="s">
        <v>379</v>
      </c>
      <c r="D279" s="179" t="s">
        <v>304</v>
      </c>
      <c r="E279" s="180" t="s">
        <v>3871</v>
      </c>
      <c r="F279" s="181" t="s">
        <v>3872</v>
      </c>
      <c r="G279" s="182" t="s">
        <v>370</v>
      </c>
      <c r="H279" s="183">
        <v>1</v>
      </c>
      <c r="I279" s="184"/>
      <c r="J279" s="185">
        <f>ROUND(I279*H279,2)</f>
        <v>0</v>
      </c>
      <c r="K279" s="181" t="s">
        <v>1794</v>
      </c>
      <c r="L279" s="186"/>
      <c r="M279" s="187" t="s">
        <v>1</v>
      </c>
      <c r="N279" s="188" t="s">
        <v>51</v>
      </c>
      <c r="P279" s="147">
        <f>O279*H279</f>
        <v>0</v>
      </c>
      <c r="Q279" s="147">
        <v>0.25</v>
      </c>
      <c r="R279" s="147">
        <f>Q279*H279</f>
        <v>0.25</v>
      </c>
      <c r="S279" s="147">
        <v>0</v>
      </c>
      <c r="T279" s="148">
        <f>S279*H279</f>
        <v>0</v>
      </c>
      <c r="AR279" s="149" t="s">
        <v>528</v>
      </c>
      <c r="AT279" s="149" t="s">
        <v>304</v>
      </c>
      <c r="AU279" s="149" t="s">
        <v>95</v>
      </c>
      <c r="AY279" s="17" t="s">
        <v>232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7" t="s">
        <v>93</v>
      </c>
      <c r="BK279" s="150">
        <f>ROUND(I279*H279,2)</f>
        <v>0</v>
      </c>
      <c r="BL279" s="17" t="s">
        <v>358</v>
      </c>
      <c r="BM279" s="149" t="s">
        <v>3873</v>
      </c>
    </row>
    <row r="280" spans="2:65" s="14" customFormat="1">
      <c r="B280" s="166"/>
      <c r="D280" s="152" t="s">
        <v>241</v>
      </c>
      <c r="E280" s="167" t="s">
        <v>1</v>
      </c>
      <c r="F280" s="168" t="s">
        <v>3857</v>
      </c>
      <c r="H280" s="167" t="s">
        <v>1</v>
      </c>
      <c r="I280" s="169"/>
      <c r="L280" s="166"/>
      <c r="M280" s="170"/>
      <c r="T280" s="171"/>
      <c r="AT280" s="167" t="s">
        <v>241</v>
      </c>
      <c r="AU280" s="167" t="s">
        <v>95</v>
      </c>
      <c r="AV280" s="14" t="s">
        <v>93</v>
      </c>
      <c r="AW280" s="14" t="s">
        <v>42</v>
      </c>
      <c r="AX280" s="14" t="s">
        <v>86</v>
      </c>
      <c r="AY280" s="167" t="s">
        <v>232</v>
      </c>
    </row>
    <row r="281" spans="2:65" s="14" customFormat="1">
      <c r="B281" s="166"/>
      <c r="D281" s="152" t="s">
        <v>241</v>
      </c>
      <c r="E281" s="167" t="s">
        <v>1</v>
      </c>
      <c r="F281" s="168" t="s">
        <v>3858</v>
      </c>
      <c r="H281" s="167" t="s">
        <v>1</v>
      </c>
      <c r="I281" s="169"/>
      <c r="L281" s="166"/>
      <c r="M281" s="170"/>
      <c r="T281" s="171"/>
      <c r="AT281" s="167" t="s">
        <v>241</v>
      </c>
      <c r="AU281" s="167" t="s">
        <v>95</v>
      </c>
      <c r="AV281" s="14" t="s">
        <v>93</v>
      </c>
      <c r="AW281" s="14" t="s">
        <v>42</v>
      </c>
      <c r="AX281" s="14" t="s">
        <v>86</v>
      </c>
      <c r="AY281" s="167" t="s">
        <v>232</v>
      </c>
    </row>
    <row r="282" spans="2:65" s="14" customFormat="1">
      <c r="B282" s="166"/>
      <c r="D282" s="152" t="s">
        <v>241</v>
      </c>
      <c r="E282" s="167" t="s">
        <v>1</v>
      </c>
      <c r="F282" s="168" t="s">
        <v>3859</v>
      </c>
      <c r="H282" s="167" t="s">
        <v>1</v>
      </c>
      <c r="I282" s="169"/>
      <c r="L282" s="166"/>
      <c r="M282" s="170"/>
      <c r="T282" s="171"/>
      <c r="AT282" s="167" t="s">
        <v>241</v>
      </c>
      <c r="AU282" s="167" t="s">
        <v>95</v>
      </c>
      <c r="AV282" s="14" t="s">
        <v>93</v>
      </c>
      <c r="AW282" s="14" t="s">
        <v>42</v>
      </c>
      <c r="AX282" s="14" t="s">
        <v>86</v>
      </c>
      <c r="AY282" s="167" t="s">
        <v>232</v>
      </c>
    </row>
    <row r="283" spans="2:65" s="14" customFormat="1">
      <c r="B283" s="166"/>
      <c r="D283" s="152" t="s">
        <v>241</v>
      </c>
      <c r="E283" s="167" t="s">
        <v>1</v>
      </c>
      <c r="F283" s="168" t="s">
        <v>3838</v>
      </c>
      <c r="H283" s="167" t="s">
        <v>1</v>
      </c>
      <c r="I283" s="169"/>
      <c r="L283" s="166"/>
      <c r="M283" s="170"/>
      <c r="T283" s="171"/>
      <c r="AT283" s="167" t="s">
        <v>241</v>
      </c>
      <c r="AU283" s="167" t="s">
        <v>95</v>
      </c>
      <c r="AV283" s="14" t="s">
        <v>93</v>
      </c>
      <c r="AW283" s="14" t="s">
        <v>42</v>
      </c>
      <c r="AX283" s="14" t="s">
        <v>86</v>
      </c>
      <c r="AY283" s="167" t="s">
        <v>232</v>
      </c>
    </row>
    <row r="284" spans="2:65" s="14" customFormat="1" ht="22.5">
      <c r="B284" s="166"/>
      <c r="D284" s="152" t="s">
        <v>241</v>
      </c>
      <c r="E284" s="167" t="s">
        <v>1</v>
      </c>
      <c r="F284" s="168" t="s">
        <v>3860</v>
      </c>
      <c r="H284" s="167" t="s">
        <v>1</v>
      </c>
      <c r="I284" s="169"/>
      <c r="L284" s="166"/>
      <c r="M284" s="170"/>
      <c r="T284" s="171"/>
      <c r="AT284" s="167" t="s">
        <v>241</v>
      </c>
      <c r="AU284" s="167" t="s">
        <v>95</v>
      </c>
      <c r="AV284" s="14" t="s">
        <v>93</v>
      </c>
      <c r="AW284" s="14" t="s">
        <v>42</v>
      </c>
      <c r="AX284" s="14" t="s">
        <v>86</v>
      </c>
      <c r="AY284" s="167" t="s">
        <v>232</v>
      </c>
    </row>
    <row r="285" spans="2:65" s="14" customFormat="1">
      <c r="B285" s="166"/>
      <c r="D285" s="152" t="s">
        <v>241</v>
      </c>
      <c r="E285" s="167" t="s">
        <v>1</v>
      </c>
      <c r="F285" s="168" t="s">
        <v>3861</v>
      </c>
      <c r="H285" s="167" t="s">
        <v>1</v>
      </c>
      <c r="I285" s="169"/>
      <c r="L285" s="166"/>
      <c r="M285" s="170"/>
      <c r="T285" s="171"/>
      <c r="AT285" s="167" t="s">
        <v>241</v>
      </c>
      <c r="AU285" s="167" t="s">
        <v>95</v>
      </c>
      <c r="AV285" s="14" t="s">
        <v>93</v>
      </c>
      <c r="AW285" s="14" t="s">
        <v>42</v>
      </c>
      <c r="AX285" s="14" t="s">
        <v>86</v>
      </c>
      <c r="AY285" s="167" t="s">
        <v>232</v>
      </c>
    </row>
    <row r="286" spans="2:65" s="14" customFormat="1">
      <c r="B286" s="166"/>
      <c r="D286" s="152" t="s">
        <v>241</v>
      </c>
      <c r="E286" s="167" t="s">
        <v>1</v>
      </c>
      <c r="F286" s="168" t="s">
        <v>3862</v>
      </c>
      <c r="H286" s="167" t="s">
        <v>1</v>
      </c>
      <c r="I286" s="169"/>
      <c r="L286" s="166"/>
      <c r="M286" s="170"/>
      <c r="T286" s="171"/>
      <c r="AT286" s="167" t="s">
        <v>241</v>
      </c>
      <c r="AU286" s="167" t="s">
        <v>95</v>
      </c>
      <c r="AV286" s="14" t="s">
        <v>93</v>
      </c>
      <c r="AW286" s="14" t="s">
        <v>42</v>
      </c>
      <c r="AX286" s="14" t="s">
        <v>86</v>
      </c>
      <c r="AY286" s="167" t="s">
        <v>232</v>
      </c>
    </row>
    <row r="287" spans="2:65" s="14" customFormat="1">
      <c r="B287" s="166"/>
      <c r="D287" s="152" t="s">
        <v>241</v>
      </c>
      <c r="E287" s="167" t="s">
        <v>1</v>
      </c>
      <c r="F287" s="168" t="s">
        <v>3863</v>
      </c>
      <c r="H287" s="167" t="s">
        <v>1</v>
      </c>
      <c r="I287" s="169"/>
      <c r="L287" s="166"/>
      <c r="M287" s="170"/>
      <c r="T287" s="171"/>
      <c r="AT287" s="167" t="s">
        <v>241</v>
      </c>
      <c r="AU287" s="167" t="s">
        <v>95</v>
      </c>
      <c r="AV287" s="14" t="s">
        <v>93</v>
      </c>
      <c r="AW287" s="14" t="s">
        <v>42</v>
      </c>
      <c r="AX287" s="14" t="s">
        <v>86</v>
      </c>
      <c r="AY287" s="167" t="s">
        <v>232</v>
      </c>
    </row>
    <row r="288" spans="2:65" s="14" customFormat="1">
      <c r="B288" s="166"/>
      <c r="D288" s="152" t="s">
        <v>241</v>
      </c>
      <c r="E288" s="167" t="s">
        <v>1</v>
      </c>
      <c r="F288" s="168" t="s">
        <v>3864</v>
      </c>
      <c r="H288" s="167" t="s">
        <v>1</v>
      </c>
      <c r="I288" s="169"/>
      <c r="L288" s="166"/>
      <c r="M288" s="170"/>
      <c r="T288" s="171"/>
      <c r="AT288" s="167" t="s">
        <v>241</v>
      </c>
      <c r="AU288" s="167" t="s">
        <v>95</v>
      </c>
      <c r="AV288" s="14" t="s">
        <v>93</v>
      </c>
      <c r="AW288" s="14" t="s">
        <v>42</v>
      </c>
      <c r="AX288" s="14" t="s">
        <v>86</v>
      </c>
      <c r="AY288" s="167" t="s">
        <v>232</v>
      </c>
    </row>
    <row r="289" spans="2:65" s="14" customFormat="1">
      <c r="B289" s="166"/>
      <c r="D289" s="152" t="s">
        <v>241</v>
      </c>
      <c r="E289" s="167" t="s">
        <v>1</v>
      </c>
      <c r="F289" s="168" t="s">
        <v>3865</v>
      </c>
      <c r="H289" s="167" t="s">
        <v>1</v>
      </c>
      <c r="I289" s="169"/>
      <c r="L289" s="166"/>
      <c r="M289" s="170"/>
      <c r="T289" s="171"/>
      <c r="AT289" s="167" t="s">
        <v>241</v>
      </c>
      <c r="AU289" s="167" t="s">
        <v>95</v>
      </c>
      <c r="AV289" s="14" t="s">
        <v>93</v>
      </c>
      <c r="AW289" s="14" t="s">
        <v>42</v>
      </c>
      <c r="AX289" s="14" t="s">
        <v>86</v>
      </c>
      <c r="AY289" s="167" t="s">
        <v>232</v>
      </c>
    </row>
    <row r="290" spans="2:65" s="14" customFormat="1">
      <c r="B290" s="166"/>
      <c r="D290" s="152" t="s">
        <v>241</v>
      </c>
      <c r="E290" s="167" t="s">
        <v>1</v>
      </c>
      <c r="F290" s="168" t="s">
        <v>3866</v>
      </c>
      <c r="H290" s="167" t="s">
        <v>1</v>
      </c>
      <c r="I290" s="169"/>
      <c r="L290" s="166"/>
      <c r="M290" s="170"/>
      <c r="T290" s="171"/>
      <c r="AT290" s="167" t="s">
        <v>241</v>
      </c>
      <c r="AU290" s="167" t="s">
        <v>95</v>
      </c>
      <c r="AV290" s="14" t="s">
        <v>93</v>
      </c>
      <c r="AW290" s="14" t="s">
        <v>42</v>
      </c>
      <c r="AX290" s="14" t="s">
        <v>86</v>
      </c>
      <c r="AY290" s="167" t="s">
        <v>232</v>
      </c>
    </row>
    <row r="291" spans="2:65" s="14" customFormat="1" ht="22.5">
      <c r="B291" s="166"/>
      <c r="D291" s="152" t="s">
        <v>241</v>
      </c>
      <c r="E291" s="167" t="s">
        <v>1</v>
      </c>
      <c r="F291" s="168" t="s">
        <v>3867</v>
      </c>
      <c r="H291" s="167" t="s">
        <v>1</v>
      </c>
      <c r="I291" s="169"/>
      <c r="L291" s="166"/>
      <c r="M291" s="170"/>
      <c r="T291" s="171"/>
      <c r="AT291" s="167" t="s">
        <v>241</v>
      </c>
      <c r="AU291" s="167" t="s">
        <v>95</v>
      </c>
      <c r="AV291" s="14" t="s">
        <v>93</v>
      </c>
      <c r="AW291" s="14" t="s">
        <v>42</v>
      </c>
      <c r="AX291" s="14" t="s">
        <v>86</v>
      </c>
      <c r="AY291" s="167" t="s">
        <v>232</v>
      </c>
    </row>
    <row r="292" spans="2:65" s="14" customFormat="1">
      <c r="B292" s="166"/>
      <c r="D292" s="152" t="s">
        <v>241</v>
      </c>
      <c r="E292" s="167" t="s">
        <v>1</v>
      </c>
      <c r="F292" s="168" t="s">
        <v>3868</v>
      </c>
      <c r="H292" s="167" t="s">
        <v>1</v>
      </c>
      <c r="I292" s="169"/>
      <c r="L292" s="166"/>
      <c r="M292" s="170"/>
      <c r="T292" s="171"/>
      <c r="AT292" s="167" t="s">
        <v>241</v>
      </c>
      <c r="AU292" s="167" t="s">
        <v>95</v>
      </c>
      <c r="AV292" s="14" t="s">
        <v>93</v>
      </c>
      <c r="AW292" s="14" t="s">
        <v>42</v>
      </c>
      <c r="AX292" s="14" t="s">
        <v>86</v>
      </c>
      <c r="AY292" s="167" t="s">
        <v>232</v>
      </c>
    </row>
    <row r="293" spans="2:65" s="14" customFormat="1">
      <c r="B293" s="166"/>
      <c r="D293" s="152" t="s">
        <v>241</v>
      </c>
      <c r="E293" s="167" t="s">
        <v>1</v>
      </c>
      <c r="F293" s="168" t="s">
        <v>3869</v>
      </c>
      <c r="H293" s="167" t="s">
        <v>1</v>
      </c>
      <c r="I293" s="169"/>
      <c r="L293" s="166"/>
      <c r="M293" s="170"/>
      <c r="T293" s="171"/>
      <c r="AT293" s="167" t="s">
        <v>241</v>
      </c>
      <c r="AU293" s="167" t="s">
        <v>95</v>
      </c>
      <c r="AV293" s="14" t="s">
        <v>93</v>
      </c>
      <c r="AW293" s="14" t="s">
        <v>42</v>
      </c>
      <c r="AX293" s="14" t="s">
        <v>86</v>
      </c>
      <c r="AY293" s="167" t="s">
        <v>232</v>
      </c>
    </row>
    <row r="294" spans="2:65" s="14" customFormat="1">
      <c r="B294" s="166"/>
      <c r="D294" s="152" t="s">
        <v>241</v>
      </c>
      <c r="E294" s="167" t="s">
        <v>1</v>
      </c>
      <c r="F294" s="168" t="s">
        <v>3870</v>
      </c>
      <c r="H294" s="167" t="s">
        <v>1</v>
      </c>
      <c r="I294" s="169"/>
      <c r="L294" s="166"/>
      <c r="M294" s="170"/>
      <c r="T294" s="171"/>
      <c r="AT294" s="167" t="s">
        <v>241</v>
      </c>
      <c r="AU294" s="167" t="s">
        <v>95</v>
      </c>
      <c r="AV294" s="14" t="s">
        <v>93</v>
      </c>
      <c r="AW294" s="14" t="s">
        <v>42</v>
      </c>
      <c r="AX294" s="14" t="s">
        <v>86</v>
      </c>
      <c r="AY294" s="167" t="s">
        <v>232</v>
      </c>
    </row>
    <row r="295" spans="2:65" s="12" customFormat="1">
      <c r="B295" s="151"/>
      <c r="D295" s="152" t="s">
        <v>241</v>
      </c>
      <c r="E295" s="153" t="s">
        <v>1</v>
      </c>
      <c r="F295" s="154" t="s">
        <v>93</v>
      </c>
      <c r="H295" s="155">
        <v>1</v>
      </c>
      <c r="I295" s="156"/>
      <c r="L295" s="151"/>
      <c r="M295" s="157"/>
      <c r="T295" s="158"/>
      <c r="AT295" s="153" t="s">
        <v>241</v>
      </c>
      <c r="AU295" s="153" t="s">
        <v>95</v>
      </c>
      <c r="AV295" s="12" t="s">
        <v>95</v>
      </c>
      <c r="AW295" s="12" t="s">
        <v>42</v>
      </c>
      <c r="AX295" s="12" t="s">
        <v>86</v>
      </c>
      <c r="AY295" s="153" t="s">
        <v>232</v>
      </c>
    </row>
    <row r="296" spans="2:65" s="13" customFormat="1">
      <c r="B296" s="159"/>
      <c r="D296" s="152" t="s">
        <v>241</v>
      </c>
      <c r="E296" s="160" t="s">
        <v>1</v>
      </c>
      <c r="F296" s="161" t="s">
        <v>243</v>
      </c>
      <c r="H296" s="162">
        <v>1</v>
      </c>
      <c r="I296" s="163"/>
      <c r="L296" s="159"/>
      <c r="M296" s="164"/>
      <c r="T296" s="165"/>
      <c r="AT296" s="160" t="s">
        <v>241</v>
      </c>
      <c r="AU296" s="160" t="s">
        <v>95</v>
      </c>
      <c r="AV296" s="13" t="s">
        <v>239</v>
      </c>
      <c r="AW296" s="13" t="s">
        <v>42</v>
      </c>
      <c r="AX296" s="13" t="s">
        <v>93</v>
      </c>
      <c r="AY296" s="160" t="s">
        <v>232</v>
      </c>
    </row>
    <row r="297" spans="2:65" s="1" customFormat="1" ht="24.2" customHeight="1">
      <c r="B297" s="33"/>
      <c r="C297" s="138" t="s">
        <v>384</v>
      </c>
      <c r="D297" s="138" t="s">
        <v>234</v>
      </c>
      <c r="E297" s="139" t="s">
        <v>3516</v>
      </c>
      <c r="F297" s="140" t="s">
        <v>3517</v>
      </c>
      <c r="G297" s="141" t="s">
        <v>370</v>
      </c>
      <c r="H297" s="142">
        <v>1</v>
      </c>
      <c r="I297" s="143"/>
      <c r="J297" s="144">
        <f>ROUND(I297*H297,2)</f>
        <v>0</v>
      </c>
      <c r="K297" s="140" t="s">
        <v>238</v>
      </c>
      <c r="L297" s="33"/>
      <c r="M297" s="145" t="s">
        <v>1</v>
      </c>
      <c r="N297" s="146" t="s">
        <v>51</v>
      </c>
      <c r="P297" s="147">
        <f>O297*H297</f>
        <v>0</v>
      </c>
      <c r="Q297" s="147">
        <v>0</v>
      </c>
      <c r="R297" s="147">
        <f>Q297*H297</f>
        <v>0</v>
      </c>
      <c r="S297" s="147">
        <v>0</v>
      </c>
      <c r="T297" s="148">
        <f>S297*H297</f>
        <v>0</v>
      </c>
      <c r="AR297" s="149" t="s">
        <v>358</v>
      </c>
      <c r="AT297" s="149" t="s">
        <v>234</v>
      </c>
      <c r="AU297" s="149" t="s">
        <v>95</v>
      </c>
      <c r="AY297" s="17" t="s">
        <v>232</v>
      </c>
      <c r="BE297" s="150">
        <f>IF(N297="základní",J297,0)</f>
        <v>0</v>
      </c>
      <c r="BF297" s="150">
        <f>IF(N297="snížená",J297,0)</f>
        <v>0</v>
      </c>
      <c r="BG297" s="150">
        <f>IF(N297="zákl. přenesená",J297,0)</f>
        <v>0</v>
      </c>
      <c r="BH297" s="150">
        <f>IF(N297="sníž. přenesená",J297,0)</f>
        <v>0</v>
      </c>
      <c r="BI297" s="150">
        <f>IF(N297="nulová",J297,0)</f>
        <v>0</v>
      </c>
      <c r="BJ297" s="17" t="s">
        <v>93</v>
      </c>
      <c r="BK297" s="150">
        <f>ROUND(I297*H297,2)</f>
        <v>0</v>
      </c>
      <c r="BL297" s="17" t="s">
        <v>358</v>
      </c>
      <c r="BM297" s="149" t="s">
        <v>3874</v>
      </c>
    </row>
    <row r="298" spans="2:65" s="14" customFormat="1">
      <c r="B298" s="166"/>
      <c r="D298" s="152" t="s">
        <v>241</v>
      </c>
      <c r="E298" s="167" t="s">
        <v>1</v>
      </c>
      <c r="F298" s="168" t="s">
        <v>3832</v>
      </c>
      <c r="H298" s="167" t="s">
        <v>1</v>
      </c>
      <c r="I298" s="169"/>
      <c r="L298" s="166"/>
      <c r="M298" s="170"/>
      <c r="T298" s="171"/>
      <c r="AT298" s="167" t="s">
        <v>241</v>
      </c>
      <c r="AU298" s="167" t="s">
        <v>95</v>
      </c>
      <c r="AV298" s="14" t="s">
        <v>93</v>
      </c>
      <c r="AW298" s="14" t="s">
        <v>42</v>
      </c>
      <c r="AX298" s="14" t="s">
        <v>86</v>
      </c>
      <c r="AY298" s="167" t="s">
        <v>232</v>
      </c>
    </row>
    <row r="299" spans="2:65" s="14" customFormat="1">
      <c r="B299" s="166"/>
      <c r="D299" s="152" t="s">
        <v>241</v>
      </c>
      <c r="E299" s="167" t="s">
        <v>1</v>
      </c>
      <c r="F299" s="168" t="s">
        <v>3833</v>
      </c>
      <c r="H299" s="167" t="s">
        <v>1</v>
      </c>
      <c r="I299" s="169"/>
      <c r="L299" s="166"/>
      <c r="M299" s="170"/>
      <c r="T299" s="171"/>
      <c r="AT299" s="167" t="s">
        <v>241</v>
      </c>
      <c r="AU299" s="167" t="s">
        <v>95</v>
      </c>
      <c r="AV299" s="14" t="s">
        <v>93</v>
      </c>
      <c r="AW299" s="14" t="s">
        <v>42</v>
      </c>
      <c r="AX299" s="14" t="s">
        <v>86</v>
      </c>
      <c r="AY299" s="167" t="s">
        <v>232</v>
      </c>
    </row>
    <row r="300" spans="2:65" s="14" customFormat="1">
      <c r="B300" s="166"/>
      <c r="D300" s="152" t="s">
        <v>241</v>
      </c>
      <c r="E300" s="167" t="s">
        <v>1</v>
      </c>
      <c r="F300" s="168" t="s">
        <v>3834</v>
      </c>
      <c r="H300" s="167" t="s">
        <v>1</v>
      </c>
      <c r="I300" s="169"/>
      <c r="L300" s="166"/>
      <c r="M300" s="170"/>
      <c r="T300" s="171"/>
      <c r="AT300" s="167" t="s">
        <v>241</v>
      </c>
      <c r="AU300" s="167" t="s">
        <v>95</v>
      </c>
      <c r="AV300" s="14" t="s">
        <v>93</v>
      </c>
      <c r="AW300" s="14" t="s">
        <v>42</v>
      </c>
      <c r="AX300" s="14" t="s">
        <v>86</v>
      </c>
      <c r="AY300" s="167" t="s">
        <v>232</v>
      </c>
    </row>
    <row r="301" spans="2:65" s="14" customFormat="1">
      <c r="B301" s="166"/>
      <c r="D301" s="152" t="s">
        <v>241</v>
      </c>
      <c r="E301" s="167" t="s">
        <v>1</v>
      </c>
      <c r="F301" s="168" t="s">
        <v>3835</v>
      </c>
      <c r="H301" s="167" t="s">
        <v>1</v>
      </c>
      <c r="I301" s="169"/>
      <c r="L301" s="166"/>
      <c r="M301" s="170"/>
      <c r="T301" s="171"/>
      <c r="AT301" s="167" t="s">
        <v>241</v>
      </c>
      <c r="AU301" s="167" t="s">
        <v>95</v>
      </c>
      <c r="AV301" s="14" t="s">
        <v>93</v>
      </c>
      <c r="AW301" s="14" t="s">
        <v>42</v>
      </c>
      <c r="AX301" s="14" t="s">
        <v>86</v>
      </c>
      <c r="AY301" s="167" t="s">
        <v>232</v>
      </c>
    </row>
    <row r="302" spans="2:65" s="14" customFormat="1">
      <c r="B302" s="166"/>
      <c r="D302" s="152" t="s">
        <v>241</v>
      </c>
      <c r="E302" s="167" t="s">
        <v>1</v>
      </c>
      <c r="F302" s="168" t="s">
        <v>3836</v>
      </c>
      <c r="H302" s="167" t="s">
        <v>1</v>
      </c>
      <c r="I302" s="169"/>
      <c r="L302" s="166"/>
      <c r="M302" s="170"/>
      <c r="T302" s="171"/>
      <c r="AT302" s="167" t="s">
        <v>241</v>
      </c>
      <c r="AU302" s="167" t="s">
        <v>95</v>
      </c>
      <c r="AV302" s="14" t="s">
        <v>93</v>
      </c>
      <c r="AW302" s="14" t="s">
        <v>42</v>
      </c>
      <c r="AX302" s="14" t="s">
        <v>86</v>
      </c>
      <c r="AY302" s="167" t="s">
        <v>232</v>
      </c>
    </row>
    <row r="303" spans="2:65" s="14" customFormat="1">
      <c r="B303" s="166"/>
      <c r="D303" s="152" t="s">
        <v>241</v>
      </c>
      <c r="E303" s="167" t="s">
        <v>1</v>
      </c>
      <c r="F303" s="168" t="s">
        <v>3837</v>
      </c>
      <c r="H303" s="167" t="s">
        <v>1</v>
      </c>
      <c r="I303" s="169"/>
      <c r="L303" s="166"/>
      <c r="M303" s="170"/>
      <c r="T303" s="171"/>
      <c r="AT303" s="167" t="s">
        <v>241</v>
      </c>
      <c r="AU303" s="167" t="s">
        <v>95</v>
      </c>
      <c r="AV303" s="14" t="s">
        <v>93</v>
      </c>
      <c r="AW303" s="14" t="s">
        <v>42</v>
      </c>
      <c r="AX303" s="14" t="s">
        <v>86</v>
      </c>
      <c r="AY303" s="167" t="s">
        <v>232</v>
      </c>
    </row>
    <row r="304" spans="2:65" s="14" customFormat="1">
      <c r="B304" s="166"/>
      <c r="D304" s="152" t="s">
        <v>241</v>
      </c>
      <c r="E304" s="167" t="s">
        <v>1</v>
      </c>
      <c r="F304" s="168" t="s">
        <v>3838</v>
      </c>
      <c r="H304" s="167" t="s">
        <v>1</v>
      </c>
      <c r="I304" s="169"/>
      <c r="L304" s="166"/>
      <c r="M304" s="170"/>
      <c r="T304" s="171"/>
      <c r="AT304" s="167" t="s">
        <v>241</v>
      </c>
      <c r="AU304" s="167" t="s">
        <v>95</v>
      </c>
      <c r="AV304" s="14" t="s">
        <v>93</v>
      </c>
      <c r="AW304" s="14" t="s">
        <v>42</v>
      </c>
      <c r="AX304" s="14" t="s">
        <v>86</v>
      </c>
      <c r="AY304" s="167" t="s">
        <v>232</v>
      </c>
    </row>
    <row r="305" spans="2:51" s="14" customFormat="1">
      <c r="B305" s="166"/>
      <c r="D305" s="152" t="s">
        <v>241</v>
      </c>
      <c r="E305" s="167" t="s">
        <v>1</v>
      </c>
      <c r="F305" s="168" t="s">
        <v>3839</v>
      </c>
      <c r="H305" s="167" t="s">
        <v>1</v>
      </c>
      <c r="I305" s="169"/>
      <c r="L305" s="166"/>
      <c r="M305" s="170"/>
      <c r="T305" s="171"/>
      <c r="AT305" s="167" t="s">
        <v>241</v>
      </c>
      <c r="AU305" s="167" t="s">
        <v>95</v>
      </c>
      <c r="AV305" s="14" t="s">
        <v>93</v>
      </c>
      <c r="AW305" s="14" t="s">
        <v>42</v>
      </c>
      <c r="AX305" s="14" t="s">
        <v>86</v>
      </c>
      <c r="AY305" s="167" t="s">
        <v>232</v>
      </c>
    </row>
    <row r="306" spans="2:51" s="14" customFormat="1">
      <c r="B306" s="166"/>
      <c r="D306" s="152" t="s">
        <v>241</v>
      </c>
      <c r="E306" s="167" t="s">
        <v>1</v>
      </c>
      <c r="F306" s="168" t="s">
        <v>3840</v>
      </c>
      <c r="H306" s="167" t="s">
        <v>1</v>
      </c>
      <c r="I306" s="169"/>
      <c r="L306" s="166"/>
      <c r="M306" s="170"/>
      <c r="T306" s="171"/>
      <c r="AT306" s="167" t="s">
        <v>241</v>
      </c>
      <c r="AU306" s="167" t="s">
        <v>95</v>
      </c>
      <c r="AV306" s="14" t="s">
        <v>93</v>
      </c>
      <c r="AW306" s="14" t="s">
        <v>42</v>
      </c>
      <c r="AX306" s="14" t="s">
        <v>86</v>
      </c>
      <c r="AY306" s="167" t="s">
        <v>232</v>
      </c>
    </row>
    <row r="307" spans="2:51" s="14" customFormat="1">
      <c r="B307" s="166"/>
      <c r="D307" s="152" t="s">
        <v>241</v>
      </c>
      <c r="E307" s="167" t="s">
        <v>1</v>
      </c>
      <c r="F307" s="168" t="s">
        <v>3841</v>
      </c>
      <c r="H307" s="167" t="s">
        <v>1</v>
      </c>
      <c r="I307" s="169"/>
      <c r="L307" s="166"/>
      <c r="M307" s="170"/>
      <c r="T307" s="171"/>
      <c r="AT307" s="167" t="s">
        <v>241</v>
      </c>
      <c r="AU307" s="167" t="s">
        <v>95</v>
      </c>
      <c r="AV307" s="14" t="s">
        <v>93</v>
      </c>
      <c r="AW307" s="14" t="s">
        <v>42</v>
      </c>
      <c r="AX307" s="14" t="s">
        <v>86</v>
      </c>
      <c r="AY307" s="167" t="s">
        <v>232</v>
      </c>
    </row>
    <row r="308" spans="2:51" s="14" customFormat="1">
      <c r="B308" s="166"/>
      <c r="D308" s="152" t="s">
        <v>241</v>
      </c>
      <c r="E308" s="167" t="s">
        <v>1</v>
      </c>
      <c r="F308" s="168" t="s">
        <v>3842</v>
      </c>
      <c r="H308" s="167" t="s">
        <v>1</v>
      </c>
      <c r="I308" s="169"/>
      <c r="L308" s="166"/>
      <c r="M308" s="170"/>
      <c r="T308" s="171"/>
      <c r="AT308" s="167" t="s">
        <v>241</v>
      </c>
      <c r="AU308" s="167" t="s">
        <v>95</v>
      </c>
      <c r="AV308" s="14" t="s">
        <v>93</v>
      </c>
      <c r="AW308" s="14" t="s">
        <v>42</v>
      </c>
      <c r="AX308" s="14" t="s">
        <v>86</v>
      </c>
      <c r="AY308" s="167" t="s">
        <v>232</v>
      </c>
    </row>
    <row r="309" spans="2:51" s="14" customFormat="1">
      <c r="B309" s="166"/>
      <c r="D309" s="152" t="s">
        <v>241</v>
      </c>
      <c r="E309" s="167" t="s">
        <v>1</v>
      </c>
      <c r="F309" s="168" t="s">
        <v>3843</v>
      </c>
      <c r="H309" s="167" t="s">
        <v>1</v>
      </c>
      <c r="I309" s="169"/>
      <c r="L309" s="166"/>
      <c r="M309" s="170"/>
      <c r="T309" s="171"/>
      <c r="AT309" s="167" t="s">
        <v>241</v>
      </c>
      <c r="AU309" s="167" t="s">
        <v>95</v>
      </c>
      <c r="AV309" s="14" t="s">
        <v>93</v>
      </c>
      <c r="AW309" s="14" t="s">
        <v>42</v>
      </c>
      <c r="AX309" s="14" t="s">
        <v>86</v>
      </c>
      <c r="AY309" s="167" t="s">
        <v>232</v>
      </c>
    </row>
    <row r="310" spans="2:51" s="14" customFormat="1">
      <c r="B310" s="166"/>
      <c r="D310" s="152" t="s">
        <v>241</v>
      </c>
      <c r="E310" s="167" t="s">
        <v>1</v>
      </c>
      <c r="F310" s="168" t="s">
        <v>3844</v>
      </c>
      <c r="H310" s="167" t="s">
        <v>1</v>
      </c>
      <c r="I310" s="169"/>
      <c r="L310" s="166"/>
      <c r="M310" s="170"/>
      <c r="T310" s="171"/>
      <c r="AT310" s="167" t="s">
        <v>241</v>
      </c>
      <c r="AU310" s="167" t="s">
        <v>95</v>
      </c>
      <c r="AV310" s="14" t="s">
        <v>93</v>
      </c>
      <c r="AW310" s="14" t="s">
        <v>42</v>
      </c>
      <c r="AX310" s="14" t="s">
        <v>86</v>
      </c>
      <c r="AY310" s="167" t="s">
        <v>232</v>
      </c>
    </row>
    <row r="311" spans="2:51" s="14" customFormat="1">
      <c r="B311" s="166"/>
      <c r="D311" s="152" t="s">
        <v>241</v>
      </c>
      <c r="E311" s="167" t="s">
        <v>1</v>
      </c>
      <c r="F311" s="168" t="s">
        <v>3845</v>
      </c>
      <c r="H311" s="167" t="s">
        <v>1</v>
      </c>
      <c r="I311" s="169"/>
      <c r="L311" s="166"/>
      <c r="M311" s="170"/>
      <c r="T311" s="171"/>
      <c r="AT311" s="167" t="s">
        <v>241</v>
      </c>
      <c r="AU311" s="167" t="s">
        <v>95</v>
      </c>
      <c r="AV311" s="14" t="s">
        <v>93</v>
      </c>
      <c r="AW311" s="14" t="s">
        <v>42</v>
      </c>
      <c r="AX311" s="14" t="s">
        <v>86</v>
      </c>
      <c r="AY311" s="167" t="s">
        <v>232</v>
      </c>
    </row>
    <row r="312" spans="2:51" s="14" customFormat="1">
      <c r="B312" s="166"/>
      <c r="D312" s="152" t="s">
        <v>241</v>
      </c>
      <c r="E312" s="167" t="s">
        <v>1</v>
      </c>
      <c r="F312" s="168" t="s">
        <v>3846</v>
      </c>
      <c r="H312" s="167" t="s">
        <v>1</v>
      </c>
      <c r="I312" s="169"/>
      <c r="L312" s="166"/>
      <c r="M312" s="170"/>
      <c r="T312" s="171"/>
      <c r="AT312" s="167" t="s">
        <v>241</v>
      </c>
      <c r="AU312" s="167" t="s">
        <v>95</v>
      </c>
      <c r="AV312" s="14" t="s">
        <v>93</v>
      </c>
      <c r="AW312" s="14" t="s">
        <v>42</v>
      </c>
      <c r="AX312" s="14" t="s">
        <v>86</v>
      </c>
      <c r="AY312" s="167" t="s">
        <v>232</v>
      </c>
    </row>
    <row r="313" spans="2:51" s="14" customFormat="1" ht="22.5">
      <c r="B313" s="166"/>
      <c r="D313" s="152" t="s">
        <v>241</v>
      </c>
      <c r="E313" s="167" t="s">
        <v>1</v>
      </c>
      <c r="F313" s="168" t="s">
        <v>3847</v>
      </c>
      <c r="H313" s="167" t="s">
        <v>1</v>
      </c>
      <c r="I313" s="169"/>
      <c r="L313" s="166"/>
      <c r="M313" s="170"/>
      <c r="T313" s="171"/>
      <c r="AT313" s="167" t="s">
        <v>241</v>
      </c>
      <c r="AU313" s="167" t="s">
        <v>95</v>
      </c>
      <c r="AV313" s="14" t="s">
        <v>93</v>
      </c>
      <c r="AW313" s="14" t="s">
        <v>42</v>
      </c>
      <c r="AX313" s="14" t="s">
        <v>86</v>
      </c>
      <c r="AY313" s="167" t="s">
        <v>232</v>
      </c>
    </row>
    <row r="314" spans="2:51" s="14" customFormat="1">
      <c r="B314" s="166"/>
      <c r="D314" s="152" t="s">
        <v>241</v>
      </c>
      <c r="E314" s="167" t="s">
        <v>1</v>
      </c>
      <c r="F314" s="168" t="s">
        <v>3848</v>
      </c>
      <c r="H314" s="167" t="s">
        <v>1</v>
      </c>
      <c r="I314" s="169"/>
      <c r="L314" s="166"/>
      <c r="M314" s="170"/>
      <c r="T314" s="171"/>
      <c r="AT314" s="167" t="s">
        <v>241</v>
      </c>
      <c r="AU314" s="167" t="s">
        <v>95</v>
      </c>
      <c r="AV314" s="14" t="s">
        <v>93</v>
      </c>
      <c r="AW314" s="14" t="s">
        <v>42</v>
      </c>
      <c r="AX314" s="14" t="s">
        <v>86</v>
      </c>
      <c r="AY314" s="167" t="s">
        <v>232</v>
      </c>
    </row>
    <row r="315" spans="2:51" s="14" customFormat="1">
      <c r="B315" s="166"/>
      <c r="D315" s="152" t="s">
        <v>241</v>
      </c>
      <c r="E315" s="167" t="s">
        <v>1</v>
      </c>
      <c r="F315" s="168" t="s">
        <v>3849</v>
      </c>
      <c r="H315" s="167" t="s">
        <v>1</v>
      </c>
      <c r="I315" s="169"/>
      <c r="L315" s="166"/>
      <c r="M315" s="170"/>
      <c r="T315" s="171"/>
      <c r="AT315" s="167" t="s">
        <v>241</v>
      </c>
      <c r="AU315" s="167" t="s">
        <v>95</v>
      </c>
      <c r="AV315" s="14" t="s">
        <v>93</v>
      </c>
      <c r="AW315" s="14" t="s">
        <v>42</v>
      </c>
      <c r="AX315" s="14" t="s">
        <v>86</v>
      </c>
      <c r="AY315" s="167" t="s">
        <v>232</v>
      </c>
    </row>
    <row r="316" spans="2:51" s="14" customFormat="1">
      <c r="B316" s="166"/>
      <c r="D316" s="152" t="s">
        <v>241</v>
      </c>
      <c r="E316" s="167" t="s">
        <v>1</v>
      </c>
      <c r="F316" s="168" t="s">
        <v>3850</v>
      </c>
      <c r="H316" s="167" t="s">
        <v>1</v>
      </c>
      <c r="I316" s="169"/>
      <c r="L316" s="166"/>
      <c r="M316" s="170"/>
      <c r="T316" s="171"/>
      <c r="AT316" s="167" t="s">
        <v>241</v>
      </c>
      <c r="AU316" s="167" t="s">
        <v>95</v>
      </c>
      <c r="AV316" s="14" t="s">
        <v>93</v>
      </c>
      <c r="AW316" s="14" t="s">
        <v>42</v>
      </c>
      <c r="AX316" s="14" t="s">
        <v>86</v>
      </c>
      <c r="AY316" s="167" t="s">
        <v>232</v>
      </c>
    </row>
    <row r="317" spans="2:51" s="14" customFormat="1" ht="22.5">
      <c r="B317" s="166"/>
      <c r="D317" s="152" t="s">
        <v>241</v>
      </c>
      <c r="E317" s="167" t="s">
        <v>1</v>
      </c>
      <c r="F317" s="168" t="s">
        <v>3851</v>
      </c>
      <c r="H317" s="167" t="s">
        <v>1</v>
      </c>
      <c r="I317" s="169"/>
      <c r="L317" s="166"/>
      <c r="M317" s="170"/>
      <c r="T317" s="171"/>
      <c r="AT317" s="167" t="s">
        <v>241</v>
      </c>
      <c r="AU317" s="167" t="s">
        <v>95</v>
      </c>
      <c r="AV317" s="14" t="s">
        <v>93</v>
      </c>
      <c r="AW317" s="14" t="s">
        <v>42</v>
      </c>
      <c r="AX317" s="14" t="s">
        <v>86</v>
      </c>
      <c r="AY317" s="167" t="s">
        <v>232</v>
      </c>
    </row>
    <row r="318" spans="2:51" s="14" customFormat="1">
      <c r="B318" s="166"/>
      <c r="D318" s="152" t="s">
        <v>241</v>
      </c>
      <c r="E318" s="167" t="s">
        <v>1</v>
      </c>
      <c r="F318" s="168" t="s">
        <v>3852</v>
      </c>
      <c r="H318" s="167" t="s">
        <v>1</v>
      </c>
      <c r="I318" s="169"/>
      <c r="L318" s="166"/>
      <c r="M318" s="170"/>
      <c r="T318" s="171"/>
      <c r="AT318" s="167" t="s">
        <v>241</v>
      </c>
      <c r="AU318" s="167" t="s">
        <v>95</v>
      </c>
      <c r="AV318" s="14" t="s">
        <v>93</v>
      </c>
      <c r="AW318" s="14" t="s">
        <v>42</v>
      </c>
      <c r="AX318" s="14" t="s">
        <v>86</v>
      </c>
      <c r="AY318" s="167" t="s">
        <v>232</v>
      </c>
    </row>
    <row r="319" spans="2:51" s="12" customFormat="1">
      <c r="B319" s="151"/>
      <c r="D319" s="152" t="s">
        <v>241</v>
      </c>
      <c r="E319" s="153" t="s">
        <v>1</v>
      </c>
      <c r="F319" s="154" t="s">
        <v>93</v>
      </c>
      <c r="H319" s="155">
        <v>1</v>
      </c>
      <c r="I319" s="156"/>
      <c r="L319" s="151"/>
      <c r="M319" s="157"/>
      <c r="T319" s="158"/>
      <c r="AT319" s="153" t="s">
        <v>241</v>
      </c>
      <c r="AU319" s="153" t="s">
        <v>95</v>
      </c>
      <c r="AV319" s="12" t="s">
        <v>95</v>
      </c>
      <c r="AW319" s="12" t="s">
        <v>42</v>
      </c>
      <c r="AX319" s="12" t="s">
        <v>86</v>
      </c>
      <c r="AY319" s="153" t="s">
        <v>232</v>
      </c>
    </row>
    <row r="320" spans="2:51" s="13" customFormat="1">
      <c r="B320" s="159"/>
      <c r="D320" s="152" t="s">
        <v>241</v>
      </c>
      <c r="E320" s="160" t="s">
        <v>1</v>
      </c>
      <c r="F320" s="161" t="s">
        <v>243</v>
      </c>
      <c r="H320" s="162">
        <v>1</v>
      </c>
      <c r="I320" s="163"/>
      <c r="L320" s="159"/>
      <c r="M320" s="164"/>
      <c r="T320" s="165"/>
      <c r="AT320" s="160" t="s">
        <v>241</v>
      </c>
      <c r="AU320" s="160" t="s">
        <v>95</v>
      </c>
      <c r="AV320" s="13" t="s">
        <v>239</v>
      </c>
      <c r="AW320" s="13" t="s">
        <v>42</v>
      </c>
      <c r="AX320" s="13" t="s">
        <v>93</v>
      </c>
      <c r="AY320" s="160" t="s">
        <v>232</v>
      </c>
    </row>
    <row r="321" spans="2:65" s="1" customFormat="1" ht="16.5" customHeight="1">
      <c r="B321" s="33"/>
      <c r="C321" s="179" t="s">
        <v>7</v>
      </c>
      <c r="D321" s="179" t="s">
        <v>304</v>
      </c>
      <c r="E321" s="180" t="s">
        <v>3519</v>
      </c>
      <c r="F321" s="181" t="s">
        <v>3520</v>
      </c>
      <c r="G321" s="182" t="s">
        <v>370</v>
      </c>
      <c r="H321" s="183">
        <v>1</v>
      </c>
      <c r="I321" s="184"/>
      <c r="J321" s="185">
        <f>ROUND(I321*H321,2)</f>
        <v>0</v>
      </c>
      <c r="K321" s="181" t="s">
        <v>238</v>
      </c>
      <c r="L321" s="186"/>
      <c r="M321" s="187" t="s">
        <v>1</v>
      </c>
      <c r="N321" s="188" t="s">
        <v>51</v>
      </c>
      <c r="P321" s="147">
        <f>O321*H321</f>
        <v>0</v>
      </c>
      <c r="Q321" s="147">
        <v>1.0000000000000001E-5</v>
      </c>
      <c r="R321" s="147">
        <f>Q321*H321</f>
        <v>1.0000000000000001E-5</v>
      </c>
      <c r="S321" s="147">
        <v>0</v>
      </c>
      <c r="T321" s="148">
        <f>S321*H321</f>
        <v>0</v>
      </c>
      <c r="AR321" s="149" t="s">
        <v>528</v>
      </c>
      <c r="AT321" s="149" t="s">
        <v>304</v>
      </c>
      <c r="AU321" s="149" t="s">
        <v>95</v>
      </c>
      <c r="AY321" s="17" t="s">
        <v>232</v>
      </c>
      <c r="BE321" s="150">
        <f>IF(N321="základní",J321,0)</f>
        <v>0</v>
      </c>
      <c r="BF321" s="150">
        <f>IF(N321="snížená",J321,0)</f>
        <v>0</v>
      </c>
      <c r="BG321" s="150">
        <f>IF(N321="zákl. přenesená",J321,0)</f>
        <v>0</v>
      </c>
      <c r="BH321" s="150">
        <f>IF(N321="sníž. přenesená",J321,0)</f>
        <v>0</v>
      </c>
      <c r="BI321" s="150">
        <f>IF(N321="nulová",J321,0)</f>
        <v>0</v>
      </c>
      <c r="BJ321" s="17" t="s">
        <v>93</v>
      </c>
      <c r="BK321" s="150">
        <f>ROUND(I321*H321,2)</f>
        <v>0</v>
      </c>
      <c r="BL321" s="17" t="s">
        <v>358</v>
      </c>
      <c r="BM321" s="149" t="s">
        <v>3875</v>
      </c>
    </row>
    <row r="322" spans="2:65" s="1" customFormat="1" ht="33" customHeight="1">
      <c r="B322" s="33"/>
      <c r="C322" s="138" t="s">
        <v>393</v>
      </c>
      <c r="D322" s="138" t="s">
        <v>234</v>
      </c>
      <c r="E322" s="139" t="s">
        <v>3537</v>
      </c>
      <c r="F322" s="140" t="s">
        <v>3538</v>
      </c>
      <c r="G322" s="141" t="s">
        <v>370</v>
      </c>
      <c r="H322" s="142">
        <v>1</v>
      </c>
      <c r="I322" s="143"/>
      <c r="J322" s="144">
        <f>ROUND(I322*H322,2)</f>
        <v>0</v>
      </c>
      <c r="K322" s="140" t="s">
        <v>238</v>
      </c>
      <c r="L322" s="33"/>
      <c r="M322" s="145" t="s">
        <v>1</v>
      </c>
      <c r="N322" s="146" t="s">
        <v>51</v>
      </c>
      <c r="P322" s="147">
        <f>O322*H322</f>
        <v>0</v>
      </c>
      <c r="Q322" s="147">
        <v>0</v>
      </c>
      <c r="R322" s="147">
        <f>Q322*H322</f>
        <v>0</v>
      </c>
      <c r="S322" s="147">
        <v>0</v>
      </c>
      <c r="T322" s="148">
        <f>S322*H322</f>
        <v>0</v>
      </c>
      <c r="AR322" s="149" t="s">
        <v>358</v>
      </c>
      <c r="AT322" s="149" t="s">
        <v>234</v>
      </c>
      <c r="AU322" s="149" t="s">
        <v>95</v>
      </c>
      <c r="AY322" s="17" t="s">
        <v>232</v>
      </c>
      <c r="BE322" s="150">
        <f>IF(N322="základní",J322,0)</f>
        <v>0</v>
      </c>
      <c r="BF322" s="150">
        <f>IF(N322="snížená",J322,0)</f>
        <v>0</v>
      </c>
      <c r="BG322" s="150">
        <f>IF(N322="zákl. přenesená",J322,0)</f>
        <v>0</v>
      </c>
      <c r="BH322" s="150">
        <f>IF(N322="sníž. přenesená",J322,0)</f>
        <v>0</v>
      </c>
      <c r="BI322" s="150">
        <f>IF(N322="nulová",J322,0)</f>
        <v>0</v>
      </c>
      <c r="BJ322" s="17" t="s">
        <v>93</v>
      </c>
      <c r="BK322" s="150">
        <f>ROUND(I322*H322,2)</f>
        <v>0</v>
      </c>
      <c r="BL322" s="17" t="s">
        <v>358</v>
      </c>
      <c r="BM322" s="149" t="s">
        <v>3876</v>
      </c>
    </row>
    <row r="323" spans="2:65" s="14" customFormat="1">
      <c r="B323" s="166"/>
      <c r="D323" s="152" t="s">
        <v>241</v>
      </c>
      <c r="E323" s="167" t="s">
        <v>1</v>
      </c>
      <c r="F323" s="168" t="s">
        <v>3832</v>
      </c>
      <c r="H323" s="167" t="s">
        <v>1</v>
      </c>
      <c r="I323" s="169"/>
      <c r="L323" s="166"/>
      <c r="M323" s="170"/>
      <c r="T323" s="171"/>
      <c r="AT323" s="167" t="s">
        <v>241</v>
      </c>
      <c r="AU323" s="167" t="s">
        <v>95</v>
      </c>
      <c r="AV323" s="14" t="s">
        <v>93</v>
      </c>
      <c r="AW323" s="14" t="s">
        <v>42</v>
      </c>
      <c r="AX323" s="14" t="s">
        <v>86</v>
      </c>
      <c r="AY323" s="167" t="s">
        <v>232</v>
      </c>
    </row>
    <row r="324" spans="2:65" s="14" customFormat="1">
      <c r="B324" s="166"/>
      <c r="D324" s="152" t="s">
        <v>241</v>
      </c>
      <c r="E324" s="167" t="s">
        <v>1</v>
      </c>
      <c r="F324" s="168" t="s">
        <v>3833</v>
      </c>
      <c r="H324" s="167" t="s">
        <v>1</v>
      </c>
      <c r="I324" s="169"/>
      <c r="L324" s="166"/>
      <c r="M324" s="170"/>
      <c r="T324" s="171"/>
      <c r="AT324" s="167" t="s">
        <v>241</v>
      </c>
      <c r="AU324" s="167" t="s">
        <v>95</v>
      </c>
      <c r="AV324" s="14" t="s">
        <v>93</v>
      </c>
      <c r="AW324" s="14" t="s">
        <v>42</v>
      </c>
      <c r="AX324" s="14" t="s">
        <v>86</v>
      </c>
      <c r="AY324" s="167" t="s">
        <v>232</v>
      </c>
    </row>
    <row r="325" spans="2:65" s="14" customFormat="1">
      <c r="B325" s="166"/>
      <c r="D325" s="152" t="s">
        <v>241</v>
      </c>
      <c r="E325" s="167" t="s">
        <v>1</v>
      </c>
      <c r="F325" s="168" t="s">
        <v>3834</v>
      </c>
      <c r="H325" s="167" t="s">
        <v>1</v>
      </c>
      <c r="I325" s="169"/>
      <c r="L325" s="166"/>
      <c r="M325" s="170"/>
      <c r="T325" s="171"/>
      <c r="AT325" s="167" t="s">
        <v>241</v>
      </c>
      <c r="AU325" s="167" t="s">
        <v>95</v>
      </c>
      <c r="AV325" s="14" t="s">
        <v>93</v>
      </c>
      <c r="AW325" s="14" t="s">
        <v>42</v>
      </c>
      <c r="AX325" s="14" t="s">
        <v>86</v>
      </c>
      <c r="AY325" s="167" t="s">
        <v>232</v>
      </c>
    </row>
    <row r="326" spans="2:65" s="14" customFormat="1">
      <c r="B326" s="166"/>
      <c r="D326" s="152" t="s">
        <v>241</v>
      </c>
      <c r="E326" s="167" t="s">
        <v>1</v>
      </c>
      <c r="F326" s="168" t="s">
        <v>3835</v>
      </c>
      <c r="H326" s="167" t="s">
        <v>1</v>
      </c>
      <c r="I326" s="169"/>
      <c r="L326" s="166"/>
      <c r="M326" s="170"/>
      <c r="T326" s="171"/>
      <c r="AT326" s="167" t="s">
        <v>241</v>
      </c>
      <c r="AU326" s="167" t="s">
        <v>95</v>
      </c>
      <c r="AV326" s="14" t="s">
        <v>93</v>
      </c>
      <c r="AW326" s="14" t="s">
        <v>42</v>
      </c>
      <c r="AX326" s="14" t="s">
        <v>86</v>
      </c>
      <c r="AY326" s="167" t="s">
        <v>232</v>
      </c>
    </row>
    <row r="327" spans="2:65" s="14" customFormat="1">
      <c r="B327" s="166"/>
      <c r="D327" s="152" t="s">
        <v>241</v>
      </c>
      <c r="E327" s="167" t="s">
        <v>1</v>
      </c>
      <c r="F327" s="168" t="s">
        <v>3836</v>
      </c>
      <c r="H327" s="167" t="s">
        <v>1</v>
      </c>
      <c r="I327" s="169"/>
      <c r="L327" s="166"/>
      <c r="M327" s="170"/>
      <c r="T327" s="171"/>
      <c r="AT327" s="167" t="s">
        <v>241</v>
      </c>
      <c r="AU327" s="167" t="s">
        <v>95</v>
      </c>
      <c r="AV327" s="14" t="s">
        <v>93</v>
      </c>
      <c r="AW327" s="14" t="s">
        <v>42</v>
      </c>
      <c r="AX327" s="14" t="s">
        <v>86</v>
      </c>
      <c r="AY327" s="167" t="s">
        <v>232</v>
      </c>
    </row>
    <row r="328" spans="2:65" s="14" customFormat="1">
      <c r="B328" s="166"/>
      <c r="D328" s="152" t="s">
        <v>241</v>
      </c>
      <c r="E328" s="167" t="s">
        <v>1</v>
      </c>
      <c r="F328" s="168" t="s">
        <v>3837</v>
      </c>
      <c r="H328" s="167" t="s">
        <v>1</v>
      </c>
      <c r="I328" s="169"/>
      <c r="L328" s="166"/>
      <c r="M328" s="170"/>
      <c r="T328" s="171"/>
      <c r="AT328" s="167" t="s">
        <v>241</v>
      </c>
      <c r="AU328" s="167" t="s">
        <v>95</v>
      </c>
      <c r="AV328" s="14" t="s">
        <v>93</v>
      </c>
      <c r="AW328" s="14" t="s">
        <v>42</v>
      </c>
      <c r="AX328" s="14" t="s">
        <v>86</v>
      </c>
      <c r="AY328" s="167" t="s">
        <v>232</v>
      </c>
    </row>
    <row r="329" spans="2:65" s="14" customFormat="1">
      <c r="B329" s="166"/>
      <c r="D329" s="152" t="s">
        <v>241</v>
      </c>
      <c r="E329" s="167" t="s">
        <v>1</v>
      </c>
      <c r="F329" s="168" t="s">
        <v>3838</v>
      </c>
      <c r="H329" s="167" t="s">
        <v>1</v>
      </c>
      <c r="I329" s="169"/>
      <c r="L329" s="166"/>
      <c r="M329" s="170"/>
      <c r="T329" s="171"/>
      <c r="AT329" s="167" t="s">
        <v>241</v>
      </c>
      <c r="AU329" s="167" t="s">
        <v>95</v>
      </c>
      <c r="AV329" s="14" t="s">
        <v>93</v>
      </c>
      <c r="AW329" s="14" t="s">
        <v>42</v>
      </c>
      <c r="AX329" s="14" t="s">
        <v>86</v>
      </c>
      <c r="AY329" s="167" t="s">
        <v>232</v>
      </c>
    </row>
    <row r="330" spans="2:65" s="14" customFormat="1">
      <c r="B330" s="166"/>
      <c r="D330" s="152" t="s">
        <v>241</v>
      </c>
      <c r="E330" s="167" t="s">
        <v>1</v>
      </c>
      <c r="F330" s="168" t="s">
        <v>3839</v>
      </c>
      <c r="H330" s="167" t="s">
        <v>1</v>
      </c>
      <c r="I330" s="169"/>
      <c r="L330" s="166"/>
      <c r="M330" s="170"/>
      <c r="T330" s="171"/>
      <c r="AT330" s="167" t="s">
        <v>241</v>
      </c>
      <c r="AU330" s="167" t="s">
        <v>95</v>
      </c>
      <c r="AV330" s="14" t="s">
        <v>93</v>
      </c>
      <c r="AW330" s="14" t="s">
        <v>42</v>
      </c>
      <c r="AX330" s="14" t="s">
        <v>86</v>
      </c>
      <c r="AY330" s="167" t="s">
        <v>232</v>
      </c>
    </row>
    <row r="331" spans="2:65" s="14" customFormat="1">
      <c r="B331" s="166"/>
      <c r="D331" s="152" t="s">
        <v>241</v>
      </c>
      <c r="E331" s="167" t="s">
        <v>1</v>
      </c>
      <c r="F331" s="168" t="s">
        <v>3840</v>
      </c>
      <c r="H331" s="167" t="s">
        <v>1</v>
      </c>
      <c r="I331" s="169"/>
      <c r="L331" s="166"/>
      <c r="M331" s="170"/>
      <c r="T331" s="171"/>
      <c r="AT331" s="167" t="s">
        <v>241</v>
      </c>
      <c r="AU331" s="167" t="s">
        <v>95</v>
      </c>
      <c r="AV331" s="14" t="s">
        <v>93</v>
      </c>
      <c r="AW331" s="14" t="s">
        <v>42</v>
      </c>
      <c r="AX331" s="14" t="s">
        <v>86</v>
      </c>
      <c r="AY331" s="167" t="s">
        <v>232</v>
      </c>
    </row>
    <row r="332" spans="2:65" s="14" customFormat="1">
      <c r="B332" s="166"/>
      <c r="D332" s="152" t="s">
        <v>241</v>
      </c>
      <c r="E332" s="167" t="s">
        <v>1</v>
      </c>
      <c r="F332" s="168" t="s">
        <v>3841</v>
      </c>
      <c r="H332" s="167" t="s">
        <v>1</v>
      </c>
      <c r="I332" s="169"/>
      <c r="L332" s="166"/>
      <c r="M332" s="170"/>
      <c r="T332" s="171"/>
      <c r="AT332" s="167" t="s">
        <v>241</v>
      </c>
      <c r="AU332" s="167" t="s">
        <v>95</v>
      </c>
      <c r="AV332" s="14" t="s">
        <v>93</v>
      </c>
      <c r="AW332" s="14" t="s">
        <v>42</v>
      </c>
      <c r="AX332" s="14" t="s">
        <v>86</v>
      </c>
      <c r="AY332" s="167" t="s">
        <v>232</v>
      </c>
    </row>
    <row r="333" spans="2:65" s="14" customFormat="1">
      <c r="B333" s="166"/>
      <c r="D333" s="152" t="s">
        <v>241</v>
      </c>
      <c r="E333" s="167" t="s">
        <v>1</v>
      </c>
      <c r="F333" s="168" t="s">
        <v>3842</v>
      </c>
      <c r="H333" s="167" t="s">
        <v>1</v>
      </c>
      <c r="I333" s="169"/>
      <c r="L333" s="166"/>
      <c r="M333" s="170"/>
      <c r="T333" s="171"/>
      <c r="AT333" s="167" t="s">
        <v>241</v>
      </c>
      <c r="AU333" s="167" t="s">
        <v>95</v>
      </c>
      <c r="AV333" s="14" t="s">
        <v>93</v>
      </c>
      <c r="AW333" s="14" t="s">
        <v>42</v>
      </c>
      <c r="AX333" s="14" t="s">
        <v>86</v>
      </c>
      <c r="AY333" s="167" t="s">
        <v>232</v>
      </c>
    </row>
    <row r="334" spans="2:65" s="14" customFormat="1">
      <c r="B334" s="166"/>
      <c r="D334" s="152" t="s">
        <v>241</v>
      </c>
      <c r="E334" s="167" t="s">
        <v>1</v>
      </c>
      <c r="F334" s="168" t="s">
        <v>3843</v>
      </c>
      <c r="H334" s="167" t="s">
        <v>1</v>
      </c>
      <c r="I334" s="169"/>
      <c r="L334" s="166"/>
      <c r="M334" s="170"/>
      <c r="T334" s="171"/>
      <c r="AT334" s="167" t="s">
        <v>241</v>
      </c>
      <c r="AU334" s="167" t="s">
        <v>95</v>
      </c>
      <c r="AV334" s="14" t="s">
        <v>93</v>
      </c>
      <c r="AW334" s="14" t="s">
        <v>42</v>
      </c>
      <c r="AX334" s="14" t="s">
        <v>86</v>
      </c>
      <c r="AY334" s="167" t="s">
        <v>232</v>
      </c>
    </row>
    <row r="335" spans="2:65" s="14" customFormat="1">
      <c r="B335" s="166"/>
      <c r="D335" s="152" t="s">
        <v>241</v>
      </c>
      <c r="E335" s="167" t="s">
        <v>1</v>
      </c>
      <c r="F335" s="168" t="s">
        <v>3844</v>
      </c>
      <c r="H335" s="167" t="s">
        <v>1</v>
      </c>
      <c r="I335" s="169"/>
      <c r="L335" s="166"/>
      <c r="M335" s="170"/>
      <c r="T335" s="171"/>
      <c r="AT335" s="167" t="s">
        <v>241</v>
      </c>
      <c r="AU335" s="167" t="s">
        <v>95</v>
      </c>
      <c r="AV335" s="14" t="s">
        <v>93</v>
      </c>
      <c r="AW335" s="14" t="s">
        <v>42</v>
      </c>
      <c r="AX335" s="14" t="s">
        <v>86</v>
      </c>
      <c r="AY335" s="167" t="s">
        <v>232</v>
      </c>
    </row>
    <row r="336" spans="2:65" s="14" customFormat="1">
      <c r="B336" s="166"/>
      <c r="D336" s="152" t="s">
        <v>241</v>
      </c>
      <c r="E336" s="167" t="s">
        <v>1</v>
      </c>
      <c r="F336" s="168" t="s">
        <v>3845</v>
      </c>
      <c r="H336" s="167" t="s">
        <v>1</v>
      </c>
      <c r="I336" s="169"/>
      <c r="L336" s="166"/>
      <c r="M336" s="170"/>
      <c r="T336" s="171"/>
      <c r="AT336" s="167" t="s">
        <v>241</v>
      </c>
      <c r="AU336" s="167" t="s">
        <v>95</v>
      </c>
      <c r="AV336" s="14" t="s">
        <v>93</v>
      </c>
      <c r="AW336" s="14" t="s">
        <v>42</v>
      </c>
      <c r="AX336" s="14" t="s">
        <v>86</v>
      </c>
      <c r="AY336" s="167" t="s">
        <v>232</v>
      </c>
    </row>
    <row r="337" spans="2:65" s="14" customFormat="1">
      <c r="B337" s="166"/>
      <c r="D337" s="152" t="s">
        <v>241</v>
      </c>
      <c r="E337" s="167" t="s">
        <v>1</v>
      </c>
      <c r="F337" s="168" t="s">
        <v>3846</v>
      </c>
      <c r="H337" s="167" t="s">
        <v>1</v>
      </c>
      <c r="I337" s="169"/>
      <c r="L337" s="166"/>
      <c r="M337" s="170"/>
      <c r="T337" s="171"/>
      <c r="AT337" s="167" t="s">
        <v>241</v>
      </c>
      <c r="AU337" s="167" t="s">
        <v>95</v>
      </c>
      <c r="AV337" s="14" t="s">
        <v>93</v>
      </c>
      <c r="AW337" s="14" t="s">
        <v>42</v>
      </c>
      <c r="AX337" s="14" t="s">
        <v>86</v>
      </c>
      <c r="AY337" s="167" t="s">
        <v>232</v>
      </c>
    </row>
    <row r="338" spans="2:65" s="14" customFormat="1" ht="22.5">
      <c r="B338" s="166"/>
      <c r="D338" s="152" t="s">
        <v>241</v>
      </c>
      <c r="E338" s="167" t="s">
        <v>1</v>
      </c>
      <c r="F338" s="168" t="s">
        <v>3847</v>
      </c>
      <c r="H338" s="167" t="s">
        <v>1</v>
      </c>
      <c r="I338" s="169"/>
      <c r="L338" s="166"/>
      <c r="M338" s="170"/>
      <c r="T338" s="171"/>
      <c r="AT338" s="167" t="s">
        <v>241</v>
      </c>
      <c r="AU338" s="167" t="s">
        <v>95</v>
      </c>
      <c r="AV338" s="14" t="s">
        <v>93</v>
      </c>
      <c r="AW338" s="14" t="s">
        <v>42</v>
      </c>
      <c r="AX338" s="14" t="s">
        <v>86</v>
      </c>
      <c r="AY338" s="167" t="s">
        <v>232</v>
      </c>
    </row>
    <row r="339" spans="2:65" s="14" customFormat="1">
      <c r="B339" s="166"/>
      <c r="D339" s="152" t="s">
        <v>241</v>
      </c>
      <c r="E339" s="167" t="s">
        <v>1</v>
      </c>
      <c r="F339" s="168" t="s">
        <v>3848</v>
      </c>
      <c r="H339" s="167" t="s">
        <v>1</v>
      </c>
      <c r="I339" s="169"/>
      <c r="L339" s="166"/>
      <c r="M339" s="170"/>
      <c r="T339" s="171"/>
      <c r="AT339" s="167" t="s">
        <v>241</v>
      </c>
      <c r="AU339" s="167" t="s">
        <v>95</v>
      </c>
      <c r="AV339" s="14" t="s">
        <v>93</v>
      </c>
      <c r="AW339" s="14" t="s">
        <v>42</v>
      </c>
      <c r="AX339" s="14" t="s">
        <v>86</v>
      </c>
      <c r="AY339" s="167" t="s">
        <v>232</v>
      </c>
    </row>
    <row r="340" spans="2:65" s="14" customFormat="1">
      <c r="B340" s="166"/>
      <c r="D340" s="152" t="s">
        <v>241</v>
      </c>
      <c r="E340" s="167" t="s">
        <v>1</v>
      </c>
      <c r="F340" s="168" t="s">
        <v>3849</v>
      </c>
      <c r="H340" s="167" t="s">
        <v>1</v>
      </c>
      <c r="I340" s="169"/>
      <c r="L340" s="166"/>
      <c r="M340" s="170"/>
      <c r="T340" s="171"/>
      <c r="AT340" s="167" t="s">
        <v>241</v>
      </c>
      <c r="AU340" s="167" t="s">
        <v>95</v>
      </c>
      <c r="AV340" s="14" t="s">
        <v>93</v>
      </c>
      <c r="AW340" s="14" t="s">
        <v>42</v>
      </c>
      <c r="AX340" s="14" t="s">
        <v>86</v>
      </c>
      <c r="AY340" s="167" t="s">
        <v>232</v>
      </c>
    </row>
    <row r="341" spans="2:65" s="14" customFormat="1">
      <c r="B341" s="166"/>
      <c r="D341" s="152" t="s">
        <v>241</v>
      </c>
      <c r="E341" s="167" t="s">
        <v>1</v>
      </c>
      <c r="F341" s="168" t="s">
        <v>3850</v>
      </c>
      <c r="H341" s="167" t="s">
        <v>1</v>
      </c>
      <c r="I341" s="169"/>
      <c r="L341" s="166"/>
      <c r="M341" s="170"/>
      <c r="T341" s="171"/>
      <c r="AT341" s="167" t="s">
        <v>241</v>
      </c>
      <c r="AU341" s="167" t="s">
        <v>95</v>
      </c>
      <c r="AV341" s="14" t="s">
        <v>93</v>
      </c>
      <c r="AW341" s="14" t="s">
        <v>42</v>
      </c>
      <c r="AX341" s="14" t="s">
        <v>86</v>
      </c>
      <c r="AY341" s="167" t="s">
        <v>232</v>
      </c>
    </row>
    <row r="342" spans="2:65" s="14" customFormat="1" ht="22.5">
      <c r="B342" s="166"/>
      <c r="D342" s="152" t="s">
        <v>241</v>
      </c>
      <c r="E342" s="167" t="s">
        <v>1</v>
      </c>
      <c r="F342" s="168" t="s">
        <v>3851</v>
      </c>
      <c r="H342" s="167" t="s">
        <v>1</v>
      </c>
      <c r="I342" s="169"/>
      <c r="L342" s="166"/>
      <c r="M342" s="170"/>
      <c r="T342" s="171"/>
      <c r="AT342" s="167" t="s">
        <v>241</v>
      </c>
      <c r="AU342" s="167" t="s">
        <v>95</v>
      </c>
      <c r="AV342" s="14" t="s">
        <v>93</v>
      </c>
      <c r="AW342" s="14" t="s">
        <v>42</v>
      </c>
      <c r="AX342" s="14" t="s">
        <v>86</v>
      </c>
      <c r="AY342" s="167" t="s">
        <v>232</v>
      </c>
    </row>
    <row r="343" spans="2:65" s="14" customFormat="1">
      <c r="B343" s="166"/>
      <c r="D343" s="152" t="s">
        <v>241</v>
      </c>
      <c r="E343" s="167" t="s">
        <v>1</v>
      </c>
      <c r="F343" s="168" t="s">
        <v>3852</v>
      </c>
      <c r="H343" s="167" t="s">
        <v>1</v>
      </c>
      <c r="I343" s="169"/>
      <c r="L343" s="166"/>
      <c r="M343" s="170"/>
      <c r="T343" s="171"/>
      <c r="AT343" s="167" t="s">
        <v>241</v>
      </c>
      <c r="AU343" s="167" t="s">
        <v>95</v>
      </c>
      <c r="AV343" s="14" t="s">
        <v>93</v>
      </c>
      <c r="AW343" s="14" t="s">
        <v>42</v>
      </c>
      <c r="AX343" s="14" t="s">
        <v>86</v>
      </c>
      <c r="AY343" s="167" t="s">
        <v>232</v>
      </c>
    </row>
    <row r="344" spans="2:65" s="12" customFormat="1">
      <c r="B344" s="151"/>
      <c r="D344" s="152" t="s">
        <v>241</v>
      </c>
      <c r="E344" s="153" t="s">
        <v>1</v>
      </c>
      <c r="F344" s="154" t="s">
        <v>93</v>
      </c>
      <c r="H344" s="155">
        <v>1</v>
      </c>
      <c r="I344" s="156"/>
      <c r="L344" s="151"/>
      <c r="M344" s="157"/>
      <c r="T344" s="158"/>
      <c r="AT344" s="153" t="s">
        <v>241</v>
      </c>
      <c r="AU344" s="153" t="s">
        <v>95</v>
      </c>
      <c r="AV344" s="12" t="s">
        <v>95</v>
      </c>
      <c r="AW344" s="12" t="s">
        <v>42</v>
      </c>
      <c r="AX344" s="12" t="s">
        <v>86</v>
      </c>
      <c r="AY344" s="153" t="s">
        <v>232</v>
      </c>
    </row>
    <row r="345" spans="2:65" s="13" customFormat="1">
      <c r="B345" s="159"/>
      <c r="D345" s="152" t="s">
        <v>241</v>
      </c>
      <c r="E345" s="160" t="s">
        <v>1</v>
      </c>
      <c r="F345" s="161" t="s">
        <v>243</v>
      </c>
      <c r="H345" s="162">
        <v>1</v>
      </c>
      <c r="I345" s="163"/>
      <c r="L345" s="159"/>
      <c r="M345" s="164"/>
      <c r="T345" s="165"/>
      <c r="AT345" s="160" t="s">
        <v>241</v>
      </c>
      <c r="AU345" s="160" t="s">
        <v>95</v>
      </c>
      <c r="AV345" s="13" t="s">
        <v>239</v>
      </c>
      <c r="AW345" s="13" t="s">
        <v>42</v>
      </c>
      <c r="AX345" s="13" t="s">
        <v>93</v>
      </c>
      <c r="AY345" s="160" t="s">
        <v>232</v>
      </c>
    </row>
    <row r="346" spans="2:65" s="1" customFormat="1" ht="44.25" customHeight="1">
      <c r="B346" s="33"/>
      <c r="C346" s="138" t="s">
        <v>404</v>
      </c>
      <c r="D346" s="138" t="s">
        <v>234</v>
      </c>
      <c r="E346" s="139" t="s">
        <v>3540</v>
      </c>
      <c r="F346" s="140" t="s">
        <v>3541</v>
      </c>
      <c r="G346" s="141" t="s">
        <v>370</v>
      </c>
      <c r="H346" s="142">
        <v>1</v>
      </c>
      <c r="I346" s="143"/>
      <c r="J346" s="144">
        <f>ROUND(I346*H346,2)</f>
        <v>0</v>
      </c>
      <c r="K346" s="140" t="s">
        <v>238</v>
      </c>
      <c r="L346" s="33"/>
      <c r="M346" s="145" t="s">
        <v>1</v>
      </c>
      <c r="N346" s="146" t="s">
        <v>51</v>
      </c>
      <c r="P346" s="147">
        <f>O346*H346</f>
        <v>0</v>
      </c>
      <c r="Q346" s="147">
        <v>0</v>
      </c>
      <c r="R346" s="147">
        <f>Q346*H346</f>
        <v>0</v>
      </c>
      <c r="S346" s="147">
        <v>0</v>
      </c>
      <c r="T346" s="148">
        <f>S346*H346</f>
        <v>0</v>
      </c>
      <c r="AR346" s="149" t="s">
        <v>358</v>
      </c>
      <c r="AT346" s="149" t="s">
        <v>234</v>
      </c>
      <c r="AU346" s="149" t="s">
        <v>95</v>
      </c>
      <c r="AY346" s="17" t="s">
        <v>232</v>
      </c>
      <c r="BE346" s="150">
        <f>IF(N346="základní",J346,0)</f>
        <v>0</v>
      </c>
      <c r="BF346" s="150">
        <f>IF(N346="snížená",J346,0)</f>
        <v>0</v>
      </c>
      <c r="BG346" s="150">
        <f>IF(N346="zákl. přenesená",J346,0)</f>
        <v>0</v>
      </c>
      <c r="BH346" s="150">
        <f>IF(N346="sníž. přenesená",J346,0)</f>
        <v>0</v>
      </c>
      <c r="BI346" s="150">
        <f>IF(N346="nulová",J346,0)</f>
        <v>0</v>
      </c>
      <c r="BJ346" s="17" t="s">
        <v>93</v>
      </c>
      <c r="BK346" s="150">
        <f>ROUND(I346*H346,2)</f>
        <v>0</v>
      </c>
      <c r="BL346" s="17" t="s">
        <v>358</v>
      </c>
      <c r="BM346" s="149" t="s">
        <v>3877</v>
      </c>
    </row>
    <row r="347" spans="2:65" s="14" customFormat="1">
      <c r="B347" s="166"/>
      <c r="D347" s="152" t="s">
        <v>241</v>
      </c>
      <c r="E347" s="167" t="s">
        <v>1</v>
      </c>
      <c r="F347" s="168" t="s">
        <v>3832</v>
      </c>
      <c r="H347" s="167" t="s">
        <v>1</v>
      </c>
      <c r="I347" s="169"/>
      <c r="L347" s="166"/>
      <c r="M347" s="170"/>
      <c r="T347" s="171"/>
      <c r="AT347" s="167" t="s">
        <v>241</v>
      </c>
      <c r="AU347" s="167" t="s">
        <v>95</v>
      </c>
      <c r="AV347" s="14" t="s">
        <v>93</v>
      </c>
      <c r="AW347" s="14" t="s">
        <v>42</v>
      </c>
      <c r="AX347" s="14" t="s">
        <v>86</v>
      </c>
      <c r="AY347" s="167" t="s">
        <v>232</v>
      </c>
    </row>
    <row r="348" spans="2:65" s="14" customFormat="1">
      <c r="B348" s="166"/>
      <c r="D348" s="152" t="s">
        <v>241</v>
      </c>
      <c r="E348" s="167" t="s">
        <v>1</v>
      </c>
      <c r="F348" s="168" t="s">
        <v>3833</v>
      </c>
      <c r="H348" s="167" t="s">
        <v>1</v>
      </c>
      <c r="I348" s="169"/>
      <c r="L348" s="166"/>
      <c r="M348" s="170"/>
      <c r="T348" s="171"/>
      <c r="AT348" s="167" t="s">
        <v>241</v>
      </c>
      <c r="AU348" s="167" t="s">
        <v>95</v>
      </c>
      <c r="AV348" s="14" t="s">
        <v>93</v>
      </c>
      <c r="AW348" s="14" t="s">
        <v>42</v>
      </c>
      <c r="AX348" s="14" t="s">
        <v>86</v>
      </c>
      <c r="AY348" s="167" t="s">
        <v>232</v>
      </c>
    </row>
    <row r="349" spans="2:65" s="14" customFormat="1">
      <c r="B349" s="166"/>
      <c r="D349" s="152" t="s">
        <v>241</v>
      </c>
      <c r="E349" s="167" t="s">
        <v>1</v>
      </c>
      <c r="F349" s="168" t="s">
        <v>3834</v>
      </c>
      <c r="H349" s="167" t="s">
        <v>1</v>
      </c>
      <c r="I349" s="169"/>
      <c r="L349" s="166"/>
      <c r="M349" s="170"/>
      <c r="T349" s="171"/>
      <c r="AT349" s="167" t="s">
        <v>241</v>
      </c>
      <c r="AU349" s="167" t="s">
        <v>95</v>
      </c>
      <c r="AV349" s="14" t="s">
        <v>93</v>
      </c>
      <c r="AW349" s="14" t="s">
        <v>42</v>
      </c>
      <c r="AX349" s="14" t="s">
        <v>86</v>
      </c>
      <c r="AY349" s="167" t="s">
        <v>232</v>
      </c>
    </row>
    <row r="350" spans="2:65" s="14" customFormat="1">
      <c r="B350" s="166"/>
      <c r="D350" s="152" t="s">
        <v>241</v>
      </c>
      <c r="E350" s="167" t="s">
        <v>1</v>
      </c>
      <c r="F350" s="168" t="s">
        <v>3835</v>
      </c>
      <c r="H350" s="167" t="s">
        <v>1</v>
      </c>
      <c r="I350" s="169"/>
      <c r="L350" s="166"/>
      <c r="M350" s="170"/>
      <c r="T350" s="171"/>
      <c r="AT350" s="167" t="s">
        <v>241</v>
      </c>
      <c r="AU350" s="167" t="s">
        <v>95</v>
      </c>
      <c r="AV350" s="14" t="s">
        <v>93</v>
      </c>
      <c r="AW350" s="14" t="s">
        <v>42</v>
      </c>
      <c r="AX350" s="14" t="s">
        <v>86</v>
      </c>
      <c r="AY350" s="167" t="s">
        <v>232</v>
      </c>
    </row>
    <row r="351" spans="2:65" s="14" customFormat="1">
      <c r="B351" s="166"/>
      <c r="D351" s="152" t="s">
        <v>241</v>
      </c>
      <c r="E351" s="167" t="s">
        <v>1</v>
      </c>
      <c r="F351" s="168" t="s">
        <v>3836</v>
      </c>
      <c r="H351" s="167" t="s">
        <v>1</v>
      </c>
      <c r="I351" s="169"/>
      <c r="L351" s="166"/>
      <c r="M351" s="170"/>
      <c r="T351" s="171"/>
      <c r="AT351" s="167" t="s">
        <v>241</v>
      </c>
      <c r="AU351" s="167" t="s">
        <v>95</v>
      </c>
      <c r="AV351" s="14" t="s">
        <v>93</v>
      </c>
      <c r="AW351" s="14" t="s">
        <v>42</v>
      </c>
      <c r="AX351" s="14" t="s">
        <v>86</v>
      </c>
      <c r="AY351" s="167" t="s">
        <v>232</v>
      </c>
    </row>
    <row r="352" spans="2:65" s="14" customFormat="1">
      <c r="B352" s="166"/>
      <c r="D352" s="152" t="s">
        <v>241</v>
      </c>
      <c r="E352" s="167" t="s">
        <v>1</v>
      </c>
      <c r="F352" s="168" t="s">
        <v>3837</v>
      </c>
      <c r="H352" s="167" t="s">
        <v>1</v>
      </c>
      <c r="I352" s="169"/>
      <c r="L352" s="166"/>
      <c r="M352" s="170"/>
      <c r="T352" s="171"/>
      <c r="AT352" s="167" t="s">
        <v>241</v>
      </c>
      <c r="AU352" s="167" t="s">
        <v>95</v>
      </c>
      <c r="AV352" s="14" t="s">
        <v>93</v>
      </c>
      <c r="AW352" s="14" t="s">
        <v>42</v>
      </c>
      <c r="AX352" s="14" t="s">
        <v>86</v>
      </c>
      <c r="AY352" s="167" t="s">
        <v>232</v>
      </c>
    </row>
    <row r="353" spans="2:51" s="14" customFormat="1">
      <c r="B353" s="166"/>
      <c r="D353" s="152" t="s">
        <v>241</v>
      </c>
      <c r="E353" s="167" t="s">
        <v>1</v>
      </c>
      <c r="F353" s="168" t="s">
        <v>3838</v>
      </c>
      <c r="H353" s="167" t="s">
        <v>1</v>
      </c>
      <c r="I353" s="169"/>
      <c r="L353" s="166"/>
      <c r="M353" s="170"/>
      <c r="T353" s="171"/>
      <c r="AT353" s="167" t="s">
        <v>241</v>
      </c>
      <c r="AU353" s="167" t="s">
        <v>95</v>
      </c>
      <c r="AV353" s="14" t="s">
        <v>93</v>
      </c>
      <c r="AW353" s="14" t="s">
        <v>42</v>
      </c>
      <c r="AX353" s="14" t="s">
        <v>86</v>
      </c>
      <c r="AY353" s="167" t="s">
        <v>232</v>
      </c>
    </row>
    <row r="354" spans="2:51" s="14" customFormat="1">
      <c r="B354" s="166"/>
      <c r="D354" s="152" t="s">
        <v>241</v>
      </c>
      <c r="E354" s="167" t="s">
        <v>1</v>
      </c>
      <c r="F354" s="168" t="s">
        <v>3839</v>
      </c>
      <c r="H354" s="167" t="s">
        <v>1</v>
      </c>
      <c r="I354" s="169"/>
      <c r="L354" s="166"/>
      <c r="M354" s="170"/>
      <c r="T354" s="171"/>
      <c r="AT354" s="167" t="s">
        <v>241</v>
      </c>
      <c r="AU354" s="167" t="s">
        <v>95</v>
      </c>
      <c r="AV354" s="14" t="s">
        <v>93</v>
      </c>
      <c r="AW354" s="14" t="s">
        <v>42</v>
      </c>
      <c r="AX354" s="14" t="s">
        <v>86</v>
      </c>
      <c r="AY354" s="167" t="s">
        <v>232</v>
      </c>
    </row>
    <row r="355" spans="2:51" s="14" customFormat="1">
      <c r="B355" s="166"/>
      <c r="D355" s="152" t="s">
        <v>241</v>
      </c>
      <c r="E355" s="167" t="s">
        <v>1</v>
      </c>
      <c r="F355" s="168" t="s">
        <v>3840</v>
      </c>
      <c r="H355" s="167" t="s">
        <v>1</v>
      </c>
      <c r="I355" s="169"/>
      <c r="L355" s="166"/>
      <c r="M355" s="170"/>
      <c r="T355" s="171"/>
      <c r="AT355" s="167" t="s">
        <v>241</v>
      </c>
      <c r="AU355" s="167" t="s">
        <v>95</v>
      </c>
      <c r="AV355" s="14" t="s">
        <v>93</v>
      </c>
      <c r="AW355" s="14" t="s">
        <v>42</v>
      </c>
      <c r="AX355" s="14" t="s">
        <v>86</v>
      </c>
      <c r="AY355" s="167" t="s">
        <v>232</v>
      </c>
    </row>
    <row r="356" spans="2:51" s="14" customFormat="1">
      <c r="B356" s="166"/>
      <c r="D356" s="152" t="s">
        <v>241</v>
      </c>
      <c r="E356" s="167" t="s">
        <v>1</v>
      </c>
      <c r="F356" s="168" t="s">
        <v>3841</v>
      </c>
      <c r="H356" s="167" t="s">
        <v>1</v>
      </c>
      <c r="I356" s="169"/>
      <c r="L356" s="166"/>
      <c r="M356" s="170"/>
      <c r="T356" s="171"/>
      <c r="AT356" s="167" t="s">
        <v>241</v>
      </c>
      <c r="AU356" s="167" t="s">
        <v>95</v>
      </c>
      <c r="AV356" s="14" t="s">
        <v>93</v>
      </c>
      <c r="AW356" s="14" t="s">
        <v>42</v>
      </c>
      <c r="AX356" s="14" t="s">
        <v>86</v>
      </c>
      <c r="AY356" s="167" t="s">
        <v>232</v>
      </c>
    </row>
    <row r="357" spans="2:51" s="14" customFormat="1">
      <c r="B357" s="166"/>
      <c r="D357" s="152" t="s">
        <v>241</v>
      </c>
      <c r="E357" s="167" t="s">
        <v>1</v>
      </c>
      <c r="F357" s="168" t="s">
        <v>3842</v>
      </c>
      <c r="H357" s="167" t="s">
        <v>1</v>
      </c>
      <c r="I357" s="169"/>
      <c r="L357" s="166"/>
      <c r="M357" s="170"/>
      <c r="T357" s="171"/>
      <c r="AT357" s="167" t="s">
        <v>241</v>
      </c>
      <c r="AU357" s="167" t="s">
        <v>95</v>
      </c>
      <c r="AV357" s="14" t="s">
        <v>93</v>
      </c>
      <c r="AW357" s="14" t="s">
        <v>42</v>
      </c>
      <c r="AX357" s="14" t="s">
        <v>86</v>
      </c>
      <c r="AY357" s="167" t="s">
        <v>232</v>
      </c>
    </row>
    <row r="358" spans="2:51" s="14" customFormat="1">
      <c r="B358" s="166"/>
      <c r="D358" s="152" t="s">
        <v>241</v>
      </c>
      <c r="E358" s="167" t="s">
        <v>1</v>
      </c>
      <c r="F358" s="168" t="s">
        <v>3843</v>
      </c>
      <c r="H358" s="167" t="s">
        <v>1</v>
      </c>
      <c r="I358" s="169"/>
      <c r="L358" s="166"/>
      <c r="M358" s="170"/>
      <c r="T358" s="171"/>
      <c r="AT358" s="167" t="s">
        <v>241</v>
      </c>
      <c r="AU358" s="167" t="s">
        <v>95</v>
      </c>
      <c r="AV358" s="14" t="s">
        <v>93</v>
      </c>
      <c r="AW358" s="14" t="s">
        <v>42</v>
      </c>
      <c r="AX358" s="14" t="s">
        <v>86</v>
      </c>
      <c r="AY358" s="167" t="s">
        <v>232</v>
      </c>
    </row>
    <row r="359" spans="2:51" s="14" customFormat="1">
      <c r="B359" s="166"/>
      <c r="D359" s="152" t="s">
        <v>241</v>
      </c>
      <c r="E359" s="167" t="s">
        <v>1</v>
      </c>
      <c r="F359" s="168" t="s">
        <v>3844</v>
      </c>
      <c r="H359" s="167" t="s">
        <v>1</v>
      </c>
      <c r="I359" s="169"/>
      <c r="L359" s="166"/>
      <c r="M359" s="170"/>
      <c r="T359" s="171"/>
      <c r="AT359" s="167" t="s">
        <v>241</v>
      </c>
      <c r="AU359" s="167" t="s">
        <v>95</v>
      </c>
      <c r="AV359" s="14" t="s">
        <v>93</v>
      </c>
      <c r="AW359" s="14" t="s">
        <v>42</v>
      </c>
      <c r="AX359" s="14" t="s">
        <v>86</v>
      </c>
      <c r="AY359" s="167" t="s">
        <v>232</v>
      </c>
    </row>
    <row r="360" spans="2:51" s="14" customFormat="1">
      <c r="B360" s="166"/>
      <c r="D360" s="152" t="s">
        <v>241</v>
      </c>
      <c r="E360" s="167" t="s">
        <v>1</v>
      </c>
      <c r="F360" s="168" t="s">
        <v>3845</v>
      </c>
      <c r="H360" s="167" t="s">
        <v>1</v>
      </c>
      <c r="I360" s="169"/>
      <c r="L360" s="166"/>
      <c r="M360" s="170"/>
      <c r="T360" s="171"/>
      <c r="AT360" s="167" t="s">
        <v>241</v>
      </c>
      <c r="AU360" s="167" t="s">
        <v>95</v>
      </c>
      <c r="AV360" s="14" t="s">
        <v>93</v>
      </c>
      <c r="AW360" s="14" t="s">
        <v>42</v>
      </c>
      <c r="AX360" s="14" t="s">
        <v>86</v>
      </c>
      <c r="AY360" s="167" t="s">
        <v>232</v>
      </c>
    </row>
    <row r="361" spans="2:51" s="14" customFormat="1">
      <c r="B361" s="166"/>
      <c r="D361" s="152" t="s">
        <v>241</v>
      </c>
      <c r="E361" s="167" t="s">
        <v>1</v>
      </c>
      <c r="F361" s="168" t="s">
        <v>3846</v>
      </c>
      <c r="H361" s="167" t="s">
        <v>1</v>
      </c>
      <c r="I361" s="169"/>
      <c r="L361" s="166"/>
      <c r="M361" s="170"/>
      <c r="T361" s="171"/>
      <c r="AT361" s="167" t="s">
        <v>241</v>
      </c>
      <c r="AU361" s="167" t="s">
        <v>95</v>
      </c>
      <c r="AV361" s="14" t="s">
        <v>93</v>
      </c>
      <c r="AW361" s="14" t="s">
        <v>42</v>
      </c>
      <c r="AX361" s="14" t="s">
        <v>86</v>
      </c>
      <c r="AY361" s="167" t="s">
        <v>232</v>
      </c>
    </row>
    <row r="362" spans="2:51" s="14" customFormat="1" ht="22.5">
      <c r="B362" s="166"/>
      <c r="D362" s="152" t="s">
        <v>241</v>
      </c>
      <c r="E362" s="167" t="s">
        <v>1</v>
      </c>
      <c r="F362" s="168" t="s">
        <v>3847</v>
      </c>
      <c r="H362" s="167" t="s">
        <v>1</v>
      </c>
      <c r="I362" s="169"/>
      <c r="L362" s="166"/>
      <c r="M362" s="170"/>
      <c r="T362" s="171"/>
      <c r="AT362" s="167" t="s">
        <v>241</v>
      </c>
      <c r="AU362" s="167" t="s">
        <v>95</v>
      </c>
      <c r="AV362" s="14" t="s">
        <v>93</v>
      </c>
      <c r="AW362" s="14" t="s">
        <v>42</v>
      </c>
      <c r="AX362" s="14" t="s">
        <v>86</v>
      </c>
      <c r="AY362" s="167" t="s">
        <v>232</v>
      </c>
    </row>
    <row r="363" spans="2:51" s="14" customFormat="1">
      <c r="B363" s="166"/>
      <c r="D363" s="152" t="s">
        <v>241</v>
      </c>
      <c r="E363" s="167" t="s">
        <v>1</v>
      </c>
      <c r="F363" s="168" t="s">
        <v>3848</v>
      </c>
      <c r="H363" s="167" t="s">
        <v>1</v>
      </c>
      <c r="I363" s="169"/>
      <c r="L363" s="166"/>
      <c r="M363" s="170"/>
      <c r="T363" s="171"/>
      <c r="AT363" s="167" t="s">
        <v>241</v>
      </c>
      <c r="AU363" s="167" t="s">
        <v>95</v>
      </c>
      <c r="AV363" s="14" t="s">
        <v>93</v>
      </c>
      <c r="AW363" s="14" t="s">
        <v>42</v>
      </c>
      <c r="AX363" s="14" t="s">
        <v>86</v>
      </c>
      <c r="AY363" s="167" t="s">
        <v>232</v>
      </c>
    </row>
    <row r="364" spans="2:51" s="14" customFormat="1">
      <c r="B364" s="166"/>
      <c r="D364" s="152" t="s">
        <v>241</v>
      </c>
      <c r="E364" s="167" t="s">
        <v>1</v>
      </c>
      <c r="F364" s="168" t="s">
        <v>3849</v>
      </c>
      <c r="H364" s="167" t="s">
        <v>1</v>
      </c>
      <c r="I364" s="169"/>
      <c r="L364" s="166"/>
      <c r="M364" s="170"/>
      <c r="T364" s="171"/>
      <c r="AT364" s="167" t="s">
        <v>241</v>
      </c>
      <c r="AU364" s="167" t="s">
        <v>95</v>
      </c>
      <c r="AV364" s="14" t="s">
        <v>93</v>
      </c>
      <c r="AW364" s="14" t="s">
        <v>42</v>
      </c>
      <c r="AX364" s="14" t="s">
        <v>86</v>
      </c>
      <c r="AY364" s="167" t="s">
        <v>232</v>
      </c>
    </row>
    <row r="365" spans="2:51" s="14" customFormat="1">
      <c r="B365" s="166"/>
      <c r="D365" s="152" t="s">
        <v>241</v>
      </c>
      <c r="E365" s="167" t="s">
        <v>1</v>
      </c>
      <c r="F365" s="168" t="s">
        <v>3850</v>
      </c>
      <c r="H365" s="167" t="s">
        <v>1</v>
      </c>
      <c r="I365" s="169"/>
      <c r="L365" s="166"/>
      <c r="M365" s="170"/>
      <c r="T365" s="171"/>
      <c r="AT365" s="167" t="s">
        <v>241</v>
      </c>
      <c r="AU365" s="167" t="s">
        <v>95</v>
      </c>
      <c r="AV365" s="14" t="s">
        <v>93</v>
      </c>
      <c r="AW365" s="14" t="s">
        <v>42</v>
      </c>
      <c r="AX365" s="14" t="s">
        <v>86</v>
      </c>
      <c r="AY365" s="167" t="s">
        <v>232</v>
      </c>
    </row>
    <row r="366" spans="2:51" s="14" customFormat="1" ht="22.5">
      <c r="B366" s="166"/>
      <c r="D366" s="152" t="s">
        <v>241</v>
      </c>
      <c r="E366" s="167" t="s">
        <v>1</v>
      </c>
      <c r="F366" s="168" t="s">
        <v>3851</v>
      </c>
      <c r="H366" s="167" t="s">
        <v>1</v>
      </c>
      <c r="I366" s="169"/>
      <c r="L366" s="166"/>
      <c r="M366" s="170"/>
      <c r="T366" s="171"/>
      <c r="AT366" s="167" t="s">
        <v>241</v>
      </c>
      <c r="AU366" s="167" t="s">
        <v>95</v>
      </c>
      <c r="AV366" s="14" t="s">
        <v>93</v>
      </c>
      <c r="AW366" s="14" t="s">
        <v>42</v>
      </c>
      <c r="AX366" s="14" t="s">
        <v>86</v>
      </c>
      <c r="AY366" s="167" t="s">
        <v>232</v>
      </c>
    </row>
    <row r="367" spans="2:51" s="14" customFormat="1">
      <c r="B367" s="166"/>
      <c r="D367" s="152" t="s">
        <v>241</v>
      </c>
      <c r="E367" s="167" t="s">
        <v>1</v>
      </c>
      <c r="F367" s="168" t="s">
        <v>3852</v>
      </c>
      <c r="H367" s="167" t="s">
        <v>1</v>
      </c>
      <c r="I367" s="169"/>
      <c r="L367" s="166"/>
      <c r="M367" s="170"/>
      <c r="T367" s="171"/>
      <c r="AT367" s="167" t="s">
        <v>241</v>
      </c>
      <c r="AU367" s="167" t="s">
        <v>95</v>
      </c>
      <c r="AV367" s="14" t="s">
        <v>93</v>
      </c>
      <c r="AW367" s="14" t="s">
        <v>42</v>
      </c>
      <c r="AX367" s="14" t="s">
        <v>86</v>
      </c>
      <c r="AY367" s="167" t="s">
        <v>232</v>
      </c>
    </row>
    <row r="368" spans="2:51" s="12" customFormat="1">
      <c r="B368" s="151"/>
      <c r="D368" s="152" t="s">
        <v>241</v>
      </c>
      <c r="E368" s="153" t="s">
        <v>1</v>
      </c>
      <c r="F368" s="154" t="s">
        <v>93</v>
      </c>
      <c r="H368" s="155">
        <v>1</v>
      </c>
      <c r="I368" s="156"/>
      <c r="L368" s="151"/>
      <c r="M368" s="157"/>
      <c r="T368" s="158"/>
      <c r="AT368" s="153" t="s">
        <v>241</v>
      </c>
      <c r="AU368" s="153" t="s">
        <v>95</v>
      </c>
      <c r="AV368" s="12" t="s">
        <v>95</v>
      </c>
      <c r="AW368" s="12" t="s">
        <v>42</v>
      </c>
      <c r="AX368" s="12" t="s">
        <v>86</v>
      </c>
      <c r="AY368" s="153" t="s">
        <v>232</v>
      </c>
    </row>
    <row r="369" spans="2:65" s="13" customFormat="1">
      <c r="B369" s="159"/>
      <c r="D369" s="152" t="s">
        <v>241</v>
      </c>
      <c r="E369" s="160" t="s">
        <v>1</v>
      </c>
      <c r="F369" s="161" t="s">
        <v>243</v>
      </c>
      <c r="H369" s="162">
        <v>1</v>
      </c>
      <c r="I369" s="163"/>
      <c r="L369" s="159"/>
      <c r="M369" s="164"/>
      <c r="T369" s="165"/>
      <c r="AT369" s="160" t="s">
        <v>241</v>
      </c>
      <c r="AU369" s="160" t="s">
        <v>95</v>
      </c>
      <c r="AV369" s="13" t="s">
        <v>239</v>
      </c>
      <c r="AW369" s="13" t="s">
        <v>42</v>
      </c>
      <c r="AX369" s="13" t="s">
        <v>93</v>
      </c>
      <c r="AY369" s="160" t="s">
        <v>232</v>
      </c>
    </row>
    <row r="370" spans="2:65" s="1" customFormat="1" ht="44.25" customHeight="1">
      <c r="B370" s="33"/>
      <c r="C370" s="138" t="s">
        <v>412</v>
      </c>
      <c r="D370" s="138" t="s">
        <v>234</v>
      </c>
      <c r="E370" s="139" t="s">
        <v>3878</v>
      </c>
      <c r="F370" s="140" t="s">
        <v>3541</v>
      </c>
      <c r="G370" s="141" t="s">
        <v>370</v>
      </c>
      <c r="H370" s="142">
        <v>1</v>
      </c>
      <c r="I370" s="143"/>
      <c r="J370" s="144">
        <f>ROUND(I370*H370,2)</f>
        <v>0</v>
      </c>
      <c r="K370" s="140" t="s">
        <v>1794</v>
      </c>
      <c r="L370" s="33"/>
      <c r="M370" s="145" t="s">
        <v>1</v>
      </c>
      <c r="N370" s="146" t="s">
        <v>51</v>
      </c>
      <c r="P370" s="147">
        <f>O370*H370</f>
        <v>0</v>
      </c>
      <c r="Q370" s="147">
        <v>0</v>
      </c>
      <c r="R370" s="147">
        <f>Q370*H370</f>
        <v>0</v>
      </c>
      <c r="S370" s="147">
        <v>0</v>
      </c>
      <c r="T370" s="148">
        <f>S370*H370</f>
        <v>0</v>
      </c>
      <c r="AR370" s="149" t="s">
        <v>358</v>
      </c>
      <c r="AT370" s="149" t="s">
        <v>234</v>
      </c>
      <c r="AU370" s="149" t="s">
        <v>95</v>
      </c>
      <c r="AY370" s="17" t="s">
        <v>232</v>
      </c>
      <c r="BE370" s="150">
        <f>IF(N370="základní",J370,0)</f>
        <v>0</v>
      </c>
      <c r="BF370" s="150">
        <f>IF(N370="snížená",J370,0)</f>
        <v>0</v>
      </c>
      <c r="BG370" s="150">
        <f>IF(N370="zákl. přenesená",J370,0)</f>
        <v>0</v>
      </c>
      <c r="BH370" s="150">
        <f>IF(N370="sníž. přenesená",J370,0)</f>
        <v>0</v>
      </c>
      <c r="BI370" s="150">
        <f>IF(N370="nulová",J370,0)</f>
        <v>0</v>
      </c>
      <c r="BJ370" s="17" t="s">
        <v>93</v>
      </c>
      <c r="BK370" s="150">
        <f>ROUND(I370*H370,2)</f>
        <v>0</v>
      </c>
      <c r="BL370" s="17" t="s">
        <v>358</v>
      </c>
      <c r="BM370" s="149" t="s">
        <v>3879</v>
      </c>
    </row>
    <row r="371" spans="2:65" s="14" customFormat="1">
      <c r="B371" s="166"/>
      <c r="D371" s="152" t="s">
        <v>241</v>
      </c>
      <c r="E371" s="167" t="s">
        <v>1</v>
      </c>
      <c r="F371" s="168" t="s">
        <v>3880</v>
      </c>
      <c r="H371" s="167" t="s">
        <v>1</v>
      </c>
      <c r="I371" s="169"/>
      <c r="L371" s="166"/>
      <c r="M371" s="170"/>
      <c r="T371" s="171"/>
      <c r="AT371" s="167" t="s">
        <v>241</v>
      </c>
      <c r="AU371" s="167" t="s">
        <v>95</v>
      </c>
      <c r="AV371" s="14" t="s">
        <v>93</v>
      </c>
      <c r="AW371" s="14" t="s">
        <v>42</v>
      </c>
      <c r="AX371" s="14" t="s">
        <v>86</v>
      </c>
      <c r="AY371" s="167" t="s">
        <v>232</v>
      </c>
    </row>
    <row r="372" spans="2:65" s="14" customFormat="1" ht="22.5">
      <c r="B372" s="166"/>
      <c r="D372" s="152" t="s">
        <v>241</v>
      </c>
      <c r="E372" s="167" t="s">
        <v>1</v>
      </c>
      <c r="F372" s="168" t="s">
        <v>3881</v>
      </c>
      <c r="H372" s="167" t="s">
        <v>1</v>
      </c>
      <c r="I372" s="169"/>
      <c r="L372" s="166"/>
      <c r="M372" s="170"/>
      <c r="T372" s="171"/>
      <c r="AT372" s="167" t="s">
        <v>241</v>
      </c>
      <c r="AU372" s="167" t="s">
        <v>95</v>
      </c>
      <c r="AV372" s="14" t="s">
        <v>93</v>
      </c>
      <c r="AW372" s="14" t="s">
        <v>42</v>
      </c>
      <c r="AX372" s="14" t="s">
        <v>86</v>
      </c>
      <c r="AY372" s="167" t="s">
        <v>232</v>
      </c>
    </row>
    <row r="373" spans="2:65" s="12" customFormat="1">
      <c r="B373" s="151"/>
      <c r="D373" s="152" t="s">
        <v>241</v>
      </c>
      <c r="E373" s="153" t="s">
        <v>1</v>
      </c>
      <c r="F373" s="154" t="s">
        <v>93</v>
      </c>
      <c r="H373" s="155">
        <v>1</v>
      </c>
      <c r="I373" s="156"/>
      <c r="L373" s="151"/>
      <c r="M373" s="157"/>
      <c r="T373" s="158"/>
      <c r="AT373" s="153" t="s">
        <v>241</v>
      </c>
      <c r="AU373" s="153" t="s">
        <v>95</v>
      </c>
      <c r="AV373" s="12" t="s">
        <v>95</v>
      </c>
      <c r="AW373" s="12" t="s">
        <v>42</v>
      </c>
      <c r="AX373" s="12" t="s">
        <v>86</v>
      </c>
      <c r="AY373" s="153" t="s">
        <v>232</v>
      </c>
    </row>
    <row r="374" spans="2:65" s="13" customFormat="1">
      <c r="B374" s="159"/>
      <c r="D374" s="152" t="s">
        <v>241</v>
      </c>
      <c r="E374" s="160" t="s">
        <v>1</v>
      </c>
      <c r="F374" s="161" t="s">
        <v>243</v>
      </c>
      <c r="H374" s="162">
        <v>1</v>
      </c>
      <c r="I374" s="163"/>
      <c r="L374" s="159"/>
      <c r="M374" s="164"/>
      <c r="T374" s="165"/>
      <c r="AT374" s="160" t="s">
        <v>241</v>
      </c>
      <c r="AU374" s="160" t="s">
        <v>95</v>
      </c>
      <c r="AV374" s="13" t="s">
        <v>239</v>
      </c>
      <c r="AW374" s="13" t="s">
        <v>42</v>
      </c>
      <c r="AX374" s="13" t="s">
        <v>93</v>
      </c>
      <c r="AY374" s="160" t="s">
        <v>232</v>
      </c>
    </row>
    <row r="375" spans="2:65" s="1" customFormat="1" ht="37.9" customHeight="1">
      <c r="B375" s="33"/>
      <c r="C375" s="138" t="s">
        <v>420</v>
      </c>
      <c r="D375" s="138" t="s">
        <v>234</v>
      </c>
      <c r="E375" s="139" t="s">
        <v>3091</v>
      </c>
      <c r="F375" s="140" t="s">
        <v>3092</v>
      </c>
      <c r="G375" s="141" t="s">
        <v>370</v>
      </c>
      <c r="H375" s="142">
        <v>1</v>
      </c>
      <c r="I375" s="143"/>
      <c r="J375" s="144">
        <f>ROUND(I375*H375,2)</f>
        <v>0</v>
      </c>
      <c r="K375" s="140" t="s">
        <v>1794</v>
      </c>
      <c r="L375" s="33"/>
      <c r="M375" s="145" t="s">
        <v>1</v>
      </c>
      <c r="N375" s="146" t="s">
        <v>51</v>
      </c>
      <c r="P375" s="147">
        <f>O375*H375</f>
        <v>0</v>
      </c>
      <c r="Q375" s="147">
        <v>0</v>
      </c>
      <c r="R375" s="147">
        <f>Q375*H375</f>
        <v>0</v>
      </c>
      <c r="S375" s="147">
        <v>0</v>
      </c>
      <c r="T375" s="148">
        <f>S375*H375</f>
        <v>0</v>
      </c>
      <c r="AR375" s="149" t="s">
        <v>358</v>
      </c>
      <c r="AT375" s="149" t="s">
        <v>234</v>
      </c>
      <c r="AU375" s="149" t="s">
        <v>95</v>
      </c>
      <c r="AY375" s="17" t="s">
        <v>232</v>
      </c>
      <c r="BE375" s="150">
        <f>IF(N375="základní",J375,0)</f>
        <v>0</v>
      </c>
      <c r="BF375" s="150">
        <f>IF(N375="snížená",J375,0)</f>
        <v>0</v>
      </c>
      <c r="BG375" s="150">
        <f>IF(N375="zákl. přenesená",J375,0)</f>
        <v>0</v>
      </c>
      <c r="BH375" s="150">
        <f>IF(N375="sníž. přenesená",J375,0)</f>
        <v>0</v>
      </c>
      <c r="BI375" s="150">
        <f>IF(N375="nulová",J375,0)</f>
        <v>0</v>
      </c>
      <c r="BJ375" s="17" t="s">
        <v>93</v>
      </c>
      <c r="BK375" s="150">
        <f>ROUND(I375*H375,2)</f>
        <v>0</v>
      </c>
      <c r="BL375" s="17" t="s">
        <v>358</v>
      </c>
      <c r="BM375" s="149" t="s">
        <v>3882</v>
      </c>
    </row>
    <row r="376" spans="2:65" s="14" customFormat="1">
      <c r="B376" s="166"/>
      <c r="D376" s="152" t="s">
        <v>241</v>
      </c>
      <c r="E376" s="167" t="s">
        <v>1</v>
      </c>
      <c r="F376" s="168" t="s">
        <v>3883</v>
      </c>
      <c r="H376" s="167" t="s">
        <v>1</v>
      </c>
      <c r="I376" s="169"/>
      <c r="L376" s="166"/>
      <c r="M376" s="170"/>
      <c r="T376" s="171"/>
      <c r="AT376" s="167" t="s">
        <v>241</v>
      </c>
      <c r="AU376" s="167" t="s">
        <v>95</v>
      </c>
      <c r="AV376" s="14" t="s">
        <v>93</v>
      </c>
      <c r="AW376" s="14" t="s">
        <v>42</v>
      </c>
      <c r="AX376" s="14" t="s">
        <v>86</v>
      </c>
      <c r="AY376" s="167" t="s">
        <v>232</v>
      </c>
    </row>
    <row r="377" spans="2:65" s="14" customFormat="1" ht="22.5">
      <c r="B377" s="166"/>
      <c r="D377" s="152" t="s">
        <v>241</v>
      </c>
      <c r="E377" s="167" t="s">
        <v>1</v>
      </c>
      <c r="F377" s="168" t="s">
        <v>3884</v>
      </c>
      <c r="H377" s="167" t="s">
        <v>1</v>
      </c>
      <c r="I377" s="169"/>
      <c r="L377" s="166"/>
      <c r="M377" s="170"/>
      <c r="T377" s="171"/>
      <c r="AT377" s="167" t="s">
        <v>241</v>
      </c>
      <c r="AU377" s="167" t="s">
        <v>95</v>
      </c>
      <c r="AV377" s="14" t="s">
        <v>93</v>
      </c>
      <c r="AW377" s="14" t="s">
        <v>42</v>
      </c>
      <c r="AX377" s="14" t="s">
        <v>86</v>
      </c>
      <c r="AY377" s="167" t="s">
        <v>232</v>
      </c>
    </row>
    <row r="378" spans="2:65" s="14" customFormat="1" ht="22.5">
      <c r="B378" s="166"/>
      <c r="D378" s="152" t="s">
        <v>241</v>
      </c>
      <c r="E378" s="167" t="s">
        <v>1</v>
      </c>
      <c r="F378" s="168" t="s">
        <v>3885</v>
      </c>
      <c r="H378" s="167" t="s">
        <v>1</v>
      </c>
      <c r="I378" s="169"/>
      <c r="L378" s="166"/>
      <c r="M378" s="170"/>
      <c r="T378" s="171"/>
      <c r="AT378" s="167" t="s">
        <v>241</v>
      </c>
      <c r="AU378" s="167" t="s">
        <v>95</v>
      </c>
      <c r="AV378" s="14" t="s">
        <v>93</v>
      </c>
      <c r="AW378" s="14" t="s">
        <v>42</v>
      </c>
      <c r="AX378" s="14" t="s">
        <v>86</v>
      </c>
      <c r="AY378" s="167" t="s">
        <v>232</v>
      </c>
    </row>
    <row r="379" spans="2:65" s="12" customFormat="1">
      <c r="B379" s="151"/>
      <c r="D379" s="152" t="s">
        <v>241</v>
      </c>
      <c r="E379" s="153" t="s">
        <v>1</v>
      </c>
      <c r="F379" s="154" t="s">
        <v>93</v>
      </c>
      <c r="H379" s="155">
        <v>1</v>
      </c>
      <c r="I379" s="156"/>
      <c r="L379" s="151"/>
      <c r="M379" s="157"/>
      <c r="T379" s="158"/>
      <c r="AT379" s="153" t="s">
        <v>241</v>
      </c>
      <c r="AU379" s="153" t="s">
        <v>95</v>
      </c>
      <c r="AV379" s="12" t="s">
        <v>95</v>
      </c>
      <c r="AW379" s="12" t="s">
        <v>42</v>
      </c>
      <c r="AX379" s="12" t="s">
        <v>86</v>
      </c>
      <c r="AY379" s="153" t="s">
        <v>232</v>
      </c>
    </row>
    <row r="380" spans="2:65" s="13" customFormat="1">
      <c r="B380" s="159"/>
      <c r="D380" s="152" t="s">
        <v>241</v>
      </c>
      <c r="E380" s="160" t="s">
        <v>1</v>
      </c>
      <c r="F380" s="161" t="s">
        <v>243</v>
      </c>
      <c r="H380" s="162">
        <v>1</v>
      </c>
      <c r="I380" s="163"/>
      <c r="L380" s="159"/>
      <c r="M380" s="164"/>
      <c r="T380" s="165"/>
      <c r="AT380" s="160" t="s">
        <v>241</v>
      </c>
      <c r="AU380" s="160" t="s">
        <v>95</v>
      </c>
      <c r="AV380" s="13" t="s">
        <v>239</v>
      </c>
      <c r="AW380" s="13" t="s">
        <v>42</v>
      </c>
      <c r="AX380" s="13" t="s">
        <v>93</v>
      </c>
      <c r="AY380" s="160" t="s">
        <v>232</v>
      </c>
    </row>
    <row r="381" spans="2:65" s="1" customFormat="1" ht="37.9" customHeight="1">
      <c r="B381" s="33"/>
      <c r="C381" s="138" t="s">
        <v>426</v>
      </c>
      <c r="D381" s="138" t="s">
        <v>234</v>
      </c>
      <c r="E381" s="139" t="s">
        <v>3099</v>
      </c>
      <c r="F381" s="140" t="s">
        <v>3092</v>
      </c>
      <c r="G381" s="141" t="s">
        <v>370</v>
      </c>
      <c r="H381" s="142">
        <v>1</v>
      </c>
      <c r="I381" s="143"/>
      <c r="J381" s="144">
        <f>ROUND(I381*H381,2)</f>
        <v>0</v>
      </c>
      <c r="K381" s="140" t="s">
        <v>1794</v>
      </c>
      <c r="L381" s="33"/>
      <c r="M381" s="145" t="s">
        <v>1</v>
      </c>
      <c r="N381" s="146" t="s">
        <v>51</v>
      </c>
      <c r="P381" s="147">
        <f>O381*H381</f>
        <v>0</v>
      </c>
      <c r="Q381" s="147">
        <v>0</v>
      </c>
      <c r="R381" s="147">
        <f>Q381*H381</f>
        <v>0</v>
      </c>
      <c r="S381" s="147">
        <v>0</v>
      </c>
      <c r="T381" s="148">
        <f>S381*H381</f>
        <v>0</v>
      </c>
      <c r="AR381" s="149" t="s">
        <v>358</v>
      </c>
      <c r="AT381" s="149" t="s">
        <v>234</v>
      </c>
      <c r="AU381" s="149" t="s">
        <v>95</v>
      </c>
      <c r="AY381" s="17" t="s">
        <v>232</v>
      </c>
      <c r="BE381" s="150">
        <f>IF(N381="základní",J381,0)</f>
        <v>0</v>
      </c>
      <c r="BF381" s="150">
        <f>IF(N381="snížená",J381,0)</f>
        <v>0</v>
      </c>
      <c r="BG381" s="150">
        <f>IF(N381="zákl. přenesená",J381,0)</f>
        <v>0</v>
      </c>
      <c r="BH381" s="150">
        <f>IF(N381="sníž. přenesená",J381,0)</f>
        <v>0</v>
      </c>
      <c r="BI381" s="150">
        <f>IF(N381="nulová",J381,0)</f>
        <v>0</v>
      </c>
      <c r="BJ381" s="17" t="s">
        <v>93</v>
      </c>
      <c r="BK381" s="150">
        <f>ROUND(I381*H381,2)</f>
        <v>0</v>
      </c>
      <c r="BL381" s="17" t="s">
        <v>358</v>
      </c>
      <c r="BM381" s="149" t="s">
        <v>3886</v>
      </c>
    </row>
    <row r="382" spans="2:65" s="14" customFormat="1">
      <c r="B382" s="166"/>
      <c r="D382" s="152" t="s">
        <v>241</v>
      </c>
      <c r="E382" s="167" t="s">
        <v>1</v>
      </c>
      <c r="F382" s="168" t="s">
        <v>3101</v>
      </c>
      <c r="H382" s="167" t="s">
        <v>1</v>
      </c>
      <c r="I382" s="169"/>
      <c r="L382" s="166"/>
      <c r="M382" s="170"/>
      <c r="T382" s="171"/>
      <c r="AT382" s="167" t="s">
        <v>241</v>
      </c>
      <c r="AU382" s="167" t="s">
        <v>95</v>
      </c>
      <c r="AV382" s="14" t="s">
        <v>93</v>
      </c>
      <c r="AW382" s="14" t="s">
        <v>42</v>
      </c>
      <c r="AX382" s="14" t="s">
        <v>86</v>
      </c>
      <c r="AY382" s="167" t="s">
        <v>232</v>
      </c>
    </row>
    <row r="383" spans="2:65" s="14" customFormat="1" ht="22.5">
      <c r="B383" s="166"/>
      <c r="D383" s="152" t="s">
        <v>241</v>
      </c>
      <c r="E383" s="167" t="s">
        <v>1</v>
      </c>
      <c r="F383" s="168" t="s">
        <v>3102</v>
      </c>
      <c r="H383" s="167" t="s">
        <v>1</v>
      </c>
      <c r="I383" s="169"/>
      <c r="L383" s="166"/>
      <c r="M383" s="170"/>
      <c r="T383" s="171"/>
      <c r="AT383" s="167" t="s">
        <v>241</v>
      </c>
      <c r="AU383" s="167" t="s">
        <v>95</v>
      </c>
      <c r="AV383" s="14" t="s">
        <v>93</v>
      </c>
      <c r="AW383" s="14" t="s">
        <v>42</v>
      </c>
      <c r="AX383" s="14" t="s">
        <v>86</v>
      </c>
      <c r="AY383" s="167" t="s">
        <v>232</v>
      </c>
    </row>
    <row r="384" spans="2:65" s="14" customFormat="1" ht="22.5">
      <c r="B384" s="166"/>
      <c r="D384" s="152" t="s">
        <v>241</v>
      </c>
      <c r="E384" s="167" t="s">
        <v>1</v>
      </c>
      <c r="F384" s="168" t="s">
        <v>3563</v>
      </c>
      <c r="H384" s="167" t="s">
        <v>1</v>
      </c>
      <c r="I384" s="169"/>
      <c r="L384" s="166"/>
      <c r="M384" s="170"/>
      <c r="T384" s="171"/>
      <c r="AT384" s="167" t="s">
        <v>241</v>
      </c>
      <c r="AU384" s="167" t="s">
        <v>95</v>
      </c>
      <c r="AV384" s="14" t="s">
        <v>93</v>
      </c>
      <c r="AW384" s="14" t="s">
        <v>42</v>
      </c>
      <c r="AX384" s="14" t="s">
        <v>86</v>
      </c>
      <c r="AY384" s="167" t="s">
        <v>232</v>
      </c>
    </row>
    <row r="385" spans="2:65" s="12" customFormat="1">
      <c r="B385" s="151"/>
      <c r="D385" s="152" t="s">
        <v>241</v>
      </c>
      <c r="E385" s="153" t="s">
        <v>1</v>
      </c>
      <c r="F385" s="154" t="s">
        <v>93</v>
      </c>
      <c r="H385" s="155">
        <v>1</v>
      </c>
      <c r="I385" s="156"/>
      <c r="L385" s="151"/>
      <c r="M385" s="157"/>
      <c r="T385" s="158"/>
      <c r="AT385" s="153" t="s">
        <v>241</v>
      </c>
      <c r="AU385" s="153" t="s">
        <v>95</v>
      </c>
      <c r="AV385" s="12" t="s">
        <v>95</v>
      </c>
      <c r="AW385" s="12" t="s">
        <v>42</v>
      </c>
      <c r="AX385" s="12" t="s">
        <v>86</v>
      </c>
      <c r="AY385" s="153" t="s">
        <v>232</v>
      </c>
    </row>
    <row r="386" spans="2:65" s="13" customFormat="1">
      <c r="B386" s="159"/>
      <c r="D386" s="152" t="s">
        <v>241</v>
      </c>
      <c r="E386" s="160" t="s">
        <v>1</v>
      </c>
      <c r="F386" s="161" t="s">
        <v>243</v>
      </c>
      <c r="H386" s="162">
        <v>1</v>
      </c>
      <c r="I386" s="163"/>
      <c r="L386" s="159"/>
      <c r="M386" s="164"/>
      <c r="T386" s="165"/>
      <c r="AT386" s="160" t="s">
        <v>241</v>
      </c>
      <c r="AU386" s="160" t="s">
        <v>95</v>
      </c>
      <c r="AV386" s="13" t="s">
        <v>239</v>
      </c>
      <c r="AW386" s="13" t="s">
        <v>42</v>
      </c>
      <c r="AX386" s="13" t="s">
        <v>93</v>
      </c>
      <c r="AY386" s="160" t="s">
        <v>232</v>
      </c>
    </row>
    <row r="387" spans="2:65" s="1" customFormat="1" ht="37.9" customHeight="1">
      <c r="B387" s="33"/>
      <c r="C387" s="138" t="s">
        <v>466</v>
      </c>
      <c r="D387" s="138" t="s">
        <v>234</v>
      </c>
      <c r="E387" s="139" t="s">
        <v>3887</v>
      </c>
      <c r="F387" s="140" t="s">
        <v>3092</v>
      </c>
      <c r="G387" s="141" t="s">
        <v>370</v>
      </c>
      <c r="H387" s="142">
        <v>1</v>
      </c>
      <c r="I387" s="143"/>
      <c r="J387" s="144">
        <f>ROUND(I387*H387,2)</f>
        <v>0</v>
      </c>
      <c r="K387" s="140" t="s">
        <v>1794</v>
      </c>
      <c r="L387" s="33"/>
      <c r="M387" s="145" t="s">
        <v>1</v>
      </c>
      <c r="N387" s="146" t="s">
        <v>51</v>
      </c>
      <c r="P387" s="147">
        <f>O387*H387</f>
        <v>0</v>
      </c>
      <c r="Q387" s="147">
        <v>0</v>
      </c>
      <c r="R387" s="147">
        <f>Q387*H387</f>
        <v>0</v>
      </c>
      <c r="S387" s="147">
        <v>0</v>
      </c>
      <c r="T387" s="148">
        <f>S387*H387</f>
        <v>0</v>
      </c>
      <c r="AR387" s="149" t="s">
        <v>358</v>
      </c>
      <c r="AT387" s="149" t="s">
        <v>234</v>
      </c>
      <c r="AU387" s="149" t="s">
        <v>95</v>
      </c>
      <c r="AY387" s="17" t="s">
        <v>232</v>
      </c>
      <c r="BE387" s="150">
        <f>IF(N387="základní",J387,0)</f>
        <v>0</v>
      </c>
      <c r="BF387" s="150">
        <f>IF(N387="snížená",J387,0)</f>
        <v>0</v>
      </c>
      <c r="BG387" s="150">
        <f>IF(N387="zákl. přenesená",J387,0)</f>
        <v>0</v>
      </c>
      <c r="BH387" s="150">
        <f>IF(N387="sníž. přenesená",J387,0)</f>
        <v>0</v>
      </c>
      <c r="BI387" s="150">
        <f>IF(N387="nulová",J387,0)</f>
        <v>0</v>
      </c>
      <c r="BJ387" s="17" t="s">
        <v>93</v>
      </c>
      <c r="BK387" s="150">
        <f>ROUND(I387*H387,2)</f>
        <v>0</v>
      </c>
      <c r="BL387" s="17" t="s">
        <v>358</v>
      </c>
      <c r="BM387" s="149" t="s">
        <v>3888</v>
      </c>
    </row>
    <row r="388" spans="2:65" s="14" customFormat="1">
      <c r="B388" s="166"/>
      <c r="D388" s="152" t="s">
        <v>241</v>
      </c>
      <c r="E388" s="167" t="s">
        <v>1</v>
      </c>
      <c r="F388" s="168" t="s">
        <v>3889</v>
      </c>
      <c r="H388" s="167" t="s">
        <v>1</v>
      </c>
      <c r="I388" s="169"/>
      <c r="L388" s="166"/>
      <c r="M388" s="170"/>
      <c r="T388" s="171"/>
      <c r="AT388" s="167" t="s">
        <v>241</v>
      </c>
      <c r="AU388" s="167" t="s">
        <v>95</v>
      </c>
      <c r="AV388" s="14" t="s">
        <v>93</v>
      </c>
      <c r="AW388" s="14" t="s">
        <v>42</v>
      </c>
      <c r="AX388" s="14" t="s">
        <v>86</v>
      </c>
      <c r="AY388" s="167" t="s">
        <v>232</v>
      </c>
    </row>
    <row r="389" spans="2:65" s="14" customFormat="1" ht="22.5">
      <c r="B389" s="166"/>
      <c r="D389" s="152" t="s">
        <v>241</v>
      </c>
      <c r="E389" s="167" t="s">
        <v>1</v>
      </c>
      <c r="F389" s="168" t="s">
        <v>3890</v>
      </c>
      <c r="H389" s="167" t="s">
        <v>1</v>
      </c>
      <c r="I389" s="169"/>
      <c r="L389" s="166"/>
      <c r="M389" s="170"/>
      <c r="T389" s="171"/>
      <c r="AT389" s="167" t="s">
        <v>241</v>
      </c>
      <c r="AU389" s="167" t="s">
        <v>95</v>
      </c>
      <c r="AV389" s="14" t="s">
        <v>93</v>
      </c>
      <c r="AW389" s="14" t="s">
        <v>42</v>
      </c>
      <c r="AX389" s="14" t="s">
        <v>86</v>
      </c>
      <c r="AY389" s="167" t="s">
        <v>232</v>
      </c>
    </row>
    <row r="390" spans="2:65" s="14" customFormat="1" ht="22.5">
      <c r="B390" s="166"/>
      <c r="D390" s="152" t="s">
        <v>241</v>
      </c>
      <c r="E390" s="167" t="s">
        <v>1</v>
      </c>
      <c r="F390" s="168" t="s">
        <v>3891</v>
      </c>
      <c r="H390" s="167" t="s">
        <v>1</v>
      </c>
      <c r="I390" s="169"/>
      <c r="L390" s="166"/>
      <c r="M390" s="170"/>
      <c r="T390" s="171"/>
      <c r="AT390" s="167" t="s">
        <v>241</v>
      </c>
      <c r="AU390" s="167" t="s">
        <v>95</v>
      </c>
      <c r="AV390" s="14" t="s">
        <v>93</v>
      </c>
      <c r="AW390" s="14" t="s">
        <v>42</v>
      </c>
      <c r="AX390" s="14" t="s">
        <v>86</v>
      </c>
      <c r="AY390" s="167" t="s">
        <v>232</v>
      </c>
    </row>
    <row r="391" spans="2:65" s="14" customFormat="1" ht="22.5">
      <c r="B391" s="166"/>
      <c r="D391" s="152" t="s">
        <v>241</v>
      </c>
      <c r="E391" s="167" t="s">
        <v>1</v>
      </c>
      <c r="F391" s="168" t="s">
        <v>3892</v>
      </c>
      <c r="H391" s="167" t="s">
        <v>1</v>
      </c>
      <c r="I391" s="169"/>
      <c r="L391" s="166"/>
      <c r="M391" s="170"/>
      <c r="T391" s="171"/>
      <c r="AT391" s="167" t="s">
        <v>241</v>
      </c>
      <c r="AU391" s="167" t="s">
        <v>95</v>
      </c>
      <c r="AV391" s="14" t="s">
        <v>93</v>
      </c>
      <c r="AW391" s="14" t="s">
        <v>42</v>
      </c>
      <c r="AX391" s="14" t="s">
        <v>86</v>
      </c>
      <c r="AY391" s="167" t="s">
        <v>232</v>
      </c>
    </row>
    <row r="392" spans="2:65" s="14" customFormat="1">
      <c r="B392" s="166"/>
      <c r="D392" s="152" t="s">
        <v>241</v>
      </c>
      <c r="E392" s="167" t="s">
        <v>1</v>
      </c>
      <c r="F392" s="168" t="s">
        <v>3893</v>
      </c>
      <c r="H392" s="167" t="s">
        <v>1</v>
      </c>
      <c r="I392" s="169"/>
      <c r="L392" s="166"/>
      <c r="M392" s="170"/>
      <c r="T392" s="171"/>
      <c r="AT392" s="167" t="s">
        <v>241</v>
      </c>
      <c r="AU392" s="167" t="s">
        <v>95</v>
      </c>
      <c r="AV392" s="14" t="s">
        <v>93</v>
      </c>
      <c r="AW392" s="14" t="s">
        <v>42</v>
      </c>
      <c r="AX392" s="14" t="s">
        <v>86</v>
      </c>
      <c r="AY392" s="167" t="s">
        <v>232</v>
      </c>
    </row>
    <row r="393" spans="2:65" s="12" customFormat="1">
      <c r="B393" s="151"/>
      <c r="D393" s="152" t="s">
        <v>241</v>
      </c>
      <c r="E393" s="153" t="s">
        <v>1</v>
      </c>
      <c r="F393" s="154" t="s">
        <v>3090</v>
      </c>
      <c r="H393" s="155">
        <v>1</v>
      </c>
      <c r="I393" s="156"/>
      <c r="L393" s="151"/>
      <c r="M393" s="157"/>
      <c r="T393" s="158"/>
      <c r="AT393" s="153" t="s">
        <v>241</v>
      </c>
      <c r="AU393" s="153" t="s">
        <v>95</v>
      </c>
      <c r="AV393" s="12" t="s">
        <v>95</v>
      </c>
      <c r="AW393" s="12" t="s">
        <v>42</v>
      </c>
      <c r="AX393" s="12" t="s">
        <v>86</v>
      </c>
      <c r="AY393" s="153" t="s">
        <v>232</v>
      </c>
    </row>
    <row r="394" spans="2:65" s="13" customFormat="1">
      <c r="B394" s="159"/>
      <c r="D394" s="152" t="s">
        <v>241</v>
      </c>
      <c r="E394" s="160" t="s">
        <v>1</v>
      </c>
      <c r="F394" s="161" t="s">
        <v>243</v>
      </c>
      <c r="H394" s="162">
        <v>1</v>
      </c>
      <c r="I394" s="163"/>
      <c r="L394" s="159"/>
      <c r="M394" s="164"/>
      <c r="T394" s="165"/>
      <c r="AT394" s="160" t="s">
        <v>241</v>
      </c>
      <c r="AU394" s="160" t="s">
        <v>95</v>
      </c>
      <c r="AV394" s="13" t="s">
        <v>239</v>
      </c>
      <c r="AW394" s="13" t="s">
        <v>42</v>
      </c>
      <c r="AX394" s="13" t="s">
        <v>93</v>
      </c>
      <c r="AY394" s="160" t="s">
        <v>232</v>
      </c>
    </row>
    <row r="395" spans="2:65" s="1" customFormat="1" ht="37.9" customHeight="1">
      <c r="B395" s="33"/>
      <c r="C395" s="138" t="s">
        <v>509</v>
      </c>
      <c r="D395" s="138" t="s">
        <v>234</v>
      </c>
      <c r="E395" s="139" t="s">
        <v>3564</v>
      </c>
      <c r="F395" s="140" t="s">
        <v>3092</v>
      </c>
      <c r="G395" s="141" t="s">
        <v>370</v>
      </c>
      <c r="H395" s="142">
        <v>1</v>
      </c>
      <c r="I395" s="143"/>
      <c r="J395" s="144">
        <f>ROUND(I395*H395,2)</f>
        <v>0</v>
      </c>
      <c r="K395" s="140" t="s">
        <v>1794</v>
      </c>
      <c r="L395" s="33"/>
      <c r="M395" s="145" t="s">
        <v>1</v>
      </c>
      <c r="N395" s="146" t="s">
        <v>51</v>
      </c>
      <c r="P395" s="147">
        <f>O395*H395</f>
        <v>0</v>
      </c>
      <c r="Q395" s="147">
        <v>0</v>
      </c>
      <c r="R395" s="147">
        <f>Q395*H395</f>
        <v>0</v>
      </c>
      <c r="S395" s="147">
        <v>0</v>
      </c>
      <c r="T395" s="148">
        <f>S395*H395</f>
        <v>0</v>
      </c>
      <c r="AR395" s="149" t="s">
        <v>358</v>
      </c>
      <c r="AT395" s="149" t="s">
        <v>234</v>
      </c>
      <c r="AU395" s="149" t="s">
        <v>95</v>
      </c>
      <c r="AY395" s="17" t="s">
        <v>232</v>
      </c>
      <c r="BE395" s="150">
        <f>IF(N395="základní",J395,0)</f>
        <v>0</v>
      </c>
      <c r="BF395" s="150">
        <f>IF(N395="snížená",J395,0)</f>
        <v>0</v>
      </c>
      <c r="BG395" s="150">
        <f>IF(N395="zákl. přenesená",J395,0)</f>
        <v>0</v>
      </c>
      <c r="BH395" s="150">
        <f>IF(N395="sníž. přenesená",J395,0)</f>
        <v>0</v>
      </c>
      <c r="BI395" s="150">
        <f>IF(N395="nulová",J395,0)</f>
        <v>0</v>
      </c>
      <c r="BJ395" s="17" t="s">
        <v>93</v>
      </c>
      <c r="BK395" s="150">
        <f>ROUND(I395*H395,2)</f>
        <v>0</v>
      </c>
      <c r="BL395" s="17" t="s">
        <v>358</v>
      </c>
      <c r="BM395" s="149" t="s">
        <v>3894</v>
      </c>
    </row>
    <row r="396" spans="2:65" s="14" customFormat="1">
      <c r="B396" s="166"/>
      <c r="D396" s="152" t="s">
        <v>241</v>
      </c>
      <c r="E396" s="167" t="s">
        <v>1</v>
      </c>
      <c r="F396" s="168" t="s">
        <v>3566</v>
      </c>
      <c r="H396" s="167" t="s">
        <v>1</v>
      </c>
      <c r="I396" s="169"/>
      <c r="L396" s="166"/>
      <c r="M396" s="170"/>
      <c r="T396" s="171"/>
      <c r="AT396" s="167" t="s">
        <v>241</v>
      </c>
      <c r="AU396" s="167" t="s">
        <v>95</v>
      </c>
      <c r="AV396" s="14" t="s">
        <v>93</v>
      </c>
      <c r="AW396" s="14" t="s">
        <v>42</v>
      </c>
      <c r="AX396" s="14" t="s">
        <v>86</v>
      </c>
      <c r="AY396" s="167" t="s">
        <v>232</v>
      </c>
    </row>
    <row r="397" spans="2:65" s="14" customFormat="1">
      <c r="B397" s="166"/>
      <c r="D397" s="152" t="s">
        <v>241</v>
      </c>
      <c r="E397" s="167" t="s">
        <v>1</v>
      </c>
      <c r="F397" s="168" t="s">
        <v>3895</v>
      </c>
      <c r="H397" s="167" t="s">
        <v>1</v>
      </c>
      <c r="I397" s="169"/>
      <c r="L397" s="166"/>
      <c r="M397" s="170"/>
      <c r="T397" s="171"/>
      <c r="AT397" s="167" t="s">
        <v>241</v>
      </c>
      <c r="AU397" s="167" t="s">
        <v>95</v>
      </c>
      <c r="AV397" s="14" t="s">
        <v>93</v>
      </c>
      <c r="AW397" s="14" t="s">
        <v>42</v>
      </c>
      <c r="AX397" s="14" t="s">
        <v>86</v>
      </c>
      <c r="AY397" s="167" t="s">
        <v>232</v>
      </c>
    </row>
    <row r="398" spans="2:65" s="12" customFormat="1">
      <c r="B398" s="151"/>
      <c r="D398" s="152" t="s">
        <v>241</v>
      </c>
      <c r="E398" s="153" t="s">
        <v>1</v>
      </c>
      <c r="F398" s="154" t="s">
        <v>3090</v>
      </c>
      <c r="H398" s="155">
        <v>1</v>
      </c>
      <c r="I398" s="156"/>
      <c r="L398" s="151"/>
      <c r="M398" s="157"/>
      <c r="T398" s="158"/>
      <c r="AT398" s="153" t="s">
        <v>241</v>
      </c>
      <c r="AU398" s="153" t="s">
        <v>95</v>
      </c>
      <c r="AV398" s="12" t="s">
        <v>95</v>
      </c>
      <c r="AW398" s="12" t="s">
        <v>42</v>
      </c>
      <c r="AX398" s="12" t="s">
        <v>86</v>
      </c>
      <c r="AY398" s="153" t="s">
        <v>232</v>
      </c>
    </row>
    <row r="399" spans="2:65" s="13" customFormat="1">
      <c r="B399" s="159"/>
      <c r="D399" s="152" t="s">
        <v>241</v>
      </c>
      <c r="E399" s="160" t="s">
        <v>1</v>
      </c>
      <c r="F399" s="161" t="s">
        <v>243</v>
      </c>
      <c r="H399" s="162">
        <v>1</v>
      </c>
      <c r="I399" s="163"/>
      <c r="L399" s="159"/>
      <c r="M399" s="164"/>
      <c r="T399" s="165"/>
      <c r="AT399" s="160" t="s">
        <v>241</v>
      </c>
      <c r="AU399" s="160" t="s">
        <v>95</v>
      </c>
      <c r="AV399" s="13" t="s">
        <v>239</v>
      </c>
      <c r="AW399" s="13" t="s">
        <v>42</v>
      </c>
      <c r="AX399" s="13" t="s">
        <v>93</v>
      </c>
      <c r="AY399" s="160" t="s">
        <v>232</v>
      </c>
    </row>
    <row r="400" spans="2:65" s="1" customFormat="1" ht="44.25" customHeight="1">
      <c r="B400" s="33"/>
      <c r="C400" s="138" t="s">
        <v>513</v>
      </c>
      <c r="D400" s="138" t="s">
        <v>234</v>
      </c>
      <c r="E400" s="139" t="s">
        <v>3103</v>
      </c>
      <c r="F400" s="140" t="s">
        <v>3104</v>
      </c>
      <c r="G400" s="141" t="s">
        <v>183</v>
      </c>
      <c r="H400" s="142">
        <v>0.41299999999999998</v>
      </c>
      <c r="I400" s="143"/>
      <c r="J400" s="144">
        <f>ROUND(I400*H400,2)</f>
        <v>0</v>
      </c>
      <c r="K400" s="140" t="s">
        <v>238</v>
      </c>
      <c r="L400" s="33"/>
      <c r="M400" s="145" t="s">
        <v>1</v>
      </c>
      <c r="N400" s="146" t="s">
        <v>51</v>
      </c>
      <c r="P400" s="147">
        <f>O400*H400</f>
        <v>0</v>
      </c>
      <c r="Q400" s="147">
        <v>0</v>
      </c>
      <c r="R400" s="147">
        <f>Q400*H400</f>
        <v>0</v>
      </c>
      <c r="S400" s="147">
        <v>0</v>
      </c>
      <c r="T400" s="148">
        <f>S400*H400</f>
        <v>0</v>
      </c>
      <c r="AR400" s="149" t="s">
        <v>358</v>
      </c>
      <c r="AT400" s="149" t="s">
        <v>234</v>
      </c>
      <c r="AU400" s="149" t="s">
        <v>95</v>
      </c>
      <c r="AY400" s="17" t="s">
        <v>232</v>
      </c>
      <c r="BE400" s="150">
        <f>IF(N400="základní",J400,0)</f>
        <v>0</v>
      </c>
      <c r="BF400" s="150">
        <f>IF(N400="snížená",J400,0)</f>
        <v>0</v>
      </c>
      <c r="BG400" s="150">
        <f>IF(N400="zákl. přenesená",J400,0)</f>
        <v>0</v>
      </c>
      <c r="BH400" s="150">
        <f>IF(N400="sníž. přenesená",J400,0)</f>
        <v>0</v>
      </c>
      <c r="BI400" s="150">
        <f>IF(N400="nulová",J400,0)</f>
        <v>0</v>
      </c>
      <c r="BJ400" s="17" t="s">
        <v>93</v>
      </c>
      <c r="BK400" s="150">
        <f>ROUND(I400*H400,2)</f>
        <v>0</v>
      </c>
      <c r="BL400" s="17" t="s">
        <v>358</v>
      </c>
      <c r="BM400" s="149" t="s">
        <v>3896</v>
      </c>
    </row>
    <row r="401" spans="2:65" s="11" customFormat="1" ht="22.9" customHeight="1">
      <c r="B401" s="126"/>
      <c r="D401" s="127" t="s">
        <v>85</v>
      </c>
      <c r="E401" s="136" t="s">
        <v>3897</v>
      </c>
      <c r="F401" s="136" t="s">
        <v>3898</v>
      </c>
      <c r="I401" s="129"/>
      <c r="J401" s="137">
        <f>BK401</f>
        <v>0</v>
      </c>
      <c r="L401" s="126"/>
      <c r="M401" s="131"/>
      <c r="P401" s="132">
        <f>SUM(P402:P461)</f>
        <v>0</v>
      </c>
      <c r="R401" s="132">
        <f>SUM(R402:R461)</f>
        <v>0.18234775</v>
      </c>
      <c r="T401" s="133">
        <f>SUM(T402:T461)</f>
        <v>0</v>
      </c>
      <c r="AR401" s="127" t="s">
        <v>95</v>
      </c>
      <c r="AT401" s="134" t="s">
        <v>85</v>
      </c>
      <c r="AU401" s="134" t="s">
        <v>93</v>
      </c>
      <c r="AY401" s="127" t="s">
        <v>232</v>
      </c>
      <c r="BK401" s="135">
        <f>SUM(BK402:BK461)</f>
        <v>0</v>
      </c>
    </row>
    <row r="402" spans="2:65" s="1" customFormat="1" ht="16.5" customHeight="1">
      <c r="B402" s="33"/>
      <c r="C402" s="138" t="s">
        <v>518</v>
      </c>
      <c r="D402" s="138" t="s">
        <v>234</v>
      </c>
      <c r="E402" s="139" t="s">
        <v>3899</v>
      </c>
      <c r="F402" s="140" t="s">
        <v>3900</v>
      </c>
      <c r="G402" s="141" t="s">
        <v>237</v>
      </c>
      <c r="H402" s="142">
        <v>130</v>
      </c>
      <c r="I402" s="143"/>
      <c r="J402" s="144">
        <f>ROUND(I402*H402,2)</f>
        <v>0</v>
      </c>
      <c r="K402" s="140" t="s">
        <v>1794</v>
      </c>
      <c r="L402" s="33"/>
      <c r="M402" s="145" t="s">
        <v>1</v>
      </c>
      <c r="N402" s="146" t="s">
        <v>51</v>
      </c>
      <c r="P402" s="147">
        <f>O402*H402</f>
        <v>0</v>
      </c>
      <c r="Q402" s="147">
        <v>0</v>
      </c>
      <c r="R402" s="147">
        <f>Q402*H402</f>
        <v>0</v>
      </c>
      <c r="S402" s="147">
        <v>0</v>
      </c>
      <c r="T402" s="148">
        <f>S402*H402</f>
        <v>0</v>
      </c>
      <c r="AR402" s="149" t="s">
        <v>358</v>
      </c>
      <c r="AT402" s="149" t="s">
        <v>234</v>
      </c>
      <c r="AU402" s="149" t="s">
        <v>95</v>
      </c>
      <c r="AY402" s="17" t="s">
        <v>232</v>
      </c>
      <c r="BE402" s="150">
        <f>IF(N402="základní",J402,0)</f>
        <v>0</v>
      </c>
      <c r="BF402" s="150">
        <f>IF(N402="snížená",J402,0)</f>
        <v>0</v>
      </c>
      <c r="BG402" s="150">
        <f>IF(N402="zákl. přenesená",J402,0)</f>
        <v>0</v>
      </c>
      <c r="BH402" s="150">
        <f>IF(N402="sníž. přenesená",J402,0)</f>
        <v>0</v>
      </c>
      <c r="BI402" s="150">
        <f>IF(N402="nulová",J402,0)</f>
        <v>0</v>
      </c>
      <c r="BJ402" s="17" t="s">
        <v>93</v>
      </c>
      <c r="BK402" s="150">
        <f>ROUND(I402*H402,2)</f>
        <v>0</v>
      </c>
      <c r="BL402" s="17" t="s">
        <v>358</v>
      </c>
      <c r="BM402" s="149" t="s">
        <v>3901</v>
      </c>
    </row>
    <row r="403" spans="2:65" s="14" customFormat="1" ht="22.5">
      <c r="B403" s="166"/>
      <c r="D403" s="152" t="s">
        <v>241</v>
      </c>
      <c r="E403" s="167" t="s">
        <v>1</v>
      </c>
      <c r="F403" s="168" t="s">
        <v>3574</v>
      </c>
      <c r="H403" s="167" t="s">
        <v>1</v>
      </c>
      <c r="I403" s="169"/>
      <c r="L403" s="166"/>
      <c r="M403" s="170"/>
      <c r="T403" s="171"/>
      <c r="AT403" s="167" t="s">
        <v>241</v>
      </c>
      <c r="AU403" s="167" t="s">
        <v>95</v>
      </c>
      <c r="AV403" s="14" t="s">
        <v>93</v>
      </c>
      <c r="AW403" s="14" t="s">
        <v>42</v>
      </c>
      <c r="AX403" s="14" t="s">
        <v>86</v>
      </c>
      <c r="AY403" s="167" t="s">
        <v>232</v>
      </c>
    </row>
    <row r="404" spans="2:65" s="14" customFormat="1">
      <c r="B404" s="166"/>
      <c r="D404" s="152" t="s">
        <v>241</v>
      </c>
      <c r="E404" s="167" t="s">
        <v>1</v>
      </c>
      <c r="F404" s="168" t="s">
        <v>3902</v>
      </c>
      <c r="H404" s="167" t="s">
        <v>1</v>
      </c>
      <c r="I404" s="169"/>
      <c r="L404" s="166"/>
      <c r="M404" s="170"/>
      <c r="T404" s="171"/>
      <c r="AT404" s="167" t="s">
        <v>241</v>
      </c>
      <c r="AU404" s="167" t="s">
        <v>95</v>
      </c>
      <c r="AV404" s="14" t="s">
        <v>93</v>
      </c>
      <c r="AW404" s="14" t="s">
        <v>42</v>
      </c>
      <c r="AX404" s="14" t="s">
        <v>86</v>
      </c>
      <c r="AY404" s="167" t="s">
        <v>232</v>
      </c>
    </row>
    <row r="405" spans="2:65" s="14" customFormat="1">
      <c r="B405" s="166"/>
      <c r="D405" s="152" t="s">
        <v>241</v>
      </c>
      <c r="E405" s="167" t="s">
        <v>1</v>
      </c>
      <c r="F405" s="168" t="s">
        <v>3903</v>
      </c>
      <c r="H405" s="167" t="s">
        <v>1</v>
      </c>
      <c r="I405" s="169"/>
      <c r="L405" s="166"/>
      <c r="M405" s="170"/>
      <c r="T405" s="171"/>
      <c r="AT405" s="167" t="s">
        <v>241</v>
      </c>
      <c r="AU405" s="167" t="s">
        <v>95</v>
      </c>
      <c r="AV405" s="14" t="s">
        <v>93</v>
      </c>
      <c r="AW405" s="14" t="s">
        <v>42</v>
      </c>
      <c r="AX405" s="14" t="s">
        <v>86</v>
      </c>
      <c r="AY405" s="167" t="s">
        <v>232</v>
      </c>
    </row>
    <row r="406" spans="2:65" s="12" customFormat="1">
      <c r="B406" s="151"/>
      <c r="D406" s="152" t="s">
        <v>241</v>
      </c>
      <c r="E406" s="153" t="s">
        <v>1</v>
      </c>
      <c r="F406" s="154" t="s">
        <v>1104</v>
      </c>
      <c r="H406" s="155">
        <v>130</v>
      </c>
      <c r="I406" s="156"/>
      <c r="L406" s="151"/>
      <c r="M406" s="157"/>
      <c r="T406" s="158"/>
      <c r="AT406" s="153" t="s">
        <v>241</v>
      </c>
      <c r="AU406" s="153" t="s">
        <v>95</v>
      </c>
      <c r="AV406" s="12" t="s">
        <v>95</v>
      </c>
      <c r="AW406" s="12" t="s">
        <v>42</v>
      </c>
      <c r="AX406" s="12" t="s">
        <v>86</v>
      </c>
      <c r="AY406" s="153" t="s">
        <v>232</v>
      </c>
    </row>
    <row r="407" spans="2:65" s="13" customFormat="1">
      <c r="B407" s="159"/>
      <c r="D407" s="152" t="s">
        <v>241</v>
      </c>
      <c r="E407" s="160" t="s">
        <v>1</v>
      </c>
      <c r="F407" s="161" t="s">
        <v>243</v>
      </c>
      <c r="H407" s="162">
        <v>130</v>
      </c>
      <c r="I407" s="163"/>
      <c r="L407" s="159"/>
      <c r="M407" s="164"/>
      <c r="T407" s="165"/>
      <c r="AT407" s="160" t="s">
        <v>241</v>
      </c>
      <c r="AU407" s="160" t="s">
        <v>95</v>
      </c>
      <c r="AV407" s="13" t="s">
        <v>239</v>
      </c>
      <c r="AW407" s="13" t="s">
        <v>42</v>
      </c>
      <c r="AX407" s="13" t="s">
        <v>93</v>
      </c>
      <c r="AY407" s="160" t="s">
        <v>232</v>
      </c>
    </row>
    <row r="408" spans="2:65" s="1" customFormat="1" ht="21.75" customHeight="1">
      <c r="B408" s="33"/>
      <c r="C408" s="179" t="s">
        <v>522</v>
      </c>
      <c r="D408" s="179" t="s">
        <v>304</v>
      </c>
      <c r="E408" s="180" t="s">
        <v>3904</v>
      </c>
      <c r="F408" s="181" t="s">
        <v>3905</v>
      </c>
      <c r="G408" s="182" t="s">
        <v>237</v>
      </c>
      <c r="H408" s="183">
        <v>130</v>
      </c>
      <c r="I408" s="184"/>
      <c r="J408" s="185">
        <f>ROUND(I408*H408,2)</f>
        <v>0</v>
      </c>
      <c r="K408" s="181" t="s">
        <v>1794</v>
      </c>
      <c r="L408" s="186"/>
      <c r="M408" s="187" t="s">
        <v>1</v>
      </c>
      <c r="N408" s="188" t="s">
        <v>51</v>
      </c>
      <c r="P408" s="147">
        <f>O408*H408</f>
        <v>0</v>
      </c>
      <c r="Q408" s="147">
        <v>1.4E-3</v>
      </c>
      <c r="R408" s="147">
        <f>Q408*H408</f>
        <v>0.182</v>
      </c>
      <c r="S408" s="147">
        <v>0</v>
      </c>
      <c r="T408" s="148">
        <f>S408*H408</f>
        <v>0</v>
      </c>
      <c r="AR408" s="149" t="s">
        <v>528</v>
      </c>
      <c r="AT408" s="149" t="s">
        <v>304</v>
      </c>
      <c r="AU408" s="149" t="s">
        <v>95</v>
      </c>
      <c r="AY408" s="17" t="s">
        <v>232</v>
      </c>
      <c r="BE408" s="150">
        <f>IF(N408="základní",J408,0)</f>
        <v>0</v>
      </c>
      <c r="BF408" s="150">
        <f>IF(N408="snížená",J408,0)</f>
        <v>0</v>
      </c>
      <c r="BG408" s="150">
        <f>IF(N408="zákl. přenesená",J408,0)</f>
        <v>0</v>
      </c>
      <c r="BH408" s="150">
        <f>IF(N408="sníž. přenesená",J408,0)</f>
        <v>0</v>
      </c>
      <c r="BI408" s="150">
        <f>IF(N408="nulová",J408,0)</f>
        <v>0</v>
      </c>
      <c r="BJ408" s="17" t="s">
        <v>93</v>
      </c>
      <c r="BK408" s="150">
        <f>ROUND(I408*H408,2)</f>
        <v>0</v>
      </c>
      <c r="BL408" s="17" t="s">
        <v>358</v>
      </c>
      <c r="BM408" s="149" t="s">
        <v>3906</v>
      </c>
    </row>
    <row r="409" spans="2:65" s="14" customFormat="1" ht="22.5">
      <c r="B409" s="166"/>
      <c r="D409" s="152" t="s">
        <v>241</v>
      </c>
      <c r="E409" s="167" t="s">
        <v>1</v>
      </c>
      <c r="F409" s="168" t="s">
        <v>3574</v>
      </c>
      <c r="H409" s="167" t="s">
        <v>1</v>
      </c>
      <c r="I409" s="169"/>
      <c r="L409" s="166"/>
      <c r="M409" s="170"/>
      <c r="T409" s="171"/>
      <c r="AT409" s="167" t="s">
        <v>241</v>
      </c>
      <c r="AU409" s="167" t="s">
        <v>95</v>
      </c>
      <c r="AV409" s="14" t="s">
        <v>93</v>
      </c>
      <c r="AW409" s="14" t="s">
        <v>42</v>
      </c>
      <c r="AX409" s="14" t="s">
        <v>86</v>
      </c>
      <c r="AY409" s="167" t="s">
        <v>232</v>
      </c>
    </row>
    <row r="410" spans="2:65" s="14" customFormat="1">
      <c r="B410" s="166"/>
      <c r="D410" s="152" t="s">
        <v>241</v>
      </c>
      <c r="E410" s="167" t="s">
        <v>1</v>
      </c>
      <c r="F410" s="168" t="s">
        <v>3902</v>
      </c>
      <c r="H410" s="167" t="s">
        <v>1</v>
      </c>
      <c r="I410" s="169"/>
      <c r="L410" s="166"/>
      <c r="M410" s="170"/>
      <c r="T410" s="171"/>
      <c r="AT410" s="167" t="s">
        <v>241</v>
      </c>
      <c r="AU410" s="167" t="s">
        <v>95</v>
      </c>
      <c r="AV410" s="14" t="s">
        <v>93</v>
      </c>
      <c r="AW410" s="14" t="s">
        <v>42</v>
      </c>
      <c r="AX410" s="14" t="s">
        <v>86</v>
      </c>
      <c r="AY410" s="167" t="s">
        <v>232</v>
      </c>
    </row>
    <row r="411" spans="2:65" s="14" customFormat="1">
      <c r="B411" s="166"/>
      <c r="D411" s="152" t="s">
        <v>241</v>
      </c>
      <c r="E411" s="167" t="s">
        <v>1</v>
      </c>
      <c r="F411" s="168" t="s">
        <v>3903</v>
      </c>
      <c r="H411" s="167" t="s">
        <v>1</v>
      </c>
      <c r="I411" s="169"/>
      <c r="L411" s="166"/>
      <c r="M411" s="170"/>
      <c r="T411" s="171"/>
      <c r="AT411" s="167" t="s">
        <v>241</v>
      </c>
      <c r="AU411" s="167" t="s">
        <v>95</v>
      </c>
      <c r="AV411" s="14" t="s">
        <v>93</v>
      </c>
      <c r="AW411" s="14" t="s">
        <v>42</v>
      </c>
      <c r="AX411" s="14" t="s">
        <v>86</v>
      </c>
      <c r="AY411" s="167" t="s">
        <v>232</v>
      </c>
    </row>
    <row r="412" spans="2:65" s="12" customFormat="1">
      <c r="B412" s="151"/>
      <c r="D412" s="152" t="s">
        <v>241</v>
      </c>
      <c r="E412" s="153" t="s">
        <v>1</v>
      </c>
      <c r="F412" s="154" t="s">
        <v>3907</v>
      </c>
      <c r="H412" s="155">
        <v>130</v>
      </c>
      <c r="I412" s="156"/>
      <c r="L412" s="151"/>
      <c r="M412" s="157"/>
      <c r="T412" s="158"/>
      <c r="AT412" s="153" t="s">
        <v>241</v>
      </c>
      <c r="AU412" s="153" t="s">
        <v>95</v>
      </c>
      <c r="AV412" s="12" t="s">
        <v>95</v>
      </c>
      <c r="AW412" s="12" t="s">
        <v>42</v>
      </c>
      <c r="AX412" s="12" t="s">
        <v>86</v>
      </c>
      <c r="AY412" s="153" t="s">
        <v>232</v>
      </c>
    </row>
    <row r="413" spans="2:65" s="13" customFormat="1">
      <c r="B413" s="159"/>
      <c r="D413" s="152" t="s">
        <v>241</v>
      </c>
      <c r="E413" s="160" t="s">
        <v>1</v>
      </c>
      <c r="F413" s="161" t="s">
        <v>243</v>
      </c>
      <c r="H413" s="162">
        <v>130</v>
      </c>
      <c r="I413" s="163"/>
      <c r="L413" s="159"/>
      <c r="M413" s="164"/>
      <c r="T413" s="165"/>
      <c r="AT413" s="160" t="s">
        <v>241</v>
      </c>
      <c r="AU413" s="160" t="s">
        <v>95</v>
      </c>
      <c r="AV413" s="13" t="s">
        <v>239</v>
      </c>
      <c r="AW413" s="13" t="s">
        <v>42</v>
      </c>
      <c r="AX413" s="13" t="s">
        <v>93</v>
      </c>
      <c r="AY413" s="160" t="s">
        <v>232</v>
      </c>
    </row>
    <row r="414" spans="2:65" s="1" customFormat="1" ht="16.5" customHeight="1">
      <c r="B414" s="33"/>
      <c r="C414" s="179" t="s">
        <v>528</v>
      </c>
      <c r="D414" s="179" t="s">
        <v>304</v>
      </c>
      <c r="E414" s="180" t="s">
        <v>3908</v>
      </c>
      <c r="F414" s="181" t="s">
        <v>3909</v>
      </c>
      <c r="G414" s="182" t="s">
        <v>237</v>
      </c>
      <c r="H414" s="183">
        <v>130</v>
      </c>
      <c r="I414" s="184"/>
      <c r="J414" s="185">
        <f>ROUND(I414*H414,2)</f>
        <v>0</v>
      </c>
      <c r="K414" s="181" t="s">
        <v>1794</v>
      </c>
      <c r="L414" s="186"/>
      <c r="M414" s="187" t="s">
        <v>1</v>
      </c>
      <c r="N414" s="188" t="s">
        <v>51</v>
      </c>
      <c r="P414" s="147">
        <f>O414*H414</f>
        <v>0</v>
      </c>
      <c r="Q414" s="147">
        <v>0</v>
      </c>
      <c r="R414" s="147">
        <f>Q414*H414</f>
        <v>0</v>
      </c>
      <c r="S414" s="147">
        <v>0</v>
      </c>
      <c r="T414" s="148">
        <f>S414*H414</f>
        <v>0</v>
      </c>
      <c r="AR414" s="149" t="s">
        <v>528</v>
      </c>
      <c r="AT414" s="149" t="s">
        <v>304</v>
      </c>
      <c r="AU414" s="149" t="s">
        <v>95</v>
      </c>
      <c r="AY414" s="17" t="s">
        <v>232</v>
      </c>
      <c r="BE414" s="150">
        <f>IF(N414="základní",J414,0)</f>
        <v>0</v>
      </c>
      <c r="BF414" s="150">
        <f>IF(N414="snížená",J414,0)</f>
        <v>0</v>
      </c>
      <c r="BG414" s="150">
        <f>IF(N414="zákl. přenesená",J414,0)</f>
        <v>0</v>
      </c>
      <c r="BH414" s="150">
        <f>IF(N414="sníž. přenesená",J414,0)</f>
        <v>0</v>
      </c>
      <c r="BI414" s="150">
        <f>IF(N414="nulová",J414,0)</f>
        <v>0</v>
      </c>
      <c r="BJ414" s="17" t="s">
        <v>93</v>
      </c>
      <c r="BK414" s="150">
        <f>ROUND(I414*H414,2)</f>
        <v>0</v>
      </c>
      <c r="BL414" s="17" t="s">
        <v>358</v>
      </c>
      <c r="BM414" s="149" t="s">
        <v>3910</v>
      </c>
    </row>
    <row r="415" spans="2:65" s="14" customFormat="1" ht="22.5">
      <c r="B415" s="166"/>
      <c r="D415" s="152" t="s">
        <v>241</v>
      </c>
      <c r="E415" s="167" t="s">
        <v>1</v>
      </c>
      <c r="F415" s="168" t="s">
        <v>3574</v>
      </c>
      <c r="H415" s="167" t="s">
        <v>1</v>
      </c>
      <c r="I415" s="169"/>
      <c r="L415" s="166"/>
      <c r="M415" s="170"/>
      <c r="T415" s="171"/>
      <c r="AT415" s="167" t="s">
        <v>241</v>
      </c>
      <c r="AU415" s="167" t="s">
        <v>95</v>
      </c>
      <c r="AV415" s="14" t="s">
        <v>93</v>
      </c>
      <c r="AW415" s="14" t="s">
        <v>42</v>
      </c>
      <c r="AX415" s="14" t="s">
        <v>86</v>
      </c>
      <c r="AY415" s="167" t="s">
        <v>232</v>
      </c>
    </row>
    <row r="416" spans="2:65" s="14" customFormat="1">
      <c r="B416" s="166"/>
      <c r="D416" s="152" t="s">
        <v>241</v>
      </c>
      <c r="E416" s="167" t="s">
        <v>1</v>
      </c>
      <c r="F416" s="168" t="s">
        <v>3911</v>
      </c>
      <c r="H416" s="167" t="s">
        <v>1</v>
      </c>
      <c r="I416" s="169"/>
      <c r="L416" s="166"/>
      <c r="M416" s="170"/>
      <c r="T416" s="171"/>
      <c r="AT416" s="167" t="s">
        <v>241</v>
      </c>
      <c r="AU416" s="167" t="s">
        <v>95</v>
      </c>
      <c r="AV416" s="14" t="s">
        <v>93</v>
      </c>
      <c r="AW416" s="14" t="s">
        <v>42</v>
      </c>
      <c r="AX416" s="14" t="s">
        <v>86</v>
      </c>
      <c r="AY416" s="167" t="s">
        <v>232</v>
      </c>
    </row>
    <row r="417" spans="2:65" s="14" customFormat="1">
      <c r="B417" s="166"/>
      <c r="D417" s="152" t="s">
        <v>241</v>
      </c>
      <c r="E417" s="167" t="s">
        <v>1</v>
      </c>
      <c r="F417" s="168" t="s">
        <v>3912</v>
      </c>
      <c r="H417" s="167" t="s">
        <v>1</v>
      </c>
      <c r="I417" s="169"/>
      <c r="L417" s="166"/>
      <c r="M417" s="170"/>
      <c r="T417" s="171"/>
      <c r="AT417" s="167" t="s">
        <v>241</v>
      </c>
      <c r="AU417" s="167" t="s">
        <v>95</v>
      </c>
      <c r="AV417" s="14" t="s">
        <v>93</v>
      </c>
      <c r="AW417" s="14" t="s">
        <v>42</v>
      </c>
      <c r="AX417" s="14" t="s">
        <v>86</v>
      </c>
      <c r="AY417" s="167" t="s">
        <v>232</v>
      </c>
    </row>
    <row r="418" spans="2:65" s="14" customFormat="1">
      <c r="B418" s="166"/>
      <c r="D418" s="152" t="s">
        <v>241</v>
      </c>
      <c r="E418" s="167" t="s">
        <v>1</v>
      </c>
      <c r="F418" s="168" t="s">
        <v>3913</v>
      </c>
      <c r="H418" s="167" t="s">
        <v>1</v>
      </c>
      <c r="I418" s="169"/>
      <c r="L418" s="166"/>
      <c r="M418" s="170"/>
      <c r="T418" s="171"/>
      <c r="AT418" s="167" t="s">
        <v>241</v>
      </c>
      <c r="AU418" s="167" t="s">
        <v>95</v>
      </c>
      <c r="AV418" s="14" t="s">
        <v>93</v>
      </c>
      <c r="AW418" s="14" t="s">
        <v>42</v>
      </c>
      <c r="AX418" s="14" t="s">
        <v>86</v>
      </c>
      <c r="AY418" s="167" t="s">
        <v>232</v>
      </c>
    </row>
    <row r="419" spans="2:65" s="14" customFormat="1">
      <c r="B419" s="166"/>
      <c r="D419" s="152" t="s">
        <v>241</v>
      </c>
      <c r="E419" s="167" t="s">
        <v>1</v>
      </c>
      <c r="F419" s="168" t="s">
        <v>3914</v>
      </c>
      <c r="H419" s="167" t="s">
        <v>1</v>
      </c>
      <c r="I419" s="169"/>
      <c r="L419" s="166"/>
      <c r="M419" s="170"/>
      <c r="T419" s="171"/>
      <c r="AT419" s="167" t="s">
        <v>241</v>
      </c>
      <c r="AU419" s="167" t="s">
        <v>95</v>
      </c>
      <c r="AV419" s="14" t="s">
        <v>93</v>
      </c>
      <c r="AW419" s="14" t="s">
        <v>42</v>
      </c>
      <c r="AX419" s="14" t="s">
        <v>86</v>
      </c>
      <c r="AY419" s="167" t="s">
        <v>232</v>
      </c>
    </row>
    <row r="420" spans="2:65" s="14" customFormat="1">
      <c r="B420" s="166"/>
      <c r="D420" s="152" t="s">
        <v>241</v>
      </c>
      <c r="E420" s="167" t="s">
        <v>1</v>
      </c>
      <c r="F420" s="168" t="s">
        <v>3915</v>
      </c>
      <c r="H420" s="167" t="s">
        <v>1</v>
      </c>
      <c r="I420" s="169"/>
      <c r="L420" s="166"/>
      <c r="M420" s="170"/>
      <c r="T420" s="171"/>
      <c r="AT420" s="167" t="s">
        <v>241</v>
      </c>
      <c r="AU420" s="167" t="s">
        <v>95</v>
      </c>
      <c r="AV420" s="14" t="s">
        <v>93</v>
      </c>
      <c r="AW420" s="14" t="s">
        <v>42</v>
      </c>
      <c r="AX420" s="14" t="s">
        <v>86</v>
      </c>
      <c r="AY420" s="167" t="s">
        <v>232</v>
      </c>
    </row>
    <row r="421" spans="2:65" s="12" customFormat="1">
      <c r="B421" s="151"/>
      <c r="D421" s="152" t="s">
        <v>241</v>
      </c>
      <c r="E421" s="153" t="s">
        <v>1</v>
      </c>
      <c r="F421" s="154" t="s">
        <v>3907</v>
      </c>
      <c r="H421" s="155">
        <v>130</v>
      </c>
      <c r="I421" s="156"/>
      <c r="L421" s="151"/>
      <c r="M421" s="157"/>
      <c r="T421" s="158"/>
      <c r="AT421" s="153" t="s">
        <v>241</v>
      </c>
      <c r="AU421" s="153" t="s">
        <v>95</v>
      </c>
      <c r="AV421" s="12" t="s">
        <v>95</v>
      </c>
      <c r="AW421" s="12" t="s">
        <v>42</v>
      </c>
      <c r="AX421" s="12" t="s">
        <v>86</v>
      </c>
      <c r="AY421" s="153" t="s">
        <v>232</v>
      </c>
    </row>
    <row r="422" spans="2:65" s="13" customFormat="1">
      <c r="B422" s="159"/>
      <c r="D422" s="152" t="s">
        <v>241</v>
      </c>
      <c r="E422" s="160" t="s">
        <v>1</v>
      </c>
      <c r="F422" s="161" t="s">
        <v>243</v>
      </c>
      <c r="H422" s="162">
        <v>130</v>
      </c>
      <c r="I422" s="163"/>
      <c r="L422" s="159"/>
      <c r="M422" s="164"/>
      <c r="T422" s="165"/>
      <c r="AT422" s="160" t="s">
        <v>241</v>
      </c>
      <c r="AU422" s="160" t="s">
        <v>95</v>
      </c>
      <c r="AV422" s="13" t="s">
        <v>239</v>
      </c>
      <c r="AW422" s="13" t="s">
        <v>42</v>
      </c>
      <c r="AX422" s="13" t="s">
        <v>93</v>
      </c>
      <c r="AY422" s="160" t="s">
        <v>232</v>
      </c>
    </row>
    <row r="423" spans="2:65" s="1" customFormat="1" ht="24.2" customHeight="1">
      <c r="B423" s="33"/>
      <c r="C423" s="138" t="s">
        <v>537</v>
      </c>
      <c r="D423" s="138" t="s">
        <v>234</v>
      </c>
      <c r="E423" s="139" t="s">
        <v>3583</v>
      </c>
      <c r="F423" s="140" t="s">
        <v>3584</v>
      </c>
      <c r="G423" s="141" t="s">
        <v>370</v>
      </c>
      <c r="H423" s="142">
        <v>1</v>
      </c>
      <c r="I423" s="143"/>
      <c r="J423" s="144">
        <f>ROUND(I423*H423,2)</f>
        <v>0</v>
      </c>
      <c r="K423" s="140" t="s">
        <v>238</v>
      </c>
      <c r="L423" s="33"/>
      <c r="M423" s="145" t="s">
        <v>1</v>
      </c>
      <c r="N423" s="146" t="s">
        <v>51</v>
      </c>
      <c r="P423" s="147">
        <f>O423*H423</f>
        <v>0</v>
      </c>
      <c r="Q423" s="147">
        <v>0</v>
      </c>
      <c r="R423" s="147">
        <f>Q423*H423</f>
        <v>0</v>
      </c>
      <c r="S423" s="147">
        <v>0</v>
      </c>
      <c r="T423" s="148">
        <f>S423*H423</f>
        <v>0</v>
      </c>
      <c r="AR423" s="149" t="s">
        <v>358</v>
      </c>
      <c r="AT423" s="149" t="s">
        <v>234</v>
      </c>
      <c r="AU423" s="149" t="s">
        <v>95</v>
      </c>
      <c r="AY423" s="17" t="s">
        <v>232</v>
      </c>
      <c r="BE423" s="150">
        <f>IF(N423="základní",J423,0)</f>
        <v>0</v>
      </c>
      <c r="BF423" s="150">
        <f>IF(N423="snížená",J423,0)</f>
        <v>0</v>
      </c>
      <c r="BG423" s="150">
        <f>IF(N423="zákl. přenesená",J423,0)</f>
        <v>0</v>
      </c>
      <c r="BH423" s="150">
        <f>IF(N423="sníž. přenesená",J423,0)</f>
        <v>0</v>
      </c>
      <c r="BI423" s="150">
        <f>IF(N423="nulová",J423,0)</f>
        <v>0</v>
      </c>
      <c r="BJ423" s="17" t="s">
        <v>93</v>
      </c>
      <c r="BK423" s="150">
        <f>ROUND(I423*H423,2)</f>
        <v>0</v>
      </c>
      <c r="BL423" s="17" t="s">
        <v>358</v>
      </c>
      <c r="BM423" s="149" t="s">
        <v>3916</v>
      </c>
    </row>
    <row r="424" spans="2:65" s="14" customFormat="1">
      <c r="B424" s="166"/>
      <c r="D424" s="152" t="s">
        <v>241</v>
      </c>
      <c r="E424" s="167" t="s">
        <v>1</v>
      </c>
      <c r="F424" s="168" t="s">
        <v>3586</v>
      </c>
      <c r="H424" s="167" t="s">
        <v>1</v>
      </c>
      <c r="I424" s="169"/>
      <c r="L424" s="166"/>
      <c r="M424" s="170"/>
      <c r="T424" s="171"/>
      <c r="AT424" s="167" t="s">
        <v>241</v>
      </c>
      <c r="AU424" s="167" t="s">
        <v>95</v>
      </c>
      <c r="AV424" s="14" t="s">
        <v>93</v>
      </c>
      <c r="AW424" s="14" t="s">
        <v>42</v>
      </c>
      <c r="AX424" s="14" t="s">
        <v>86</v>
      </c>
      <c r="AY424" s="167" t="s">
        <v>232</v>
      </c>
    </row>
    <row r="425" spans="2:65" s="14" customFormat="1">
      <c r="B425" s="166"/>
      <c r="D425" s="152" t="s">
        <v>241</v>
      </c>
      <c r="E425" s="167" t="s">
        <v>1</v>
      </c>
      <c r="F425" s="168" t="s">
        <v>3917</v>
      </c>
      <c r="H425" s="167" t="s">
        <v>1</v>
      </c>
      <c r="I425" s="169"/>
      <c r="L425" s="166"/>
      <c r="M425" s="170"/>
      <c r="T425" s="171"/>
      <c r="AT425" s="167" t="s">
        <v>241</v>
      </c>
      <c r="AU425" s="167" t="s">
        <v>95</v>
      </c>
      <c r="AV425" s="14" t="s">
        <v>93</v>
      </c>
      <c r="AW425" s="14" t="s">
        <v>42</v>
      </c>
      <c r="AX425" s="14" t="s">
        <v>86</v>
      </c>
      <c r="AY425" s="167" t="s">
        <v>232</v>
      </c>
    </row>
    <row r="426" spans="2:65" s="14" customFormat="1" ht="22.5">
      <c r="B426" s="166"/>
      <c r="D426" s="152" t="s">
        <v>241</v>
      </c>
      <c r="E426" s="167" t="s">
        <v>1</v>
      </c>
      <c r="F426" s="168" t="s">
        <v>3588</v>
      </c>
      <c r="H426" s="167" t="s">
        <v>1</v>
      </c>
      <c r="I426" s="169"/>
      <c r="L426" s="166"/>
      <c r="M426" s="170"/>
      <c r="T426" s="171"/>
      <c r="AT426" s="167" t="s">
        <v>241</v>
      </c>
      <c r="AU426" s="167" t="s">
        <v>95</v>
      </c>
      <c r="AV426" s="14" t="s">
        <v>93</v>
      </c>
      <c r="AW426" s="14" t="s">
        <v>42</v>
      </c>
      <c r="AX426" s="14" t="s">
        <v>86</v>
      </c>
      <c r="AY426" s="167" t="s">
        <v>232</v>
      </c>
    </row>
    <row r="427" spans="2:65" s="14" customFormat="1" ht="22.5">
      <c r="B427" s="166"/>
      <c r="D427" s="152" t="s">
        <v>241</v>
      </c>
      <c r="E427" s="167" t="s">
        <v>1</v>
      </c>
      <c r="F427" s="168" t="s">
        <v>3918</v>
      </c>
      <c r="H427" s="167" t="s">
        <v>1</v>
      </c>
      <c r="I427" s="169"/>
      <c r="L427" s="166"/>
      <c r="M427" s="170"/>
      <c r="T427" s="171"/>
      <c r="AT427" s="167" t="s">
        <v>241</v>
      </c>
      <c r="AU427" s="167" t="s">
        <v>95</v>
      </c>
      <c r="AV427" s="14" t="s">
        <v>93</v>
      </c>
      <c r="AW427" s="14" t="s">
        <v>42</v>
      </c>
      <c r="AX427" s="14" t="s">
        <v>86</v>
      </c>
      <c r="AY427" s="167" t="s">
        <v>232</v>
      </c>
    </row>
    <row r="428" spans="2:65" s="12" customFormat="1">
      <c r="B428" s="151"/>
      <c r="D428" s="152" t="s">
        <v>241</v>
      </c>
      <c r="E428" s="153" t="s">
        <v>1</v>
      </c>
      <c r="F428" s="154" t="s">
        <v>93</v>
      </c>
      <c r="H428" s="155">
        <v>1</v>
      </c>
      <c r="I428" s="156"/>
      <c r="L428" s="151"/>
      <c r="M428" s="157"/>
      <c r="T428" s="158"/>
      <c r="AT428" s="153" t="s">
        <v>241</v>
      </c>
      <c r="AU428" s="153" t="s">
        <v>95</v>
      </c>
      <c r="AV428" s="12" t="s">
        <v>95</v>
      </c>
      <c r="AW428" s="12" t="s">
        <v>42</v>
      </c>
      <c r="AX428" s="12" t="s">
        <v>86</v>
      </c>
      <c r="AY428" s="153" t="s">
        <v>232</v>
      </c>
    </row>
    <row r="429" spans="2:65" s="13" customFormat="1">
      <c r="B429" s="159"/>
      <c r="D429" s="152" t="s">
        <v>241</v>
      </c>
      <c r="E429" s="160" t="s">
        <v>1</v>
      </c>
      <c r="F429" s="161" t="s">
        <v>243</v>
      </c>
      <c r="H429" s="162">
        <v>1</v>
      </c>
      <c r="I429" s="163"/>
      <c r="L429" s="159"/>
      <c r="M429" s="164"/>
      <c r="T429" s="165"/>
      <c r="AT429" s="160" t="s">
        <v>241</v>
      </c>
      <c r="AU429" s="160" t="s">
        <v>95</v>
      </c>
      <c r="AV429" s="13" t="s">
        <v>239</v>
      </c>
      <c r="AW429" s="13" t="s">
        <v>42</v>
      </c>
      <c r="AX429" s="13" t="s">
        <v>93</v>
      </c>
      <c r="AY429" s="160" t="s">
        <v>232</v>
      </c>
    </row>
    <row r="430" spans="2:65" s="1" customFormat="1" ht="24.2" customHeight="1">
      <c r="B430" s="33"/>
      <c r="C430" s="179" t="s">
        <v>544</v>
      </c>
      <c r="D430" s="179" t="s">
        <v>304</v>
      </c>
      <c r="E430" s="180" t="s">
        <v>3590</v>
      </c>
      <c r="F430" s="181" t="s">
        <v>3591</v>
      </c>
      <c r="G430" s="182" t="s">
        <v>3528</v>
      </c>
      <c r="H430" s="183">
        <v>0.32500000000000001</v>
      </c>
      <c r="I430" s="184"/>
      <c r="J430" s="185">
        <f>ROUND(I430*H430,2)</f>
        <v>0</v>
      </c>
      <c r="K430" s="181" t="s">
        <v>238</v>
      </c>
      <c r="L430" s="186"/>
      <c r="M430" s="187" t="s">
        <v>1</v>
      </c>
      <c r="N430" s="188" t="s">
        <v>51</v>
      </c>
      <c r="P430" s="147">
        <f>O430*H430</f>
        <v>0</v>
      </c>
      <c r="Q430" s="147">
        <v>1.07E-3</v>
      </c>
      <c r="R430" s="147">
        <f>Q430*H430</f>
        <v>3.4775000000000002E-4</v>
      </c>
      <c r="S430" s="147">
        <v>0</v>
      </c>
      <c r="T430" s="148">
        <f>S430*H430</f>
        <v>0</v>
      </c>
      <c r="AR430" s="149" t="s">
        <v>528</v>
      </c>
      <c r="AT430" s="149" t="s">
        <v>304</v>
      </c>
      <c r="AU430" s="149" t="s">
        <v>95</v>
      </c>
      <c r="AY430" s="17" t="s">
        <v>232</v>
      </c>
      <c r="BE430" s="150">
        <f>IF(N430="základní",J430,0)</f>
        <v>0</v>
      </c>
      <c r="BF430" s="150">
        <f>IF(N430="snížená",J430,0)</f>
        <v>0</v>
      </c>
      <c r="BG430" s="150">
        <f>IF(N430="zákl. přenesená",J430,0)</f>
        <v>0</v>
      </c>
      <c r="BH430" s="150">
        <f>IF(N430="sníž. přenesená",J430,0)</f>
        <v>0</v>
      </c>
      <c r="BI430" s="150">
        <f>IF(N430="nulová",J430,0)</f>
        <v>0</v>
      </c>
      <c r="BJ430" s="17" t="s">
        <v>93</v>
      </c>
      <c r="BK430" s="150">
        <f>ROUND(I430*H430,2)</f>
        <v>0</v>
      </c>
      <c r="BL430" s="17" t="s">
        <v>358</v>
      </c>
      <c r="BM430" s="149" t="s">
        <v>3919</v>
      </c>
    </row>
    <row r="431" spans="2:65" s="14" customFormat="1">
      <c r="B431" s="166"/>
      <c r="D431" s="152" t="s">
        <v>241</v>
      </c>
      <c r="E431" s="167" t="s">
        <v>1</v>
      </c>
      <c r="F431" s="168" t="s">
        <v>3586</v>
      </c>
      <c r="H431" s="167" t="s">
        <v>1</v>
      </c>
      <c r="I431" s="169"/>
      <c r="L431" s="166"/>
      <c r="M431" s="170"/>
      <c r="T431" s="171"/>
      <c r="AT431" s="167" t="s">
        <v>241</v>
      </c>
      <c r="AU431" s="167" t="s">
        <v>95</v>
      </c>
      <c r="AV431" s="14" t="s">
        <v>93</v>
      </c>
      <c r="AW431" s="14" t="s">
        <v>42</v>
      </c>
      <c r="AX431" s="14" t="s">
        <v>86</v>
      </c>
      <c r="AY431" s="167" t="s">
        <v>232</v>
      </c>
    </row>
    <row r="432" spans="2:65" s="14" customFormat="1">
      <c r="B432" s="166"/>
      <c r="D432" s="152" t="s">
        <v>241</v>
      </c>
      <c r="E432" s="167" t="s">
        <v>1</v>
      </c>
      <c r="F432" s="168" t="s">
        <v>3917</v>
      </c>
      <c r="H432" s="167" t="s">
        <v>1</v>
      </c>
      <c r="I432" s="169"/>
      <c r="L432" s="166"/>
      <c r="M432" s="170"/>
      <c r="T432" s="171"/>
      <c r="AT432" s="167" t="s">
        <v>241</v>
      </c>
      <c r="AU432" s="167" t="s">
        <v>95</v>
      </c>
      <c r="AV432" s="14" t="s">
        <v>93</v>
      </c>
      <c r="AW432" s="14" t="s">
        <v>42</v>
      </c>
      <c r="AX432" s="14" t="s">
        <v>86</v>
      </c>
      <c r="AY432" s="167" t="s">
        <v>232</v>
      </c>
    </row>
    <row r="433" spans="2:65" s="14" customFormat="1" ht="22.5">
      <c r="B433" s="166"/>
      <c r="D433" s="152" t="s">
        <v>241</v>
      </c>
      <c r="E433" s="167" t="s">
        <v>1</v>
      </c>
      <c r="F433" s="168" t="s">
        <v>3588</v>
      </c>
      <c r="H433" s="167" t="s">
        <v>1</v>
      </c>
      <c r="I433" s="169"/>
      <c r="L433" s="166"/>
      <c r="M433" s="170"/>
      <c r="T433" s="171"/>
      <c r="AT433" s="167" t="s">
        <v>241</v>
      </c>
      <c r="AU433" s="167" t="s">
        <v>95</v>
      </c>
      <c r="AV433" s="14" t="s">
        <v>93</v>
      </c>
      <c r="AW433" s="14" t="s">
        <v>42</v>
      </c>
      <c r="AX433" s="14" t="s">
        <v>86</v>
      </c>
      <c r="AY433" s="167" t="s">
        <v>232</v>
      </c>
    </row>
    <row r="434" spans="2:65" s="14" customFormat="1" ht="22.5">
      <c r="B434" s="166"/>
      <c r="D434" s="152" t="s">
        <v>241</v>
      </c>
      <c r="E434" s="167" t="s">
        <v>1</v>
      </c>
      <c r="F434" s="168" t="s">
        <v>3918</v>
      </c>
      <c r="H434" s="167" t="s">
        <v>1</v>
      </c>
      <c r="I434" s="169"/>
      <c r="L434" s="166"/>
      <c r="M434" s="170"/>
      <c r="T434" s="171"/>
      <c r="AT434" s="167" t="s">
        <v>241</v>
      </c>
      <c r="AU434" s="167" t="s">
        <v>95</v>
      </c>
      <c r="AV434" s="14" t="s">
        <v>93</v>
      </c>
      <c r="AW434" s="14" t="s">
        <v>42</v>
      </c>
      <c r="AX434" s="14" t="s">
        <v>86</v>
      </c>
      <c r="AY434" s="167" t="s">
        <v>232</v>
      </c>
    </row>
    <row r="435" spans="2:65" s="12" customFormat="1">
      <c r="B435" s="151"/>
      <c r="D435" s="152" t="s">
        <v>241</v>
      </c>
      <c r="E435" s="153" t="s">
        <v>1</v>
      </c>
      <c r="F435" s="154" t="s">
        <v>93</v>
      </c>
      <c r="H435" s="155">
        <v>1</v>
      </c>
      <c r="I435" s="156"/>
      <c r="L435" s="151"/>
      <c r="M435" s="157"/>
      <c r="T435" s="158"/>
      <c r="AT435" s="153" t="s">
        <v>241</v>
      </c>
      <c r="AU435" s="153" t="s">
        <v>95</v>
      </c>
      <c r="AV435" s="12" t="s">
        <v>95</v>
      </c>
      <c r="AW435" s="12" t="s">
        <v>42</v>
      </c>
      <c r="AX435" s="12" t="s">
        <v>86</v>
      </c>
      <c r="AY435" s="153" t="s">
        <v>232</v>
      </c>
    </row>
    <row r="436" spans="2:65" s="13" customFormat="1">
      <c r="B436" s="159"/>
      <c r="D436" s="152" t="s">
        <v>241</v>
      </c>
      <c r="E436" s="160" t="s">
        <v>1</v>
      </c>
      <c r="F436" s="161" t="s">
        <v>243</v>
      </c>
      <c r="H436" s="162">
        <v>1</v>
      </c>
      <c r="I436" s="163"/>
      <c r="L436" s="159"/>
      <c r="M436" s="164"/>
      <c r="T436" s="165"/>
      <c r="AT436" s="160" t="s">
        <v>241</v>
      </c>
      <c r="AU436" s="160" t="s">
        <v>95</v>
      </c>
      <c r="AV436" s="13" t="s">
        <v>239</v>
      </c>
      <c r="AW436" s="13" t="s">
        <v>42</v>
      </c>
      <c r="AX436" s="13" t="s">
        <v>93</v>
      </c>
      <c r="AY436" s="160" t="s">
        <v>232</v>
      </c>
    </row>
    <row r="437" spans="2:65" s="12" customFormat="1">
      <c r="B437" s="151"/>
      <c r="D437" s="152" t="s">
        <v>241</v>
      </c>
      <c r="F437" s="154" t="s">
        <v>3920</v>
      </c>
      <c r="H437" s="155">
        <v>0.32500000000000001</v>
      </c>
      <c r="I437" s="156"/>
      <c r="L437" s="151"/>
      <c r="M437" s="157"/>
      <c r="T437" s="158"/>
      <c r="AT437" s="153" t="s">
        <v>241</v>
      </c>
      <c r="AU437" s="153" t="s">
        <v>95</v>
      </c>
      <c r="AV437" s="12" t="s">
        <v>95</v>
      </c>
      <c r="AW437" s="12" t="s">
        <v>4</v>
      </c>
      <c r="AX437" s="12" t="s">
        <v>93</v>
      </c>
      <c r="AY437" s="153" t="s">
        <v>232</v>
      </c>
    </row>
    <row r="438" spans="2:65" s="1" customFormat="1" ht="24.2" customHeight="1">
      <c r="B438" s="33"/>
      <c r="C438" s="138" t="s">
        <v>548</v>
      </c>
      <c r="D438" s="138" t="s">
        <v>234</v>
      </c>
      <c r="E438" s="139" t="s">
        <v>3921</v>
      </c>
      <c r="F438" s="140" t="s">
        <v>3922</v>
      </c>
      <c r="G438" s="141" t="s">
        <v>370</v>
      </c>
      <c r="H438" s="142">
        <v>1</v>
      </c>
      <c r="I438" s="143"/>
      <c r="J438" s="144">
        <f>ROUND(I438*H438,2)</f>
        <v>0</v>
      </c>
      <c r="K438" s="140" t="s">
        <v>1794</v>
      </c>
      <c r="L438" s="33"/>
      <c r="M438" s="145" t="s">
        <v>1</v>
      </c>
      <c r="N438" s="146" t="s">
        <v>51</v>
      </c>
      <c r="P438" s="147">
        <f>O438*H438</f>
        <v>0</v>
      </c>
      <c r="Q438" s="147">
        <v>0</v>
      </c>
      <c r="R438" s="147">
        <f>Q438*H438</f>
        <v>0</v>
      </c>
      <c r="S438" s="147">
        <v>0</v>
      </c>
      <c r="T438" s="148">
        <f>S438*H438</f>
        <v>0</v>
      </c>
      <c r="AR438" s="149" t="s">
        <v>358</v>
      </c>
      <c r="AT438" s="149" t="s">
        <v>234</v>
      </c>
      <c r="AU438" s="149" t="s">
        <v>95</v>
      </c>
      <c r="AY438" s="17" t="s">
        <v>232</v>
      </c>
      <c r="BE438" s="150">
        <f>IF(N438="základní",J438,0)</f>
        <v>0</v>
      </c>
      <c r="BF438" s="150">
        <f>IF(N438="snížená",J438,0)</f>
        <v>0</v>
      </c>
      <c r="BG438" s="150">
        <f>IF(N438="zákl. přenesená",J438,0)</f>
        <v>0</v>
      </c>
      <c r="BH438" s="150">
        <f>IF(N438="sníž. přenesená",J438,0)</f>
        <v>0</v>
      </c>
      <c r="BI438" s="150">
        <f>IF(N438="nulová",J438,0)</f>
        <v>0</v>
      </c>
      <c r="BJ438" s="17" t="s">
        <v>93</v>
      </c>
      <c r="BK438" s="150">
        <f>ROUND(I438*H438,2)</f>
        <v>0</v>
      </c>
      <c r="BL438" s="17" t="s">
        <v>358</v>
      </c>
      <c r="BM438" s="149" t="s">
        <v>3923</v>
      </c>
    </row>
    <row r="439" spans="2:65" s="14" customFormat="1">
      <c r="B439" s="166"/>
      <c r="D439" s="152" t="s">
        <v>241</v>
      </c>
      <c r="E439" s="167" t="s">
        <v>1</v>
      </c>
      <c r="F439" s="168" t="s">
        <v>3924</v>
      </c>
      <c r="H439" s="167" t="s">
        <v>1</v>
      </c>
      <c r="I439" s="169"/>
      <c r="L439" s="166"/>
      <c r="M439" s="170"/>
      <c r="T439" s="171"/>
      <c r="AT439" s="167" t="s">
        <v>241</v>
      </c>
      <c r="AU439" s="167" t="s">
        <v>95</v>
      </c>
      <c r="AV439" s="14" t="s">
        <v>93</v>
      </c>
      <c r="AW439" s="14" t="s">
        <v>42</v>
      </c>
      <c r="AX439" s="14" t="s">
        <v>86</v>
      </c>
      <c r="AY439" s="167" t="s">
        <v>232</v>
      </c>
    </row>
    <row r="440" spans="2:65" s="14" customFormat="1" ht="22.5">
      <c r="B440" s="166"/>
      <c r="D440" s="152" t="s">
        <v>241</v>
      </c>
      <c r="E440" s="167" t="s">
        <v>1</v>
      </c>
      <c r="F440" s="168" t="s">
        <v>3925</v>
      </c>
      <c r="H440" s="167" t="s">
        <v>1</v>
      </c>
      <c r="I440" s="169"/>
      <c r="L440" s="166"/>
      <c r="M440" s="170"/>
      <c r="T440" s="171"/>
      <c r="AT440" s="167" t="s">
        <v>241</v>
      </c>
      <c r="AU440" s="167" t="s">
        <v>95</v>
      </c>
      <c r="AV440" s="14" t="s">
        <v>93</v>
      </c>
      <c r="AW440" s="14" t="s">
        <v>42</v>
      </c>
      <c r="AX440" s="14" t="s">
        <v>86</v>
      </c>
      <c r="AY440" s="167" t="s">
        <v>232</v>
      </c>
    </row>
    <row r="441" spans="2:65" s="14" customFormat="1">
      <c r="B441" s="166"/>
      <c r="D441" s="152" t="s">
        <v>241</v>
      </c>
      <c r="E441" s="167" t="s">
        <v>1</v>
      </c>
      <c r="F441" s="168" t="s">
        <v>3926</v>
      </c>
      <c r="H441" s="167" t="s">
        <v>1</v>
      </c>
      <c r="I441" s="169"/>
      <c r="L441" s="166"/>
      <c r="M441" s="170"/>
      <c r="T441" s="171"/>
      <c r="AT441" s="167" t="s">
        <v>241</v>
      </c>
      <c r="AU441" s="167" t="s">
        <v>95</v>
      </c>
      <c r="AV441" s="14" t="s">
        <v>93</v>
      </c>
      <c r="AW441" s="14" t="s">
        <v>42</v>
      </c>
      <c r="AX441" s="14" t="s">
        <v>86</v>
      </c>
      <c r="AY441" s="167" t="s">
        <v>232</v>
      </c>
    </row>
    <row r="442" spans="2:65" s="12" customFormat="1">
      <c r="B442" s="151"/>
      <c r="D442" s="152" t="s">
        <v>241</v>
      </c>
      <c r="E442" s="153" t="s">
        <v>1</v>
      </c>
      <c r="F442" s="154" t="s">
        <v>3090</v>
      </c>
      <c r="H442" s="155">
        <v>1</v>
      </c>
      <c r="I442" s="156"/>
      <c r="L442" s="151"/>
      <c r="M442" s="157"/>
      <c r="T442" s="158"/>
      <c r="AT442" s="153" t="s">
        <v>241</v>
      </c>
      <c r="AU442" s="153" t="s">
        <v>95</v>
      </c>
      <c r="AV442" s="12" t="s">
        <v>95</v>
      </c>
      <c r="AW442" s="12" t="s">
        <v>42</v>
      </c>
      <c r="AX442" s="12" t="s">
        <v>86</v>
      </c>
      <c r="AY442" s="153" t="s">
        <v>232</v>
      </c>
    </row>
    <row r="443" spans="2:65" s="13" customFormat="1">
      <c r="B443" s="159"/>
      <c r="D443" s="152" t="s">
        <v>241</v>
      </c>
      <c r="E443" s="160" t="s">
        <v>1</v>
      </c>
      <c r="F443" s="161" t="s">
        <v>3927</v>
      </c>
      <c r="H443" s="162">
        <v>1</v>
      </c>
      <c r="I443" s="163"/>
      <c r="L443" s="159"/>
      <c r="M443" s="164"/>
      <c r="T443" s="165"/>
      <c r="AT443" s="160" t="s">
        <v>241</v>
      </c>
      <c r="AU443" s="160" t="s">
        <v>95</v>
      </c>
      <c r="AV443" s="13" t="s">
        <v>239</v>
      </c>
      <c r="AW443" s="13" t="s">
        <v>42</v>
      </c>
      <c r="AX443" s="13" t="s">
        <v>93</v>
      </c>
      <c r="AY443" s="160" t="s">
        <v>232</v>
      </c>
    </row>
    <row r="444" spans="2:65" s="1" customFormat="1" ht="24.2" customHeight="1">
      <c r="B444" s="33"/>
      <c r="C444" s="138" t="s">
        <v>551</v>
      </c>
      <c r="D444" s="138" t="s">
        <v>234</v>
      </c>
      <c r="E444" s="139" t="s">
        <v>3928</v>
      </c>
      <c r="F444" s="140" t="s">
        <v>3922</v>
      </c>
      <c r="G444" s="141" t="s">
        <v>370</v>
      </c>
      <c r="H444" s="142">
        <v>1</v>
      </c>
      <c r="I444" s="143"/>
      <c r="J444" s="144">
        <f>ROUND(I444*H444,2)</f>
        <v>0</v>
      </c>
      <c r="K444" s="140" t="s">
        <v>1794</v>
      </c>
      <c r="L444" s="33"/>
      <c r="M444" s="145" t="s">
        <v>1</v>
      </c>
      <c r="N444" s="146" t="s">
        <v>51</v>
      </c>
      <c r="P444" s="147">
        <f>O444*H444</f>
        <v>0</v>
      </c>
      <c r="Q444" s="147">
        <v>0</v>
      </c>
      <c r="R444" s="147">
        <f>Q444*H444</f>
        <v>0</v>
      </c>
      <c r="S444" s="147">
        <v>0</v>
      </c>
      <c r="T444" s="148">
        <f>S444*H444</f>
        <v>0</v>
      </c>
      <c r="AR444" s="149" t="s">
        <v>358</v>
      </c>
      <c r="AT444" s="149" t="s">
        <v>234</v>
      </c>
      <c r="AU444" s="149" t="s">
        <v>95</v>
      </c>
      <c r="AY444" s="17" t="s">
        <v>232</v>
      </c>
      <c r="BE444" s="150">
        <f>IF(N444="základní",J444,0)</f>
        <v>0</v>
      </c>
      <c r="BF444" s="150">
        <f>IF(N444="snížená",J444,0)</f>
        <v>0</v>
      </c>
      <c r="BG444" s="150">
        <f>IF(N444="zákl. přenesená",J444,0)</f>
        <v>0</v>
      </c>
      <c r="BH444" s="150">
        <f>IF(N444="sníž. přenesená",J444,0)</f>
        <v>0</v>
      </c>
      <c r="BI444" s="150">
        <f>IF(N444="nulová",J444,0)</f>
        <v>0</v>
      </c>
      <c r="BJ444" s="17" t="s">
        <v>93</v>
      </c>
      <c r="BK444" s="150">
        <f>ROUND(I444*H444,2)</f>
        <v>0</v>
      </c>
      <c r="BL444" s="17" t="s">
        <v>358</v>
      </c>
      <c r="BM444" s="149" t="s">
        <v>3929</v>
      </c>
    </row>
    <row r="445" spans="2:65" s="14" customFormat="1">
      <c r="B445" s="166"/>
      <c r="D445" s="152" t="s">
        <v>241</v>
      </c>
      <c r="E445" s="167" t="s">
        <v>1</v>
      </c>
      <c r="F445" s="168" t="s">
        <v>3930</v>
      </c>
      <c r="H445" s="167" t="s">
        <v>1</v>
      </c>
      <c r="I445" s="169"/>
      <c r="L445" s="166"/>
      <c r="M445" s="170"/>
      <c r="T445" s="171"/>
      <c r="AT445" s="167" t="s">
        <v>241</v>
      </c>
      <c r="AU445" s="167" t="s">
        <v>95</v>
      </c>
      <c r="AV445" s="14" t="s">
        <v>93</v>
      </c>
      <c r="AW445" s="14" t="s">
        <v>42</v>
      </c>
      <c r="AX445" s="14" t="s">
        <v>86</v>
      </c>
      <c r="AY445" s="167" t="s">
        <v>232</v>
      </c>
    </row>
    <row r="446" spans="2:65" s="14" customFormat="1">
      <c r="B446" s="166"/>
      <c r="D446" s="152" t="s">
        <v>241</v>
      </c>
      <c r="E446" s="167" t="s">
        <v>1</v>
      </c>
      <c r="F446" s="168" t="s">
        <v>3931</v>
      </c>
      <c r="H446" s="167" t="s">
        <v>1</v>
      </c>
      <c r="I446" s="169"/>
      <c r="L446" s="166"/>
      <c r="M446" s="170"/>
      <c r="T446" s="171"/>
      <c r="AT446" s="167" t="s">
        <v>241</v>
      </c>
      <c r="AU446" s="167" t="s">
        <v>95</v>
      </c>
      <c r="AV446" s="14" t="s">
        <v>93</v>
      </c>
      <c r="AW446" s="14" t="s">
        <v>42</v>
      </c>
      <c r="AX446" s="14" t="s">
        <v>86</v>
      </c>
      <c r="AY446" s="167" t="s">
        <v>232</v>
      </c>
    </row>
    <row r="447" spans="2:65" s="14" customFormat="1" ht="22.5">
      <c r="B447" s="166"/>
      <c r="D447" s="152" t="s">
        <v>241</v>
      </c>
      <c r="E447" s="167" t="s">
        <v>1</v>
      </c>
      <c r="F447" s="168" t="s">
        <v>3932</v>
      </c>
      <c r="H447" s="167" t="s">
        <v>1</v>
      </c>
      <c r="I447" s="169"/>
      <c r="L447" s="166"/>
      <c r="M447" s="170"/>
      <c r="T447" s="171"/>
      <c r="AT447" s="167" t="s">
        <v>241</v>
      </c>
      <c r="AU447" s="167" t="s">
        <v>95</v>
      </c>
      <c r="AV447" s="14" t="s">
        <v>93</v>
      </c>
      <c r="AW447" s="14" t="s">
        <v>42</v>
      </c>
      <c r="AX447" s="14" t="s">
        <v>86</v>
      </c>
      <c r="AY447" s="167" t="s">
        <v>232</v>
      </c>
    </row>
    <row r="448" spans="2:65" s="14" customFormat="1" ht="22.5">
      <c r="B448" s="166"/>
      <c r="D448" s="152" t="s">
        <v>241</v>
      </c>
      <c r="E448" s="167" t="s">
        <v>1</v>
      </c>
      <c r="F448" s="168" t="s">
        <v>3933</v>
      </c>
      <c r="H448" s="167" t="s">
        <v>1</v>
      </c>
      <c r="I448" s="169"/>
      <c r="L448" s="166"/>
      <c r="M448" s="170"/>
      <c r="T448" s="171"/>
      <c r="AT448" s="167" t="s">
        <v>241</v>
      </c>
      <c r="AU448" s="167" t="s">
        <v>95</v>
      </c>
      <c r="AV448" s="14" t="s">
        <v>93</v>
      </c>
      <c r="AW448" s="14" t="s">
        <v>42</v>
      </c>
      <c r="AX448" s="14" t="s">
        <v>86</v>
      </c>
      <c r="AY448" s="167" t="s">
        <v>232</v>
      </c>
    </row>
    <row r="449" spans="2:65" s="14" customFormat="1">
      <c r="B449" s="166"/>
      <c r="D449" s="152" t="s">
        <v>241</v>
      </c>
      <c r="E449" s="167" t="s">
        <v>1</v>
      </c>
      <c r="F449" s="168" t="s">
        <v>3934</v>
      </c>
      <c r="H449" s="167" t="s">
        <v>1</v>
      </c>
      <c r="I449" s="169"/>
      <c r="L449" s="166"/>
      <c r="M449" s="170"/>
      <c r="T449" s="171"/>
      <c r="AT449" s="167" t="s">
        <v>241</v>
      </c>
      <c r="AU449" s="167" t="s">
        <v>95</v>
      </c>
      <c r="AV449" s="14" t="s">
        <v>93</v>
      </c>
      <c r="AW449" s="14" t="s">
        <v>42</v>
      </c>
      <c r="AX449" s="14" t="s">
        <v>86</v>
      </c>
      <c r="AY449" s="167" t="s">
        <v>232</v>
      </c>
    </row>
    <row r="450" spans="2:65" s="12" customFormat="1">
      <c r="B450" s="151"/>
      <c r="D450" s="152" t="s">
        <v>241</v>
      </c>
      <c r="E450" s="153" t="s">
        <v>1</v>
      </c>
      <c r="F450" s="154" t="s">
        <v>3090</v>
      </c>
      <c r="H450" s="155">
        <v>1</v>
      </c>
      <c r="I450" s="156"/>
      <c r="L450" s="151"/>
      <c r="M450" s="157"/>
      <c r="T450" s="158"/>
      <c r="AT450" s="153" t="s">
        <v>241</v>
      </c>
      <c r="AU450" s="153" t="s">
        <v>95</v>
      </c>
      <c r="AV450" s="12" t="s">
        <v>95</v>
      </c>
      <c r="AW450" s="12" t="s">
        <v>42</v>
      </c>
      <c r="AX450" s="12" t="s">
        <v>86</v>
      </c>
      <c r="AY450" s="153" t="s">
        <v>232</v>
      </c>
    </row>
    <row r="451" spans="2:65" s="13" customFormat="1">
      <c r="B451" s="159"/>
      <c r="D451" s="152" t="s">
        <v>241</v>
      </c>
      <c r="E451" s="160" t="s">
        <v>1</v>
      </c>
      <c r="F451" s="161" t="s">
        <v>243</v>
      </c>
      <c r="H451" s="162">
        <v>1</v>
      </c>
      <c r="I451" s="163"/>
      <c r="L451" s="159"/>
      <c r="M451" s="164"/>
      <c r="T451" s="165"/>
      <c r="AT451" s="160" t="s">
        <v>241</v>
      </c>
      <c r="AU451" s="160" t="s">
        <v>95</v>
      </c>
      <c r="AV451" s="13" t="s">
        <v>239</v>
      </c>
      <c r="AW451" s="13" t="s">
        <v>42</v>
      </c>
      <c r="AX451" s="13" t="s">
        <v>93</v>
      </c>
      <c r="AY451" s="160" t="s">
        <v>232</v>
      </c>
    </row>
    <row r="452" spans="2:65" s="1" customFormat="1" ht="24.2" customHeight="1">
      <c r="B452" s="33"/>
      <c r="C452" s="138" t="s">
        <v>558</v>
      </c>
      <c r="D452" s="138" t="s">
        <v>234</v>
      </c>
      <c r="E452" s="139" t="s">
        <v>3935</v>
      </c>
      <c r="F452" s="140" t="s">
        <v>3922</v>
      </c>
      <c r="G452" s="141" t="s">
        <v>370</v>
      </c>
      <c r="H452" s="142">
        <v>1</v>
      </c>
      <c r="I452" s="143"/>
      <c r="J452" s="144">
        <f>ROUND(I452*H452,2)</f>
        <v>0</v>
      </c>
      <c r="K452" s="140" t="s">
        <v>1794</v>
      </c>
      <c r="L452" s="33"/>
      <c r="M452" s="145" t="s">
        <v>1</v>
      </c>
      <c r="N452" s="146" t="s">
        <v>51</v>
      </c>
      <c r="P452" s="147">
        <f>O452*H452</f>
        <v>0</v>
      </c>
      <c r="Q452" s="147">
        <v>0</v>
      </c>
      <c r="R452" s="147">
        <f>Q452*H452</f>
        <v>0</v>
      </c>
      <c r="S452" s="147">
        <v>0</v>
      </c>
      <c r="T452" s="148">
        <f>S452*H452</f>
        <v>0</v>
      </c>
      <c r="AR452" s="149" t="s">
        <v>358</v>
      </c>
      <c r="AT452" s="149" t="s">
        <v>234</v>
      </c>
      <c r="AU452" s="149" t="s">
        <v>95</v>
      </c>
      <c r="AY452" s="17" t="s">
        <v>232</v>
      </c>
      <c r="BE452" s="150">
        <f>IF(N452="základní",J452,0)</f>
        <v>0</v>
      </c>
      <c r="BF452" s="150">
        <f>IF(N452="snížená",J452,0)</f>
        <v>0</v>
      </c>
      <c r="BG452" s="150">
        <f>IF(N452="zákl. přenesená",J452,0)</f>
        <v>0</v>
      </c>
      <c r="BH452" s="150">
        <f>IF(N452="sníž. přenesená",J452,0)</f>
        <v>0</v>
      </c>
      <c r="BI452" s="150">
        <f>IF(N452="nulová",J452,0)</f>
        <v>0</v>
      </c>
      <c r="BJ452" s="17" t="s">
        <v>93</v>
      </c>
      <c r="BK452" s="150">
        <f>ROUND(I452*H452,2)</f>
        <v>0</v>
      </c>
      <c r="BL452" s="17" t="s">
        <v>358</v>
      </c>
      <c r="BM452" s="149" t="s">
        <v>3936</v>
      </c>
    </row>
    <row r="453" spans="2:65" s="14" customFormat="1">
      <c r="B453" s="166"/>
      <c r="D453" s="152" t="s">
        <v>241</v>
      </c>
      <c r="E453" s="167" t="s">
        <v>1</v>
      </c>
      <c r="F453" s="168" t="s">
        <v>3937</v>
      </c>
      <c r="H453" s="167" t="s">
        <v>1</v>
      </c>
      <c r="I453" s="169"/>
      <c r="L453" s="166"/>
      <c r="M453" s="170"/>
      <c r="T453" s="171"/>
      <c r="AT453" s="167" t="s">
        <v>241</v>
      </c>
      <c r="AU453" s="167" t="s">
        <v>95</v>
      </c>
      <c r="AV453" s="14" t="s">
        <v>93</v>
      </c>
      <c r="AW453" s="14" t="s">
        <v>42</v>
      </c>
      <c r="AX453" s="14" t="s">
        <v>86</v>
      </c>
      <c r="AY453" s="167" t="s">
        <v>232</v>
      </c>
    </row>
    <row r="454" spans="2:65" s="14" customFormat="1" ht="22.5">
      <c r="B454" s="166"/>
      <c r="D454" s="152" t="s">
        <v>241</v>
      </c>
      <c r="E454" s="167" t="s">
        <v>1</v>
      </c>
      <c r="F454" s="168" t="s">
        <v>3938</v>
      </c>
      <c r="H454" s="167" t="s">
        <v>1</v>
      </c>
      <c r="I454" s="169"/>
      <c r="L454" s="166"/>
      <c r="M454" s="170"/>
      <c r="T454" s="171"/>
      <c r="AT454" s="167" t="s">
        <v>241</v>
      </c>
      <c r="AU454" s="167" t="s">
        <v>95</v>
      </c>
      <c r="AV454" s="14" t="s">
        <v>93</v>
      </c>
      <c r="AW454" s="14" t="s">
        <v>42</v>
      </c>
      <c r="AX454" s="14" t="s">
        <v>86</v>
      </c>
      <c r="AY454" s="167" t="s">
        <v>232</v>
      </c>
    </row>
    <row r="455" spans="2:65" s="14" customFormat="1">
      <c r="B455" s="166"/>
      <c r="D455" s="152" t="s">
        <v>241</v>
      </c>
      <c r="E455" s="167" t="s">
        <v>1</v>
      </c>
      <c r="F455" s="168" t="s">
        <v>3939</v>
      </c>
      <c r="H455" s="167" t="s">
        <v>1</v>
      </c>
      <c r="I455" s="169"/>
      <c r="L455" s="166"/>
      <c r="M455" s="170"/>
      <c r="T455" s="171"/>
      <c r="AT455" s="167" t="s">
        <v>241</v>
      </c>
      <c r="AU455" s="167" t="s">
        <v>95</v>
      </c>
      <c r="AV455" s="14" t="s">
        <v>93</v>
      </c>
      <c r="AW455" s="14" t="s">
        <v>42</v>
      </c>
      <c r="AX455" s="14" t="s">
        <v>86</v>
      </c>
      <c r="AY455" s="167" t="s">
        <v>232</v>
      </c>
    </row>
    <row r="456" spans="2:65" s="12" customFormat="1">
      <c r="B456" s="151"/>
      <c r="D456" s="152" t="s">
        <v>241</v>
      </c>
      <c r="E456" s="153" t="s">
        <v>1</v>
      </c>
      <c r="F456" s="154" t="s">
        <v>3090</v>
      </c>
      <c r="H456" s="155">
        <v>1</v>
      </c>
      <c r="I456" s="156"/>
      <c r="L456" s="151"/>
      <c r="M456" s="157"/>
      <c r="T456" s="158"/>
      <c r="AT456" s="153" t="s">
        <v>241</v>
      </c>
      <c r="AU456" s="153" t="s">
        <v>95</v>
      </c>
      <c r="AV456" s="12" t="s">
        <v>95</v>
      </c>
      <c r="AW456" s="12" t="s">
        <v>42</v>
      </c>
      <c r="AX456" s="12" t="s">
        <v>86</v>
      </c>
      <c r="AY456" s="153" t="s">
        <v>232</v>
      </c>
    </row>
    <row r="457" spans="2:65" s="13" customFormat="1">
      <c r="B457" s="159"/>
      <c r="D457" s="152" t="s">
        <v>241</v>
      </c>
      <c r="E457" s="160" t="s">
        <v>1</v>
      </c>
      <c r="F457" s="161" t="s">
        <v>243</v>
      </c>
      <c r="H457" s="162">
        <v>1</v>
      </c>
      <c r="I457" s="163"/>
      <c r="L457" s="159"/>
      <c r="M457" s="164"/>
      <c r="T457" s="165"/>
      <c r="AT457" s="160" t="s">
        <v>241</v>
      </c>
      <c r="AU457" s="160" t="s">
        <v>95</v>
      </c>
      <c r="AV457" s="13" t="s">
        <v>239</v>
      </c>
      <c r="AW457" s="13" t="s">
        <v>42</v>
      </c>
      <c r="AX457" s="13" t="s">
        <v>93</v>
      </c>
      <c r="AY457" s="160" t="s">
        <v>232</v>
      </c>
    </row>
    <row r="458" spans="2:65" s="1" customFormat="1" ht="16.5" customHeight="1">
      <c r="B458" s="33"/>
      <c r="C458" s="138" t="s">
        <v>566</v>
      </c>
      <c r="D458" s="138" t="s">
        <v>234</v>
      </c>
      <c r="E458" s="139" t="s">
        <v>3940</v>
      </c>
      <c r="F458" s="140" t="s">
        <v>3941</v>
      </c>
      <c r="G458" s="141" t="s">
        <v>370</v>
      </c>
      <c r="H458" s="142">
        <v>1</v>
      </c>
      <c r="I458" s="143"/>
      <c r="J458" s="144">
        <f>ROUND(I458*H458,2)</f>
        <v>0</v>
      </c>
      <c r="K458" s="140" t="s">
        <v>1794</v>
      </c>
      <c r="L458" s="33"/>
      <c r="M458" s="145" t="s">
        <v>1</v>
      </c>
      <c r="N458" s="146" t="s">
        <v>51</v>
      </c>
      <c r="P458" s="147">
        <f>O458*H458</f>
        <v>0</v>
      </c>
      <c r="Q458" s="147">
        <v>0</v>
      </c>
      <c r="R458" s="147">
        <f>Q458*H458</f>
        <v>0</v>
      </c>
      <c r="S458" s="147">
        <v>0</v>
      </c>
      <c r="T458" s="148">
        <f>S458*H458</f>
        <v>0</v>
      </c>
      <c r="AR458" s="149" t="s">
        <v>358</v>
      </c>
      <c r="AT458" s="149" t="s">
        <v>234</v>
      </c>
      <c r="AU458" s="149" t="s">
        <v>95</v>
      </c>
      <c r="AY458" s="17" t="s">
        <v>232</v>
      </c>
      <c r="BE458" s="150">
        <f>IF(N458="základní",J458,0)</f>
        <v>0</v>
      </c>
      <c r="BF458" s="150">
        <f>IF(N458="snížená",J458,0)</f>
        <v>0</v>
      </c>
      <c r="BG458" s="150">
        <f>IF(N458="zákl. přenesená",J458,0)</f>
        <v>0</v>
      </c>
      <c r="BH458" s="150">
        <f>IF(N458="sníž. přenesená",J458,0)</f>
        <v>0</v>
      </c>
      <c r="BI458" s="150">
        <f>IF(N458="nulová",J458,0)</f>
        <v>0</v>
      </c>
      <c r="BJ458" s="17" t="s">
        <v>93</v>
      </c>
      <c r="BK458" s="150">
        <f>ROUND(I458*H458,2)</f>
        <v>0</v>
      </c>
      <c r="BL458" s="17" t="s">
        <v>358</v>
      </c>
      <c r="BM458" s="149" t="s">
        <v>3942</v>
      </c>
    </row>
    <row r="459" spans="2:65" s="14" customFormat="1">
      <c r="B459" s="166"/>
      <c r="D459" s="152" t="s">
        <v>241</v>
      </c>
      <c r="E459" s="167" t="s">
        <v>1</v>
      </c>
      <c r="F459" s="168" t="s">
        <v>3943</v>
      </c>
      <c r="H459" s="167" t="s">
        <v>1</v>
      </c>
      <c r="I459" s="169"/>
      <c r="L459" s="166"/>
      <c r="M459" s="170"/>
      <c r="T459" s="171"/>
      <c r="AT459" s="167" t="s">
        <v>241</v>
      </c>
      <c r="AU459" s="167" t="s">
        <v>95</v>
      </c>
      <c r="AV459" s="14" t="s">
        <v>93</v>
      </c>
      <c r="AW459" s="14" t="s">
        <v>42</v>
      </c>
      <c r="AX459" s="14" t="s">
        <v>86</v>
      </c>
      <c r="AY459" s="167" t="s">
        <v>232</v>
      </c>
    </row>
    <row r="460" spans="2:65" s="12" customFormat="1">
      <c r="B460" s="151"/>
      <c r="D460" s="152" t="s">
        <v>241</v>
      </c>
      <c r="E460" s="153" t="s">
        <v>1</v>
      </c>
      <c r="F460" s="154" t="s">
        <v>93</v>
      </c>
      <c r="H460" s="155">
        <v>1</v>
      </c>
      <c r="I460" s="156"/>
      <c r="L460" s="151"/>
      <c r="M460" s="157"/>
      <c r="T460" s="158"/>
      <c r="AT460" s="153" t="s">
        <v>241</v>
      </c>
      <c r="AU460" s="153" t="s">
        <v>95</v>
      </c>
      <c r="AV460" s="12" t="s">
        <v>95</v>
      </c>
      <c r="AW460" s="12" t="s">
        <v>42</v>
      </c>
      <c r="AX460" s="12" t="s">
        <v>86</v>
      </c>
      <c r="AY460" s="153" t="s">
        <v>232</v>
      </c>
    </row>
    <row r="461" spans="2:65" s="13" customFormat="1">
      <c r="B461" s="159"/>
      <c r="D461" s="152" t="s">
        <v>241</v>
      </c>
      <c r="E461" s="160" t="s">
        <v>1</v>
      </c>
      <c r="F461" s="161" t="s">
        <v>243</v>
      </c>
      <c r="H461" s="162">
        <v>1</v>
      </c>
      <c r="I461" s="163"/>
      <c r="L461" s="159"/>
      <c r="M461" s="164"/>
      <c r="T461" s="165"/>
      <c r="AT461" s="160" t="s">
        <v>241</v>
      </c>
      <c r="AU461" s="160" t="s">
        <v>95</v>
      </c>
      <c r="AV461" s="13" t="s">
        <v>239</v>
      </c>
      <c r="AW461" s="13" t="s">
        <v>42</v>
      </c>
      <c r="AX461" s="13" t="s">
        <v>93</v>
      </c>
      <c r="AY461" s="160" t="s">
        <v>232</v>
      </c>
    </row>
    <row r="462" spans="2:65" s="11" customFormat="1" ht="25.9" customHeight="1">
      <c r="B462" s="126"/>
      <c r="D462" s="127" t="s">
        <v>85</v>
      </c>
      <c r="E462" s="128" t="s">
        <v>304</v>
      </c>
      <c r="F462" s="128" t="s">
        <v>3112</v>
      </c>
      <c r="I462" s="129"/>
      <c r="J462" s="130">
        <f>BK462</f>
        <v>0</v>
      </c>
      <c r="L462" s="126"/>
      <c r="M462" s="131"/>
      <c r="P462" s="132">
        <f>P463+P538</f>
        <v>0</v>
      </c>
      <c r="R462" s="132">
        <f>R463+R538</f>
        <v>8.0000000000000002E-3</v>
      </c>
      <c r="T462" s="133">
        <f>T463+T538</f>
        <v>0</v>
      </c>
      <c r="AR462" s="127" t="s">
        <v>256</v>
      </c>
      <c r="AT462" s="134" t="s">
        <v>85</v>
      </c>
      <c r="AU462" s="134" t="s">
        <v>86</v>
      </c>
      <c r="AY462" s="127" t="s">
        <v>232</v>
      </c>
      <c r="BK462" s="135">
        <f>BK463+BK538</f>
        <v>0</v>
      </c>
    </row>
    <row r="463" spans="2:65" s="11" customFormat="1" ht="22.9" customHeight="1">
      <c r="B463" s="126"/>
      <c r="D463" s="127" t="s">
        <v>85</v>
      </c>
      <c r="E463" s="136" t="s">
        <v>3944</v>
      </c>
      <c r="F463" s="136" t="s">
        <v>3945</v>
      </c>
      <c r="I463" s="129"/>
      <c r="J463" s="137">
        <f>BK463</f>
        <v>0</v>
      </c>
      <c r="L463" s="126"/>
      <c r="M463" s="131"/>
      <c r="P463" s="132">
        <f>SUM(P464:P537)</f>
        <v>0</v>
      </c>
      <c r="R463" s="132">
        <f>SUM(R464:R537)</f>
        <v>6.0000000000000001E-3</v>
      </c>
      <c r="T463" s="133">
        <f>SUM(T464:T537)</f>
        <v>0</v>
      </c>
      <c r="AR463" s="127" t="s">
        <v>256</v>
      </c>
      <c r="AT463" s="134" t="s">
        <v>85</v>
      </c>
      <c r="AU463" s="134" t="s">
        <v>93</v>
      </c>
      <c r="AY463" s="127" t="s">
        <v>232</v>
      </c>
      <c r="BK463" s="135">
        <f>SUM(BK464:BK537)</f>
        <v>0</v>
      </c>
    </row>
    <row r="464" spans="2:65" s="1" customFormat="1" ht="16.5" customHeight="1">
      <c r="B464" s="33"/>
      <c r="C464" s="138" t="s">
        <v>573</v>
      </c>
      <c r="D464" s="138" t="s">
        <v>234</v>
      </c>
      <c r="E464" s="139" t="s">
        <v>3946</v>
      </c>
      <c r="F464" s="140" t="s">
        <v>3947</v>
      </c>
      <c r="G464" s="141" t="s">
        <v>370</v>
      </c>
      <c r="H464" s="142">
        <v>2</v>
      </c>
      <c r="I464" s="143"/>
      <c r="J464" s="144">
        <f>ROUND(I464*H464,2)</f>
        <v>0</v>
      </c>
      <c r="K464" s="140" t="s">
        <v>1794</v>
      </c>
      <c r="L464" s="33"/>
      <c r="M464" s="145" t="s">
        <v>1</v>
      </c>
      <c r="N464" s="146" t="s">
        <v>51</v>
      </c>
      <c r="P464" s="147">
        <f>O464*H464</f>
        <v>0</v>
      </c>
      <c r="Q464" s="147">
        <v>0</v>
      </c>
      <c r="R464" s="147">
        <f>Q464*H464</f>
        <v>0</v>
      </c>
      <c r="S464" s="147">
        <v>0</v>
      </c>
      <c r="T464" s="148">
        <f>S464*H464</f>
        <v>0</v>
      </c>
      <c r="AR464" s="149" t="s">
        <v>696</v>
      </c>
      <c r="AT464" s="149" t="s">
        <v>234</v>
      </c>
      <c r="AU464" s="149" t="s">
        <v>95</v>
      </c>
      <c r="AY464" s="17" t="s">
        <v>232</v>
      </c>
      <c r="BE464" s="150">
        <f>IF(N464="základní",J464,0)</f>
        <v>0</v>
      </c>
      <c r="BF464" s="150">
        <f>IF(N464="snížená",J464,0)</f>
        <v>0</v>
      </c>
      <c r="BG464" s="150">
        <f>IF(N464="zákl. přenesená",J464,0)</f>
        <v>0</v>
      </c>
      <c r="BH464" s="150">
        <f>IF(N464="sníž. přenesená",J464,0)</f>
        <v>0</v>
      </c>
      <c r="BI464" s="150">
        <f>IF(N464="nulová",J464,0)</f>
        <v>0</v>
      </c>
      <c r="BJ464" s="17" t="s">
        <v>93</v>
      </c>
      <c r="BK464" s="150">
        <f>ROUND(I464*H464,2)</f>
        <v>0</v>
      </c>
      <c r="BL464" s="17" t="s">
        <v>696</v>
      </c>
      <c r="BM464" s="149" t="s">
        <v>3948</v>
      </c>
    </row>
    <row r="465" spans="2:51" s="14" customFormat="1">
      <c r="B465" s="166"/>
      <c r="D465" s="152" t="s">
        <v>241</v>
      </c>
      <c r="E465" s="167" t="s">
        <v>1</v>
      </c>
      <c r="F465" s="168" t="s">
        <v>3949</v>
      </c>
      <c r="H465" s="167" t="s">
        <v>1</v>
      </c>
      <c r="I465" s="169"/>
      <c r="L465" s="166"/>
      <c r="M465" s="170"/>
      <c r="T465" s="171"/>
      <c r="AT465" s="167" t="s">
        <v>241</v>
      </c>
      <c r="AU465" s="167" t="s">
        <v>95</v>
      </c>
      <c r="AV465" s="14" t="s">
        <v>93</v>
      </c>
      <c r="AW465" s="14" t="s">
        <v>42</v>
      </c>
      <c r="AX465" s="14" t="s">
        <v>86</v>
      </c>
      <c r="AY465" s="167" t="s">
        <v>232</v>
      </c>
    </row>
    <row r="466" spans="2:51" s="14" customFormat="1">
      <c r="B466" s="166"/>
      <c r="D466" s="152" t="s">
        <v>241</v>
      </c>
      <c r="E466" s="167" t="s">
        <v>1</v>
      </c>
      <c r="F466" s="168" t="s">
        <v>3950</v>
      </c>
      <c r="H466" s="167" t="s">
        <v>1</v>
      </c>
      <c r="I466" s="169"/>
      <c r="L466" s="166"/>
      <c r="M466" s="170"/>
      <c r="T466" s="171"/>
      <c r="AT466" s="167" t="s">
        <v>241</v>
      </c>
      <c r="AU466" s="167" t="s">
        <v>95</v>
      </c>
      <c r="AV466" s="14" t="s">
        <v>93</v>
      </c>
      <c r="AW466" s="14" t="s">
        <v>42</v>
      </c>
      <c r="AX466" s="14" t="s">
        <v>86</v>
      </c>
      <c r="AY466" s="167" t="s">
        <v>232</v>
      </c>
    </row>
    <row r="467" spans="2:51" s="14" customFormat="1">
      <c r="B467" s="166"/>
      <c r="D467" s="152" t="s">
        <v>241</v>
      </c>
      <c r="E467" s="167" t="s">
        <v>1</v>
      </c>
      <c r="F467" s="168" t="s">
        <v>3951</v>
      </c>
      <c r="H467" s="167" t="s">
        <v>1</v>
      </c>
      <c r="I467" s="169"/>
      <c r="L467" s="166"/>
      <c r="M467" s="170"/>
      <c r="T467" s="171"/>
      <c r="AT467" s="167" t="s">
        <v>241</v>
      </c>
      <c r="AU467" s="167" t="s">
        <v>95</v>
      </c>
      <c r="AV467" s="14" t="s">
        <v>93</v>
      </c>
      <c r="AW467" s="14" t="s">
        <v>42</v>
      </c>
      <c r="AX467" s="14" t="s">
        <v>86</v>
      </c>
      <c r="AY467" s="167" t="s">
        <v>232</v>
      </c>
    </row>
    <row r="468" spans="2:51" s="14" customFormat="1">
      <c r="B468" s="166"/>
      <c r="D468" s="152" t="s">
        <v>241</v>
      </c>
      <c r="E468" s="167" t="s">
        <v>1</v>
      </c>
      <c r="F468" s="168" t="s">
        <v>3952</v>
      </c>
      <c r="H468" s="167" t="s">
        <v>1</v>
      </c>
      <c r="I468" s="169"/>
      <c r="L468" s="166"/>
      <c r="M468" s="170"/>
      <c r="T468" s="171"/>
      <c r="AT468" s="167" t="s">
        <v>241</v>
      </c>
      <c r="AU468" s="167" t="s">
        <v>95</v>
      </c>
      <c r="AV468" s="14" t="s">
        <v>93</v>
      </c>
      <c r="AW468" s="14" t="s">
        <v>42</v>
      </c>
      <c r="AX468" s="14" t="s">
        <v>86</v>
      </c>
      <c r="AY468" s="167" t="s">
        <v>232</v>
      </c>
    </row>
    <row r="469" spans="2:51" s="14" customFormat="1">
      <c r="B469" s="166"/>
      <c r="D469" s="152" t="s">
        <v>241</v>
      </c>
      <c r="E469" s="167" t="s">
        <v>1</v>
      </c>
      <c r="F469" s="168" t="s">
        <v>3953</v>
      </c>
      <c r="H469" s="167" t="s">
        <v>1</v>
      </c>
      <c r="I469" s="169"/>
      <c r="L469" s="166"/>
      <c r="M469" s="170"/>
      <c r="T469" s="171"/>
      <c r="AT469" s="167" t="s">
        <v>241</v>
      </c>
      <c r="AU469" s="167" t="s">
        <v>95</v>
      </c>
      <c r="AV469" s="14" t="s">
        <v>93</v>
      </c>
      <c r="AW469" s="14" t="s">
        <v>42</v>
      </c>
      <c r="AX469" s="14" t="s">
        <v>86</v>
      </c>
      <c r="AY469" s="167" t="s">
        <v>232</v>
      </c>
    </row>
    <row r="470" spans="2:51" s="14" customFormat="1">
      <c r="B470" s="166"/>
      <c r="D470" s="152" t="s">
        <v>241</v>
      </c>
      <c r="E470" s="167" t="s">
        <v>1</v>
      </c>
      <c r="F470" s="168" t="s">
        <v>3954</v>
      </c>
      <c r="H470" s="167" t="s">
        <v>1</v>
      </c>
      <c r="I470" s="169"/>
      <c r="L470" s="166"/>
      <c r="M470" s="170"/>
      <c r="T470" s="171"/>
      <c r="AT470" s="167" t="s">
        <v>241</v>
      </c>
      <c r="AU470" s="167" t="s">
        <v>95</v>
      </c>
      <c r="AV470" s="14" t="s">
        <v>93</v>
      </c>
      <c r="AW470" s="14" t="s">
        <v>42</v>
      </c>
      <c r="AX470" s="14" t="s">
        <v>86</v>
      </c>
      <c r="AY470" s="167" t="s">
        <v>232</v>
      </c>
    </row>
    <row r="471" spans="2:51" s="14" customFormat="1">
      <c r="B471" s="166"/>
      <c r="D471" s="152" t="s">
        <v>241</v>
      </c>
      <c r="E471" s="167" t="s">
        <v>1</v>
      </c>
      <c r="F471" s="168" t="s">
        <v>3955</v>
      </c>
      <c r="H471" s="167" t="s">
        <v>1</v>
      </c>
      <c r="I471" s="169"/>
      <c r="L471" s="166"/>
      <c r="M471" s="170"/>
      <c r="T471" s="171"/>
      <c r="AT471" s="167" t="s">
        <v>241</v>
      </c>
      <c r="AU471" s="167" t="s">
        <v>95</v>
      </c>
      <c r="AV471" s="14" t="s">
        <v>93</v>
      </c>
      <c r="AW471" s="14" t="s">
        <v>42</v>
      </c>
      <c r="AX471" s="14" t="s">
        <v>86</v>
      </c>
      <c r="AY471" s="167" t="s">
        <v>232</v>
      </c>
    </row>
    <row r="472" spans="2:51" s="14" customFormat="1">
      <c r="B472" s="166"/>
      <c r="D472" s="152" t="s">
        <v>241</v>
      </c>
      <c r="E472" s="167" t="s">
        <v>1</v>
      </c>
      <c r="F472" s="168" t="s">
        <v>3956</v>
      </c>
      <c r="H472" s="167" t="s">
        <v>1</v>
      </c>
      <c r="I472" s="169"/>
      <c r="L472" s="166"/>
      <c r="M472" s="170"/>
      <c r="T472" s="171"/>
      <c r="AT472" s="167" t="s">
        <v>241</v>
      </c>
      <c r="AU472" s="167" t="s">
        <v>95</v>
      </c>
      <c r="AV472" s="14" t="s">
        <v>93</v>
      </c>
      <c r="AW472" s="14" t="s">
        <v>42</v>
      </c>
      <c r="AX472" s="14" t="s">
        <v>86</v>
      </c>
      <c r="AY472" s="167" t="s">
        <v>232</v>
      </c>
    </row>
    <row r="473" spans="2:51" s="14" customFormat="1">
      <c r="B473" s="166"/>
      <c r="D473" s="152" t="s">
        <v>241</v>
      </c>
      <c r="E473" s="167" t="s">
        <v>1</v>
      </c>
      <c r="F473" s="168" t="s">
        <v>3957</v>
      </c>
      <c r="H473" s="167" t="s">
        <v>1</v>
      </c>
      <c r="I473" s="169"/>
      <c r="L473" s="166"/>
      <c r="M473" s="170"/>
      <c r="T473" s="171"/>
      <c r="AT473" s="167" t="s">
        <v>241</v>
      </c>
      <c r="AU473" s="167" t="s">
        <v>95</v>
      </c>
      <c r="AV473" s="14" t="s">
        <v>93</v>
      </c>
      <c r="AW473" s="14" t="s">
        <v>42</v>
      </c>
      <c r="AX473" s="14" t="s">
        <v>86</v>
      </c>
      <c r="AY473" s="167" t="s">
        <v>232</v>
      </c>
    </row>
    <row r="474" spans="2:51" s="14" customFormat="1">
      <c r="B474" s="166"/>
      <c r="D474" s="152" t="s">
        <v>241</v>
      </c>
      <c r="E474" s="167" t="s">
        <v>1</v>
      </c>
      <c r="F474" s="168" t="s">
        <v>3958</v>
      </c>
      <c r="H474" s="167" t="s">
        <v>1</v>
      </c>
      <c r="I474" s="169"/>
      <c r="L474" s="166"/>
      <c r="M474" s="170"/>
      <c r="T474" s="171"/>
      <c r="AT474" s="167" t="s">
        <v>241</v>
      </c>
      <c r="AU474" s="167" t="s">
        <v>95</v>
      </c>
      <c r="AV474" s="14" t="s">
        <v>93</v>
      </c>
      <c r="AW474" s="14" t="s">
        <v>42</v>
      </c>
      <c r="AX474" s="14" t="s">
        <v>86</v>
      </c>
      <c r="AY474" s="167" t="s">
        <v>232</v>
      </c>
    </row>
    <row r="475" spans="2:51" s="14" customFormat="1">
      <c r="B475" s="166"/>
      <c r="D475" s="152" t="s">
        <v>241</v>
      </c>
      <c r="E475" s="167" t="s">
        <v>1</v>
      </c>
      <c r="F475" s="168" t="s">
        <v>3959</v>
      </c>
      <c r="H475" s="167" t="s">
        <v>1</v>
      </c>
      <c r="I475" s="169"/>
      <c r="L475" s="166"/>
      <c r="M475" s="170"/>
      <c r="T475" s="171"/>
      <c r="AT475" s="167" t="s">
        <v>241</v>
      </c>
      <c r="AU475" s="167" t="s">
        <v>95</v>
      </c>
      <c r="AV475" s="14" t="s">
        <v>93</v>
      </c>
      <c r="AW475" s="14" t="s">
        <v>42</v>
      </c>
      <c r="AX475" s="14" t="s">
        <v>86</v>
      </c>
      <c r="AY475" s="167" t="s">
        <v>232</v>
      </c>
    </row>
    <row r="476" spans="2:51" s="14" customFormat="1">
      <c r="B476" s="166"/>
      <c r="D476" s="152" t="s">
        <v>241</v>
      </c>
      <c r="E476" s="167" t="s">
        <v>1</v>
      </c>
      <c r="F476" s="168" t="s">
        <v>3960</v>
      </c>
      <c r="H476" s="167" t="s">
        <v>1</v>
      </c>
      <c r="I476" s="169"/>
      <c r="L476" s="166"/>
      <c r="M476" s="170"/>
      <c r="T476" s="171"/>
      <c r="AT476" s="167" t="s">
        <v>241</v>
      </c>
      <c r="AU476" s="167" t="s">
        <v>95</v>
      </c>
      <c r="AV476" s="14" t="s">
        <v>93</v>
      </c>
      <c r="AW476" s="14" t="s">
        <v>42</v>
      </c>
      <c r="AX476" s="14" t="s">
        <v>86</v>
      </c>
      <c r="AY476" s="167" t="s">
        <v>232</v>
      </c>
    </row>
    <row r="477" spans="2:51" s="14" customFormat="1">
      <c r="B477" s="166"/>
      <c r="D477" s="152" t="s">
        <v>241</v>
      </c>
      <c r="E477" s="167" t="s">
        <v>1</v>
      </c>
      <c r="F477" s="168" t="s">
        <v>3961</v>
      </c>
      <c r="H477" s="167" t="s">
        <v>1</v>
      </c>
      <c r="I477" s="169"/>
      <c r="L477" s="166"/>
      <c r="M477" s="170"/>
      <c r="T477" s="171"/>
      <c r="AT477" s="167" t="s">
        <v>241</v>
      </c>
      <c r="AU477" s="167" t="s">
        <v>95</v>
      </c>
      <c r="AV477" s="14" t="s">
        <v>93</v>
      </c>
      <c r="AW477" s="14" t="s">
        <v>42</v>
      </c>
      <c r="AX477" s="14" t="s">
        <v>86</v>
      </c>
      <c r="AY477" s="167" t="s">
        <v>232</v>
      </c>
    </row>
    <row r="478" spans="2:51" s="14" customFormat="1">
      <c r="B478" s="166"/>
      <c r="D478" s="152" t="s">
        <v>241</v>
      </c>
      <c r="E478" s="167" t="s">
        <v>1</v>
      </c>
      <c r="F478" s="168" t="s">
        <v>3962</v>
      </c>
      <c r="H478" s="167" t="s">
        <v>1</v>
      </c>
      <c r="I478" s="169"/>
      <c r="L478" s="166"/>
      <c r="M478" s="170"/>
      <c r="T478" s="171"/>
      <c r="AT478" s="167" t="s">
        <v>241</v>
      </c>
      <c r="AU478" s="167" t="s">
        <v>95</v>
      </c>
      <c r="AV478" s="14" t="s">
        <v>93</v>
      </c>
      <c r="AW478" s="14" t="s">
        <v>42</v>
      </c>
      <c r="AX478" s="14" t="s">
        <v>86</v>
      </c>
      <c r="AY478" s="167" t="s">
        <v>232</v>
      </c>
    </row>
    <row r="479" spans="2:51" s="14" customFormat="1">
      <c r="B479" s="166"/>
      <c r="D479" s="152" t="s">
        <v>241</v>
      </c>
      <c r="E479" s="167" t="s">
        <v>1</v>
      </c>
      <c r="F479" s="168" t="s">
        <v>3963</v>
      </c>
      <c r="H479" s="167" t="s">
        <v>1</v>
      </c>
      <c r="I479" s="169"/>
      <c r="L479" s="166"/>
      <c r="M479" s="170"/>
      <c r="T479" s="171"/>
      <c r="AT479" s="167" t="s">
        <v>241</v>
      </c>
      <c r="AU479" s="167" t="s">
        <v>95</v>
      </c>
      <c r="AV479" s="14" t="s">
        <v>93</v>
      </c>
      <c r="AW479" s="14" t="s">
        <v>42</v>
      </c>
      <c r="AX479" s="14" t="s">
        <v>86</v>
      </c>
      <c r="AY479" s="167" t="s">
        <v>232</v>
      </c>
    </row>
    <row r="480" spans="2:51" s="14" customFormat="1">
      <c r="B480" s="166"/>
      <c r="D480" s="152" t="s">
        <v>241</v>
      </c>
      <c r="E480" s="167" t="s">
        <v>1</v>
      </c>
      <c r="F480" s="168" t="s">
        <v>3964</v>
      </c>
      <c r="H480" s="167" t="s">
        <v>1</v>
      </c>
      <c r="I480" s="169"/>
      <c r="L480" s="166"/>
      <c r="M480" s="170"/>
      <c r="T480" s="171"/>
      <c r="AT480" s="167" t="s">
        <v>241</v>
      </c>
      <c r="AU480" s="167" t="s">
        <v>95</v>
      </c>
      <c r="AV480" s="14" t="s">
        <v>93</v>
      </c>
      <c r="AW480" s="14" t="s">
        <v>42</v>
      </c>
      <c r="AX480" s="14" t="s">
        <v>86</v>
      </c>
      <c r="AY480" s="167" t="s">
        <v>232</v>
      </c>
    </row>
    <row r="481" spans="2:65" s="12" customFormat="1">
      <c r="B481" s="151"/>
      <c r="D481" s="152" t="s">
        <v>241</v>
      </c>
      <c r="E481" s="153" t="s">
        <v>1</v>
      </c>
      <c r="F481" s="154" t="s">
        <v>95</v>
      </c>
      <c r="H481" s="155">
        <v>2</v>
      </c>
      <c r="I481" s="156"/>
      <c r="L481" s="151"/>
      <c r="M481" s="157"/>
      <c r="T481" s="158"/>
      <c r="AT481" s="153" t="s">
        <v>241</v>
      </c>
      <c r="AU481" s="153" t="s">
        <v>95</v>
      </c>
      <c r="AV481" s="12" t="s">
        <v>95</v>
      </c>
      <c r="AW481" s="12" t="s">
        <v>42</v>
      </c>
      <c r="AX481" s="12" t="s">
        <v>86</v>
      </c>
      <c r="AY481" s="153" t="s">
        <v>232</v>
      </c>
    </row>
    <row r="482" spans="2:65" s="13" customFormat="1">
      <c r="B482" s="159"/>
      <c r="D482" s="152" t="s">
        <v>241</v>
      </c>
      <c r="E482" s="160" t="s">
        <v>1</v>
      </c>
      <c r="F482" s="161" t="s">
        <v>243</v>
      </c>
      <c r="H482" s="162">
        <v>2</v>
      </c>
      <c r="I482" s="163"/>
      <c r="L482" s="159"/>
      <c r="M482" s="164"/>
      <c r="T482" s="165"/>
      <c r="AT482" s="160" t="s">
        <v>241</v>
      </c>
      <c r="AU482" s="160" t="s">
        <v>95</v>
      </c>
      <c r="AV482" s="13" t="s">
        <v>239</v>
      </c>
      <c r="AW482" s="13" t="s">
        <v>42</v>
      </c>
      <c r="AX482" s="13" t="s">
        <v>93</v>
      </c>
      <c r="AY482" s="160" t="s">
        <v>232</v>
      </c>
    </row>
    <row r="483" spans="2:65" s="1" customFormat="1" ht="16.5" customHeight="1">
      <c r="B483" s="33"/>
      <c r="C483" s="179" t="s">
        <v>581</v>
      </c>
      <c r="D483" s="179" t="s">
        <v>304</v>
      </c>
      <c r="E483" s="180" t="s">
        <v>3965</v>
      </c>
      <c r="F483" s="181" t="s">
        <v>3966</v>
      </c>
      <c r="G483" s="182" t="s">
        <v>370</v>
      </c>
      <c r="H483" s="183">
        <v>2</v>
      </c>
      <c r="I483" s="184"/>
      <c r="J483" s="185">
        <f>ROUND(I483*H483,2)</f>
        <v>0</v>
      </c>
      <c r="K483" s="181" t="s">
        <v>1794</v>
      </c>
      <c r="L483" s="186"/>
      <c r="M483" s="187" t="s">
        <v>1</v>
      </c>
      <c r="N483" s="188" t="s">
        <v>51</v>
      </c>
      <c r="P483" s="147">
        <f>O483*H483</f>
        <v>0</v>
      </c>
      <c r="Q483" s="147">
        <v>2E-3</v>
      </c>
      <c r="R483" s="147">
        <f>Q483*H483</f>
        <v>4.0000000000000001E-3</v>
      </c>
      <c r="S483" s="147">
        <v>0</v>
      </c>
      <c r="T483" s="148">
        <f>S483*H483</f>
        <v>0</v>
      </c>
      <c r="AR483" s="149" t="s">
        <v>1090</v>
      </c>
      <c r="AT483" s="149" t="s">
        <v>304</v>
      </c>
      <c r="AU483" s="149" t="s">
        <v>95</v>
      </c>
      <c r="AY483" s="17" t="s">
        <v>232</v>
      </c>
      <c r="BE483" s="150">
        <f>IF(N483="základní",J483,0)</f>
        <v>0</v>
      </c>
      <c r="BF483" s="150">
        <f>IF(N483="snížená",J483,0)</f>
        <v>0</v>
      </c>
      <c r="BG483" s="150">
        <f>IF(N483="zákl. přenesená",J483,0)</f>
        <v>0</v>
      </c>
      <c r="BH483" s="150">
        <f>IF(N483="sníž. přenesená",J483,0)</f>
        <v>0</v>
      </c>
      <c r="BI483" s="150">
        <f>IF(N483="nulová",J483,0)</f>
        <v>0</v>
      </c>
      <c r="BJ483" s="17" t="s">
        <v>93</v>
      </c>
      <c r="BK483" s="150">
        <f>ROUND(I483*H483,2)</f>
        <v>0</v>
      </c>
      <c r="BL483" s="17" t="s">
        <v>1090</v>
      </c>
      <c r="BM483" s="149" t="s">
        <v>3967</v>
      </c>
    </row>
    <row r="484" spans="2:65" s="14" customFormat="1">
      <c r="B484" s="166"/>
      <c r="D484" s="152" t="s">
        <v>241</v>
      </c>
      <c r="E484" s="167" t="s">
        <v>1</v>
      </c>
      <c r="F484" s="168" t="s">
        <v>3949</v>
      </c>
      <c r="H484" s="167" t="s">
        <v>1</v>
      </c>
      <c r="I484" s="169"/>
      <c r="L484" s="166"/>
      <c r="M484" s="170"/>
      <c r="T484" s="171"/>
      <c r="AT484" s="167" t="s">
        <v>241</v>
      </c>
      <c r="AU484" s="167" t="s">
        <v>95</v>
      </c>
      <c r="AV484" s="14" t="s">
        <v>93</v>
      </c>
      <c r="AW484" s="14" t="s">
        <v>42</v>
      </c>
      <c r="AX484" s="14" t="s">
        <v>86</v>
      </c>
      <c r="AY484" s="167" t="s">
        <v>232</v>
      </c>
    </row>
    <row r="485" spans="2:65" s="14" customFormat="1">
      <c r="B485" s="166"/>
      <c r="D485" s="152" t="s">
        <v>241</v>
      </c>
      <c r="E485" s="167" t="s">
        <v>1</v>
      </c>
      <c r="F485" s="168" t="s">
        <v>3950</v>
      </c>
      <c r="H485" s="167" t="s">
        <v>1</v>
      </c>
      <c r="I485" s="169"/>
      <c r="L485" s="166"/>
      <c r="M485" s="170"/>
      <c r="T485" s="171"/>
      <c r="AT485" s="167" t="s">
        <v>241</v>
      </c>
      <c r="AU485" s="167" t="s">
        <v>95</v>
      </c>
      <c r="AV485" s="14" t="s">
        <v>93</v>
      </c>
      <c r="AW485" s="14" t="s">
        <v>42</v>
      </c>
      <c r="AX485" s="14" t="s">
        <v>86</v>
      </c>
      <c r="AY485" s="167" t="s">
        <v>232</v>
      </c>
    </row>
    <row r="486" spans="2:65" s="14" customFormat="1">
      <c r="B486" s="166"/>
      <c r="D486" s="152" t="s">
        <v>241</v>
      </c>
      <c r="E486" s="167" t="s">
        <v>1</v>
      </c>
      <c r="F486" s="168" t="s">
        <v>3951</v>
      </c>
      <c r="H486" s="167" t="s">
        <v>1</v>
      </c>
      <c r="I486" s="169"/>
      <c r="L486" s="166"/>
      <c r="M486" s="170"/>
      <c r="T486" s="171"/>
      <c r="AT486" s="167" t="s">
        <v>241</v>
      </c>
      <c r="AU486" s="167" t="s">
        <v>95</v>
      </c>
      <c r="AV486" s="14" t="s">
        <v>93</v>
      </c>
      <c r="AW486" s="14" t="s">
        <v>42</v>
      </c>
      <c r="AX486" s="14" t="s">
        <v>86</v>
      </c>
      <c r="AY486" s="167" t="s">
        <v>232</v>
      </c>
    </row>
    <row r="487" spans="2:65" s="14" customFormat="1">
      <c r="B487" s="166"/>
      <c r="D487" s="152" t="s">
        <v>241</v>
      </c>
      <c r="E487" s="167" t="s">
        <v>1</v>
      </c>
      <c r="F487" s="168" t="s">
        <v>3952</v>
      </c>
      <c r="H487" s="167" t="s">
        <v>1</v>
      </c>
      <c r="I487" s="169"/>
      <c r="L487" s="166"/>
      <c r="M487" s="170"/>
      <c r="T487" s="171"/>
      <c r="AT487" s="167" t="s">
        <v>241</v>
      </c>
      <c r="AU487" s="167" t="s">
        <v>95</v>
      </c>
      <c r="AV487" s="14" t="s">
        <v>93</v>
      </c>
      <c r="AW487" s="14" t="s">
        <v>42</v>
      </c>
      <c r="AX487" s="14" t="s">
        <v>86</v>
      </c>
      <c r="AY487" s="167" t="s">
        <v>232</v>
      </c>
    </row>
    <row r="488" spans="2:65" s="14" customFormat="1">
      <c r="B488" s="166"/>
      <c r="D488" s="152" t="s">
        <v>241</v>
      </c>
      <c r="E488" s="167" t="s">
        <v>1</v>
      </c>
      <c r="F488" s="168" t="s">
        <v>3953</v>
      </c>
      <c r="H488" s="167" t="s">
        <v>1</v>
      </c>
      <c r="I488" s="169"/>
      <c r="L488" s="166"/>
      <c r="M488" s="170"/>
      <c r="T488" s="171"/>
      <c r="AT488" s="167" t="s">
        <v>241</v>
      </c>
      <c r="AU488" s="167" t="s">
        <v>95</v>
      </c>
      <c r="AV488" s="14" t="s">
        <v>93</v>
      </c>
      <c r="AW488" s="14" t="s">
        <v>42</v>
      </c>
      <c r="AX488" s="14" t="s">
        <v>86</v>
      </c>
      <c r="AY488" s="167" t="s">
        <v>232</v>
      </c>
    </row>
    <row r="489" spans="2:65" s="14" customFormat="1">
      <c r="B489" s="166"/>
      <c r="D489" s="152" t="s">
        <v>241</v>
      </c>
      <c r="E489" s="167" t="s">
        <v>1</v>
      </c>
      <c r="F489" s="168" t="s">
        <v>3954</v>
      </c>
      <c r="H489" s="167" t="s">
        <v>1</v>
      </c>
      <c r="I489" s="169"/>
      <c r="L489" s="166"/>
      <c r="M489" s="170"/>
      <c r="T489" s="171"/>
      <c r="AT489" s="167" t="s">
        <v>241</v>
      </c>
      <c r="AU489" s="167" t="s">
        <v>95</v>
      </c>
      <c r="AV489" s="14" t="s">
        <v>93</v>
      </c>
      <c r="AW489" s="14" t="s">
        <v>42</v>
      </c>
      <c r="AX489" s="14" t="s">
        <v>86</v>
      </c>
      <c r="AY489" s="167" t="s">
        <v>232</v>
      </c>
    </row>
    <row r="490" spans="2:65" s="14" customFormat="1">
      <c r="B490" s="166"/>
      <c r="D490" s="152" t="s">
        <v>241</v>
      </c>
      <c r="E490" s="167" t="s">
        <v>1</v>
      </c>
      <c r="F490" s="168" t="s">
        <v>3955</v>
      </c>
      <c r="H490" s="167" t="s">
        <v>1</v>
      </c>
      <c r="I490" s="169"/>
      <c r="L490" s="166"/>
      <c r="M490" s="170"/>
      <c r="T490" s="171"/>
      <c r="AT490" s="167" t="s">
        <v>241</v>
      </c>
      <c r="AU490" s="167" t="s">
        <v>95</v>
      </c>
      <c r="AV490" s="14" t="s">
        <v>93</v>
      </c>
      <c r="AW490" s="14" t="s">
        <v>42</v>
      </c>
      <c r="AX490" s="14" t="s">
        <v>86</v>
      </c>
      <c r="AY490" s="167" t="s">
        <v>232</v>
      </c>
    </row>
    <row r="491" spans="2:65" s="14" customFormat="1">
      <c r="B491" s="166"/>
      <c r="D491" s="152" t="s">
        <v>241</v>
      </c>
      <c r="E491" s="167" t="s">
        <v>1</v>
      </c>
      <c r="F491" s="168" t="s">
        <v>3956</v>
      </c>
      <c r="H491" s="167" t="s">
        <v>1</v>
      </c>
      <c r="I491" s="169"/>
      <c r="L491" s="166"/>
      <c r="M491" s="170"/>
      <c r="T491" s="171"/>
      <c r="AT491" s="167" t="s">
        <v>241</v>
      </c>
      <c r="AU491" s="167" t="s">
        <v>95</v>
      </c>
      <c r="AV491" s="14" t="s">
        <v>93</v>
      </c>
      <c r="AW491" s="14" t="s">
        <v>42</v>
      </c>
      <c r="AX491" s="14" t="s">
        <v>86</v>
      </c>
      <c r="AY491" s="167" t="s">
        <v>232</v>
      </c>
    </row>
    <row r="492" spans="2:65" s="14" customFormat="1">
      <c r="B492" s="166"/>
      <c r="D492" s="152" t="s">
        <v>241</v>
      </c>
      <c r="E492" s="167" t="s">
        <v>1</v>
      </c>
      <c r="F492" s="168" t="s">
        <v>3957</v>
      </c>
      <c r="H492" s="167" t="s">
        <v>1</v>
      </c>
      <c r="I492" s="169"/>
      <c r="L492" s="166"/>
      <c r="M492" s="170"/>
      <c r="T492" s="171"/>
      <c r="AT492" s="167" t="s">
        <v>241</v>
      </c>
      <c r="AU492" s="167" t="s">
        <v>95</v>
      </c>
      <c r="AV492" s="14" t="s">
        <v>93</v>
      </c>
      <c r="AW492" s="14" t="s">
        <v>42</v>
      </c>
      <c r="AX492" s="14" t="s">
        <v>86</v>
      </c>
      <c r="AY492" s="167" t="s">
        <v>232</v>
      </c>
    </row>
    <row r="493" spans="2:65" s="14" customFormat="1">
      <c r="B493" s="166"/>
      <c r="D493" s="152" t="s">
        <v>241</v>
      </c>
      <c r="E493" s="167" t="s">
        <v>1</v>
      </c>
      <c r="F493" s="168" t="s">
        <v>3958</v>
      </c>
      <c r="H493" s="167" t="s">
        <v>1</v>
      </c>
      <c r="I493" s="169"/>
      <c r="L493" s="166"/>
      <c r="M493" s="170"/>
      <c r="T493" s="171"/>
      <c r="AT493" s="167" t="s">
        <v>241</v>
      </c>
      <c r="AU493" s="167" t="s">
        <v>95</v>
      </c>
      <c r="AV493" s="14" t="s">
        <v>93</v>
      </c>
      <c r="AW493" s="14" t="s">
        <v>42</v>
      </c>
      <c r="AX493" s="14" t="s">
        <v>86</v>
      </c>
      <c r="AY493" s="167" t="s">
        <v>232</v>
      </c>
    </row>
    <row r="494" spans="2:65" s="14" customFormat="1">
      <c r="B494" s="166"/>
      <c r="D494" s="152" t="s">
        <v>241</v>
      </c>
      <c r="E494" s="167" t="s">
        <v>1</v>
      </c>
      <c r="F494" s="168" t="s">
        <v>3959</v>
      </c>
      <c r="H494" s="167" t="s">
        <v>1</v>
      </c>
      <c r="I494" s="169"/>
      <c r="L494" s="166"/>
      <c r="M494" s="170"/>
      <c r="T494" s="171"/>
      <c r="AT494" s="167" t="s">
        <v>241</v>
      </c>
      <c r="AU494" s="167" t="s">
        <v>95</v>
      </c>
      <c r="AV494" s="14" t="s">
        <v>93</v>
      </c>
      <c r="AW494" s="14" t="s">
        <v>42</v>
      </c>
      <c r="AX494" s="14" t="s">
        <v>86</v>
      </c>
      <c r="AY494" s="167" t="s">
        <v>232</v>
      </c>
    </row>
    <row r="495" spans="2:65" s="14" customFormat="1">
      <c r="B495" s="166"/>
      <c r="D495" s="152" t="s">
        <v>241</v>
      </c>
      <c r="E495" s="167" t="s">
        <v>1</v>
      </c>
      <c r="F495" s="168" t="s">
        <v>3960</v>
      </c>
      <c r="H495" s="167" t="s">
        <v>1</v>
      </c>
      <c r="I495" s="169"/>
      <c r="L495" s="166"/>
      <c r="M495" s="170"/>
      <c r="T495" s="171"/>
      <c r="AT495" s="167" t="s">
        <v>241</v>
      </c>
      <c r="AU495" s="167" t="s">
        <v>95</v>
      </c>
      <c r="AV495" s="14" t="s">
        <v>93</v>
      </c>
      <c r="AW495" s="14" t="s">
        <v>42</v>
      </c>
      <c r="AX495" s="14" t="s">
        <v>86</v>
      </c>
      <c r="AY495" s="167" t="s">
        <v>232</v>
      </c>
    </row>
    <row r="496" spans="2:65" s="14" customFormat="1">
      <c r="B496" s="166"/>
      <c r="D496" s="152" t="s">
        <v>241</v>
      </c>
      <c r="E496" s="167" t="s">
        <v>1</v>
      </c>
      <c r="F496" s="168" t="s">
        <v>3961</v>
      </c>
      <c r="H496" s="167" t="s">
        <v>1</v>
      </c>
      <c r="I496" s="169"/>
      <c r="L496" s="166"/>
      <c r="M496" s="170"/>
      <c r="T496" s="171"/>
      <c r="AT496" s="167" t="s">
        <v>241</v>
      </c>
      <c r="AU496" s="167" t="s">
        <v>95</v>
      </c>
      <c r="AV496" s="14" t="s">
        <v>93</v>
      </c>
      <c r="AW496" s="14" t="s">
        <v>42</v>
      </c>
      <c r="AX496" s="14" t="s">
        <v>86</v>
      </c>
      <c r="AY496" s="167" t="s">
        <v>232</v>
      </c>
    </row>
    <row r="497" spans="2:65" s="14" customFormat="1">
      <c r="B497" s="166"/>
      <c r="D497" s="152" t="s">
        <v>241</v>
      </c>
      <c r="E497" s="167" t="s">
        <v>1</v>
      </c>
      <c r="F497" s="168" t="s">
        <v>3962</v>
      </c>
      <c r="H497" s="167" t="s">
        <v>1</v>
      </c>
      <c r="I497" s="169"/>
      <c r="L497" s="166"/>
      <c r="M497" s="170"/>
      <c r="T497" s="171"/>
      <c r="AT497" s="167" t="s">
        <v>241</v>
      </c>
      <c r="AU497" s="167" t="s">
        <v>95</v>
      </c>
      <c r="AV497" s="14" t="s">
        <v>93</v>
      </c>
      <c r="AW497" s="14" t="s">
        <v>42</v>
      </c>
      <c r="AX497" s="14" t="s">
        <v>86</v>
      </c>
      <c r="AY497" s="167" t="s">
        <v>232</v>
      </c>
    </row>
    <row r="498" spans="2:65" s="14" customFormat="1">
      <c r="B498" s="166"/>
      <c r="D498" s="152" t="s">
        <v>241</v>
      </c>
      <c r="E498" s="167" t="s">
        <v>1</v>
      </c>
      <c r="F498" s="168" t="s">
        <v>3963</v>
      </c>
      <c r="H498" s="167" t="s">
        <v>1</v>
      </c>
      <c r="I498" s="169"/>
      <c r="L498" s="166"/>
      <c r="M498" s="170"/>
      <c r="T498" s="171"/>
      <c r="AT498" s="167" t="s">
        <v>241</v>
      </c>
      <c r="AU498" s="167" t="s">
        <v>95</v>
      </c>
      <c r="AV498" s="14" t="s">
        <v>93</v>
      </c>
      <c r="AW498" s="14" t="s">
        <v>42</v>
      </c>
      <c r="AX498" s="14" t="s">
        <v>86</v>
      </c>
      <c r="AY498" s="167" t="s">
        <v>232</v>
      </c>
    </row>
    <row r="499" spans="2:65" s="14" customFormat="1">
      <c r="B499" s="166"/>
      <c r="D499" s="152" t="s">
        <v>241</v>
      </c>
      <c r="E499" s="167" t="s">
        <v>1</v>
      </c>
      <c r="F499" s="168" t="s">
        <v>3964</v>
      </c>
      <c r="H499" s="167" t="s">
        <v>1</v>
      </c>
      <c r="I499" s="169"/>
      <c r="L499" s="166"/>
      <c r="M499" s="170"/>
      <c r="T499" s="171"/>
      <c r="AT499" s="167" t="s">
        <v>241</v>
      </c>
      <c r="AU499" s="167" t="s">
        <v>95</v>
      </c>
      <c r="AV499" s="14" t="s">
        <v>93</v>
      </c>
      <c r="AW499" s="14" t="s">
        <v>42</v>
      </c>
      <c r="AX499" s="14" t="s">
        <v>86</v>
      </c>
      <c r="AY499" s="167" t="s">
        <v>232</v>
      </c>
    </row>
    <row r="500" spans="2:65" s="12" customFormat="1">
      <c r="B500" s="151"/>
      <c r="D500" s="152" t="s">
        <v>241</v>
      </c>
      <c r="E500" s="153" t="s">
        <v>1</v>
      </c>
      <c r="F500" s="154" t="s">
        <v>95</v>
      </c>
      <c r="H500" s="155">
        <v>2</v>
      </c>
      <c r="I500" s="156"/>
      <c r="L500" s="151"/>
      <c r="M500" s="157"/>
      <c r="T500" s="158"/>
      <c r="AT500" s="153" t="s">
        <v>241</v>
      </c>
      <c r="AU500" s="153" t="s">
        <v>95</v>
      </c>
      <c r="AV500" s="12" t="s">
        <v>95</v>
      </c>
      <c r="AW500" s="12" t="s">
        <v>42</v>
      </c>
      <c r="AX500" s="12" t="s">
        <v>86</v>
      </c>
      <c r="AY500" s="153" t="s">
        <v>232</v>
      </c>
    </row>
    <row r="501" spans="2:65" s="13" customFormat="1">
      <c r="B501" s="159"/>
      <c r="D501" s="152" t="s">
        <v>241</v>
      </c>
      <c r="E501" s="160" t="s">
        <v>1</v>
      </c>
      <c r="F501" s="161" t="s">
        <v>243</v>
      </c>
      <c r="H501" s="162">
        <v>2</v>
      </c>
      <c r="I501" s="163"/>
      <c r="L501" s="159"/>
      <c r="M501" s="164"/>
      <c r="T501" s="165"/>
      <c r="AT501" s="160" t="s">
        <v>241</v>
      </c>
      <c r="AU501" s="160" t="s">
        <v>95</v>
      </c>
      <c r="AV501" s="13" t="s">
        <v>239</v>
      </c>
      <c r="AW501" s="13" t="s">
        <v>42</v>
      </c>
      <c r="AX501" s="13" t="s">
        <v>93</v>
      </c>
      <c r="AY501" s="160" t="s">
        <v>232</v>
      </c>
    </row>
    <row r="502" spans="2:65" s="1" customFormat="1" ht="16.5" customHeight="1">
      <c r="B502" s="33"/>
      <c r="C502" s="138" t="s">
        <v>585</v>
      </c>
      <c r="D502" s="138" t="s">
        <v>234</v>
      </c>
      <c r="E502" s="139" t="s">
        <v>3968</v>
      </c>
      <c r="F502" s="140" t="s">
        <v>3947</v>
      </c>
      <c r="G502" s="141" t="s">
        <v>370</v>
      </c>
      <c r="H502" s="142">
        <v>1</v>
      </c>
      <c r="I502" s="143"/>
      <c r="J502" s="144">
        <f>ROUND(I502*H502,2)</f>
        <v>0</v>
      </c>
      <c r="K502" s="140" t="s">
        <v>1794</v>
      </c>
      <c r="L502" s="33"/>
      <c r="M502" s="145" t="s">
        <v>1</v>
      </c>
      <c r="N502" s="146" t="s">
        <v>51</v>
      </c>
      <c r="P502" s="147">
        <f>O502*H502</f>
        <v>0</v>
      </c>
      <c r="Q502" s="147">
        <v>0</v>
      </c>
      <c r="R502" s="147">
        <f>Q502*H502</f>
        <v>0</v>
      </c>
      <c r="S502" s="147">
        <v>0</v>
      </c>
      <c r="T502" s="148">
        <f>S502*H502</f>
        <v>0</v>
      </c>
      <c r="AR502" s="149" t="s">
        <v>696</v>
      </c>
      <c r="AT502" s="149" t="s">
        <v>234</v>
      </c>
      <c r="AU502" s="149" t="s">
        <v>95</v>
      </c>
      <c r="AY502" s="17" t="s">
        <v>232</v>
      </c>
      <c r="BE502" s="150">
        <f>IF(N502="základní",J502,0)</f>
        <v>0</v>
      </c>
      <c r="BF502" s="150">
        <f>IF(N502="snížená",J502,0)</f>
        <v>0</v>
      </c>
      <c r="BG502" s="150">
        <f>IF(N502="zákl. přenesená",J502,0)</f>
        <v>0</v>
      </c>
      <c r="BH502" s="150">
        <f>IF(N502="sníž. přenesená",J502,0)</f>
        <v>0</v>
      </c>
      <c r="BI502" s="150">
        <f>IF(N502="nulová",J502,0)</f>
        <v>0</v>
      </c>
      <c r="BJ502" s="17" t="s">
        <v>93</v>
      </c>
      <c r="BK502" s="150">
        <f>ROUND(I502*H502,2)</f>
        <v>0</v>
      </c>
      <c r="BL502" s="17" t="s">
        <v>696</v>
      </c>
      <c r="BM502" s="149" t="s">
        <v>3969</v>
      </c>
    </row>
    <row r="503" spans="2:65" s="14" customFormat="1">
      <c r="B503" s="166"/>
      <c r="D503" s="152" t="s">
        <v>241</v>
      </c>
      <c r="E503" s="167" t="s">
        <v>1</v>
      </c>
      <c r="F503" s="168" t="s">
        <v>3970</v>
      </c>
      <c r="H503" s="167" t="s">
        <v>1</v>
      </c>
      <c r="I503" s="169"/>
      <c r="L503" s="166"/>
      <c r="M503" s="170"/>
      <c r="T503" s="171"/>
      <c r="AT503" s="167" t="s">
        <v>241</v>
      </c>
      <c r="AU503" s="167" t="s">
        <v>95</v>
      </c>
      <c r="AV503" s="14" t="s">
        <v>93</v>
      </c>
      <c r="AW503" s="14" t="s">
        <v>42</v>
      </c>
      <c r="AX503" s="14" t="s">
        <v>86</v>
      </c>
      <c r="AY503" s="167" t="s">
        <v>232</v>
      </c>
    </row>
    <row r="504" spans="2:65" s="14" customFormat="1">
      <c r="B504" s="166"/>
      <c r="D504" s="152" t="s">
        <v>241</v>
      </c>
      <c r="E504" s="167" t="s">
        <v>1</v>
      </c>
      <c r="F504" s="168" t="s">
        <v>3971</v>
      </c>
      <c r="H504" s="167" t="s">
        <v>1</v>
      </c>
      <c r="I504" s="169"/>
      <c r="L504" s="166"/>
      <c r="M504" s="170"/>
      <c r="T504" s="171"/>
      <c r="AT504" s="167" t="s">
        <v>241</v>
      </c>
      <c r="AU504" s="167" t="s">
        <v>95</v>
      </c>
      <c r="AV504" s="14" t="s">
        <v>93</v>
      </c>
      <c r="AW504" s="14" t="s">
        <v>42</v>
      </c>
      <c r="AX504" s="14" t="s">
        <v>86</v>
      </c>
      <c r="AY504" s="167" t="s">
        <v>232</v>
      </c>
    </row>
    <row r="505" spans="2:65" s="14" customFormat="1" ht="22.5">
      <c r="B505" s="166"/>
      <c r="D505" s="152" t="s">
        <v>241</v>
      </c>
      <c r="E505" s="167" t="s">
        <v>1</v>
      </c>
      <c r="F505" s="168" t="s">
        <v>3972</v>
      </c>
      <c r="H505" s="167" t="s">
        <v>1</v>
      </c>
      <c r="I505" s="169"/>
      <c r="L505" s="166"/>
      <c r="M505" s="170"/>
      <c r="T505" s="171"/>
      <c r="AT505" s="167" t="s">
        <v>241</v>
      </c>
      <c r="AU505" s="167" t="s">
        <v>95</v>
      </c>
      <c r="AV505" s="14" t="s">
        <v>93</v>
      </c>
      <c r="AW505" s="14" t="s">
        <v>42</v>
      </c>
      <c r="AX505" s="14" t="s">
        <v>86</v>
      </c>
      <c r="AY505" s="167" t="s">
        <v>232</v>
      </c>
    </row>
    <row r="506" spans="2:65" s="14" customFormat="1">
      <c r="B506" s="166"/>
      <c r="D506" s="152" t="s">
        <v>241</v>
      </c>
      <c r="E506" s="167" t="s">
        <v>1</v>
      </c>
      <c r="F506" s="168" t="s">
        <v>3973</v>
      </c>
      <c r="H506" s="167" t="s">
        <v>1</v>
      </c>
      <c r="I506" s="169"/>
      <c r="L506" s="166"/>
      <c r="M506" s="170"/>
      <c r="T506" s="171"/>
      <c r="AT506" s="167" t="s">
        <v>241</v>
      </c>
      <c r="AU506" s="167" t="s">
        <v>95</v>
      </c>
      <c r="AV506" s="14" t="s">
        <v>93</v>
      </c>
      <c r="AW506" s="14" t="s">
        <v>42</v>
      </c>
      <c r="AX506" s="14" t="s">
        <v>86</v>
      </c>
      <c r="AY506" s="167" t="s">
        <v>232</v>
      </c>
    </row>
    <row r="507" spans="2:65" s="14" customFormat="1">
      <c r="B507" s="166"/>
      <c r="D507" s="152" t="s">
        <v>241</v>
      </c>
      <c r="E507" s="167" t="s">
        <v>1</v>
      </c>
      <c r="F507" s="168" t="s">
        <v>3974</v>
      </c>
      <c r="H507" s="167" t="s">
        <v>1</v>
      </c>
      <c r="I507" s="169"/>
      <c r="L507" s="166"/>
      <c r="M507" s="170"/>
      <c r="T507" s="171"/>
      <c r="AT507" s="167" t="s">
        <v>241</v>
      </c>
      <c r="AU507" s="167" t="s">
        <v>95</v>
      </c>
      <c r="AV507" s="14" t="s">
        <v>93</v>
      </c>
      <c r="AW507" s="14" t="s">
        <v>42</v>
      </c>
      <c r="AX507" s="14" t="s">
        <v>86</v>
      </c>
      <c r="AY507" s="167" t="s">
        <v>232</v>
      </c>
    </row>
    <row r="508" spans="2:65" s="14" customFormat="1">
      <c r="B508" s="166"/>
      <c r="D508" s="152" t="s">
        <v>241</v>
      </c>
      <c r="E508" s="167" t="s">
        <v>1</v>
      </c>
      <c r="F508" s="168" t="s">
        <v>3975</v>
      </c>
      <c r="H508" s="167" t="s">
        <v>1</v>
      </c>
      <c r="I508" s="169"/>
      <c r="L508" s="166"/>
      <c r="M508" s="170"/>
      <c r="T508" s="171"/>
      <c r="AT508" s="167" t="s">
        <v>241</v>
      </c>
      <c r="AU508" s="167" t="s">
        <v>95</v>
      </c>
      <c r="AV508" s="14" t="s">
        <v>93</v>
      </c>
      <c r="AW508" s="14" t="s">
        <v>42</v>
      </c>
      <c r="AX508" s="14" t="s">
        <v>86</v>
      </c>
      <c r="AY508" s="167" t="s">
        <v>232</v>
      </c>
    </row>
    <row r="509" spans="2:65" s="14" customFormat="1">
      <c r="B509" s="166"/>
      <c r="D509" s="152" t="s">
        <v>241</v>
      </c>
      <c r="E509" s="167" t="s">
        <v>1</v>
      </c>
      <c r="F509" s="168" t="s">
        <v>3976</v>
      </c>
      <c r="H509" s="167" t="s">
        <v>1</v>
      </c>
      <c r="I509" s="169"/>
      <c r="L509" s="166"/>
      <c r="M509" s="170"/>
      <c r="T509" s="171"/>
      <c r="AT509" s="167" t="s">
        <v>241</v>
      </c>
      <c r="AU509" s="167" t="s">
        <v>95</v>
      </c>
      <c r="AV509" s="14" t="s">
        <v>93</v>
      </c>
      <c r="AW509" s="14" t="s">
        <v>42</v>
      </c>
      <c r="AX509" s="14" t="s">
        <v>86</v>
      </c>
      <c r="AY509" s="167" t="s">
        <v>232</v>
      </c>
    </row>
    <row r="510" spans="2:65" s="14" customFormat="1">
      <c r="B510" s="166"/>
      <c r="D510" s="152" t="s">
        <v>241</v>
      </c>
      <c r="E510" s="167" t="s">
        <v>1</v>
      </c>
      <c r="F510" s="168" t="s">
        <v>3977</v>
      </c>
      <c r="H510" s="167" t="s">
        <v>1</v>
      </c>
      <c r="I510" s="169"/>
      <c r="L510" s="166"/>
      <c r="M510" s="170"/>
      <c r="T510" s="171"/>
      <c r="AT510" s="167" t="s">
        <v>241</v>
      </c>
      <c r="AU510" s="167" t="s">
        <v>95</v>
      </c>
      <c r="AV510" s="14" t="s">
        <v>93</v>
      </c>
      <c r="AW510" s="14" t="s">
        <v>42</v>
      </c>
      <c r="AX510" s="14" t="s">
        <v>86</v>
      </c>
      <c r="AY510" s="167" t="s">
        <v>232</v>
      </c>
    </row>
    <row r="511" spans="2:65" s="14" customFormat="1">
      <c r="B511" s="166"/>
      <c r="D511" s="152" t="s">
        <v>241</v>
      </c>
      <c r="E511" s="167" t="s">
        <v>1</v>
      </c>
      <c r="F511" s="168" t="s">
        <v>3978</v>
      </c>
      <c r="H511" s="167" t="s">
        <v>1</v>
      </c>
      <c r="I511" s="169"/>
      <c r="L511" s="166"/>
      <c r="M511" s="170"/>
      <c r="T511" s="171"/>
      <c r="AT511" s="167" t="s">
        <v>241</v>
      </c>
      <c r="AU511" s="167" t="s">
        <v>95</v>
      </c>
      <c r="AV511" s="14" t="s">
        <v>93</v>
      </c>
      <c r="AW511" s="14" t="s">
        <v>42</v>
      </c>
      <c r="AX511" s="14" t="s">
        <v>86</v>
      </c>
      <c r="AY511" s="167" t="s">
        <v>232</v>
      </c>
    </row>
    <row r="512" spans="2:65" s="14" customFormat="1">
      <c r="B512" s="166"/>
      <c r="D512" s="152" t="s">
        <v>241</v>
      </c>
      <c r="E512" s="167" t="s">
        <v>1</v>
      </c>
      <c r="F512" s="168" t="s">
        <v>3979</v>
      </c>
      <c r="H512" s="167" t="s">
        <v>1</v>
      </c>
      <c r="I512" s="169"/>
      <c r="L512" s="166"/>
      <c r="M512" s="170"/>
      <c r="T512" s="171"/>
      <c r="AT512" s="167" t="s">
        <v>241</v>
      </c>
      <c r="AU512" s="167" t="s">
        <v>95</v>
      </c>
      <c r="AV512" s="14" t="s">
        <v>93</v>
      </c>
      <c r="AW512" s="14" t="s">
        <v>42</v>
      </c>
      <c r="AX512" s="14" t="s">
        <v>86</v>
      </c>
      <c r="AY512" s="167" t="s">
        <v>232</v>
      </c>
    </row>
    <row r="513" spans="2:65" s="14" customFormat="1">
      <c r="B513" s="166"/>
      <c r="D513" s="152" t="s">
        <v>241</v>
      </c>
      <c r="E513" s="167" t="s">
        <v>1</v>
      </c>
      <c r="F513" s="168" t="s">
        <v>3980</v>
      </c>
      <c r="H513" s="167" t="s">
        <v>1</v>
      </c>
      <c r="I513" s="169"/>
      <c r="L513" s="166"/>
      <c r="M513" s="170"/>
      <c r="T513" s="171"/>
      <c r="AT513" s="167" t="s">
        <v>241</v>
      </c>
      <c r="AU513" s="167" t="s">
        <v>95</v>
      </c>
      <c r="AV513" s="14" t="s">
        <v>93</v>
      </c>
      <c r="AW513" s="14" t="s">
        <v>42</v>
      </c>
      <c r="AX513" s="14" t="s">
        <v>86</v>
      </c>
      <c r="AY513" s="167" t="s">
        <v>232</v>
      </c>
    </row>
    <row r="514" spans="2:65" s="14" customFormat="1">
      <c r="B514" s="166"/>
      <c r="D514" s="152" t="s">
        <v>241</v>
      </c>
      <c r="E514" s="167" t="s">
        <v>1</v>
      </c>
      <c r="F514" s="168" t="s">
        <v>3981</v>
      </c>
      <c r="H514" s="167" t="s">
        <v>1</v>
      </c>
      <c r="I514" s="169"/>
      <c r="L514" s="166"/>
      <c r="M514" s="170"/>
      <c r="T514" s="171"/>
      <c r="AT514" s="167" t="s">
        <v>241</v>
      </c>
      <c r="AU514" s="167" t="s">
        <v>95</v>
      </c>
      <c r="AV514" s="14" t="s">
        <v>93</v>
      </c>
      <c r="AW514" s="14" t="s">
        <v>42</v>
      </c>
      <c r="AX514" s="14" t="s">
        <v>86</v>
      </c>
      <c r="AY514" s="167" t="s">
        <v>232</v>
      </c>
    </row>
    <row r="515" spans="2:65" s="14" customFormat="1">
      <c r="B515" s="166"/>
      <c r="D515" s="152" t="s">
        <v>241</v>
      </c>
      <c r="E515" s="167" t="s">
        <v>1</v>
      </c>
      <c r="F515" s="168" t="s">
        <v>3982</v>
      </c>
      <c r="H515" s="167" t="s">
        <v>1</v>
      </c>
      <c r="I515" s="169"/>
      <c r="L515" s="166"/>
      <c r="M515" s="170"/>
      <c r="T515" s="171"/>
      <c r="AT515" s="167" t="s">
        <v>241</v>
      </c>
      <c r="AU515" s="167" t="s">
        <v>95</v>
      </c>
      <c r="AV515" s="14" t="s">
        <v>93</v>
      </c>
      <c r="AW515" s="14" t="s">
        <v>42</v>
      </c>
      <c r="AX515" s="14" t="s">
        <v>86</v>
      </c>
      <c r="AY515" s="167" t="s">
        <v>232</v>
      </c>
    </row>
    <row r="516" spans="2:65" s="14" customFormat="1">
      <c r="B516" s="166"/>
      <c r="D516" s="152" t="s">
        <v>241</v>
      </c>
      <c r="E516" s="167" t="s">
        <v>1</v>
      </c>
      <c r="F516" s="168" t="s">
        <v>3983</v>
      </c>
      <c r="H516" s="167" t="s">
        <v>1</v>
      </c>
      <c r="I516" s="169"/>
      <c r="L516" s="166"/>
      <c r="M516" s="170"/>
      <c r="T516" s="171"/>
      <c r="AT516" s="167" t="s">
        <v>241</v>
      </c>
      <c r="AU516" s="167" t="s">
        <v>95</v>
      </c>
      <c r="AV516" s="14" t="s">
        <v>93</v>
      </c>
      <c r="AW516" s="14" t="s">
        <v>42</v>
      </c>
      <c r="AX516" s="14" t="s">
        <v>86</v>
      </c>
      <c r="AY516" s="167" t="s">
        <v>232</v>
      </c>
    </row>
    <row r="517" spans="2:65" s="14" customFormat="1">
      <c r="B517" s="166"/>
      <c r="D517" s="152" t="s">
        <v>241</v>
      </c>
      <c r="E517" s="167" t="s">
        <v>1</v>
      </c>
      <c r="F517" s="168" t="s">
        <v>3984</v>
      </c>
      <c r="H517" s="167" t="s">
        <v>1</v>
      </c>
      <c r="I517" s="169"/>
      <c r="L517" s="166"/>
      <c r="M517" s="170"/>
      <c r="T517" s="171"/>
      <c r="AT517" s="167" t="s">
        <v>241</v>
      </c>
      <c r="AU517" s="167" t="s">
        <v>95</v>
      </c>
      <c r="AV517" s="14" t="s">
        <v>93</v>
      </c>
      <c r="AW517" s="14" t="s">
        <v>42</v>
      </c>
      <c r="AX517" s="14" t="s">
        <v>86</v>
      </c>
      <c r="AY517" s="167" t="s">
        <v>232</v>
      </c>
    </row>
    <row r="518" spans="2:65" s="12" customFormat="1">
      <c r="B518" s="151"/>
      <c r="D518" s="152" t="s">
        <v>241</v>
      </c>
      <c r="E518" s="153" t="s">
        <v>1</v>
      </c>
      <c r="F518" s="154" t="s">
        <v>93</v>
      </c>
      <c r="H518" s="155">
        <v>1</v>
      </c>
      <c r="I518" s="156"/>
      <c r="L518" s="151"/>
      <c r="M518" s="157"/>
      <c r="T518" s="158"/>
      <c r="AT518" s="153" t="s">
        <v>241</v>
      </c>
      <c r="AU518" s="153" t="s">
        <v>95</v>
      </c>
      <c r="AV518" s="12" t="s">
        <v>95</v>
      </c>
      <c r="AW518" s="12" t="s">
        <v>42</v>
      </c>
      <c r="AX518" s="12" t="s">
        <v>86</v>
      </c>
      <c r="AY518" s="153" t="s">
        <v>232</v>
      </c>
    </row>
    <row r="519" spans="2:65" s="13" customFormat="1">
      <c r="B519" s="159"/>
      <c r="D519" s="152" t="s">
        <v>241</v>
      </c>
      <c r="E519" s="160" t="s">
        <v>1</v>
      </c>
      <c r="F519" s="161" t="s">
        <v>243</v>
      </c>
      <c r="H519" s="162">
        <v>1</v>
      </c>
      <c r="I519" s="163"/>
      <c r="L519" s="159"/>
      <c r="M519" s="164"/>
      <c r="T519" s="165"/>
      <c r="AT519" s="160" t="s">
        <v>241</v>
      </c>
      <c r="AU519" s="160" t="s">
        <v>95</v>
      </c>
      <c r="AV519" s="13" t="s">
        <v>239</v>
      </c>
      <c r="AW519" s="13" t="s">
        <v>42</v>
      </c>
      <c r="AX519" s="13" t="s">
        <v>93</v>
      </c>
      <c r="AY519" s="160" t="s">
        <v>232</v>
      </c>
    </row>
    <row r="520" spans="2:65" s="1" customFormat="1" ht="16.5" customHeight="1">
      <c r="B520" s="33"/>
      <c r="C520" s="179" t="s">
        <v>591</v>
      </c>
      <c r="D520" s="179" t="s">
        <v>304</v>
      </c>
      <c r="E520" s="180" t="s">
        <v>3985</v>
      </c>
      <c r="F520" s="181" t="s">
        <v>3966</v>
      </c>
      <c r="G520" s="182" t="s">
        <v>370</v>
      </c>
      <c r="H520" s="183">
        <v>1</v>
      </c>
      <c r="I520" s="184"/>
      <c r="J520" s="185">
        <f>ROUND(I520*H520,2)</f>
        <v>0</v>
      </c>
      <c r="K520" s="181" t="s">
        <v>1794</v>
      </c>
      <c r="L520" s="186"/>
      <c r="M520" s="187" t="s">
        <v>1</v>
      </c>
      <c r="N520" s="188" t="s">
        <v>51</v>
      </c>
      <c r="P520" s="147">
        <f>O520*H520</f>
        <v>0</v>
      </c>
      <c r="Q520" s="147">
        <v>2E-3</v>
      </c>
      <c r="R520" s="147">
        <f>Q520*H520</f>
        <v>2E-3</v>
      </c>
      <c r="S520" s="147">
        <v>0</v>
      </c>
      <c r="T520" s="148">
        <f>S520*H520</f>
        <v>0</v>
      </c>
      <c r="AR520" s="149" t="s">
        <v>1090</v>
      </c>
      <c r="AT520" s="149" t="s">
        <v>304</v>
      </c>
      <c r="AU520" s="149" t="s">
        <v>95</v>
      </c>
      <c r="AY520" s="17" t="s">
        <v>232</v>
      </c>
      <c r="BE520" s="150">
        <f>IF(N520="základní",J520,0)</f>
        <v>0</v>
      </c>
      <c r="BF520" s="150">
        <f>IF(N520="snížená",J520,0)</f>
        <v>0</v>
      </c>
      <c r="BG520" s="150">
        <f>IF(N520="zákl. přenesená",J520,0)</f>
        <v>0</v>
      </c>
      <c r="BH520" s="150">
        <f>IF(N520="sníž. přenesená",J520,0)</f>
        <v>0</v>
      </c>
      <c r="BI520" s="150">
        <f>IF(N520="nulová",J520,0)</f>
        <v>0</v>
      </c>
      <c r="BJ520" s="17" t="s">
        <v>93</v>
      </c>
      <c r="BK520" s="150">
        <f>ROUND(I520*H520,2)</f>
        <v>0</v>
      </c>
      <c r="BL520" s="17" t="s">
        <v>1090</v>
      </c>
      <c r="BM520" s="149" t="s">
        <v>3986</v>
      </c>
    </row>
    <row r="521" spans="2:65" s="14" customFormat="1">
      <c r="B521" s="166"/>
      <c r="D521" s="152" t="s">
        <v>241</v>
      </c>
      <c r="E521" s="167" t="s">
        <v>1</v>
      </c>
      <c r="F521" s="168" t="s">
        <v>3970</v>
      </c>
      <c r="H521" s="167" t="s">
        <v>1</v>
      </c>
      <c r="I521" s="169"/>
      <c r="L521" s="166"/>
      <c r="M521" s="170"/>
      <c r="T521" s="171"/>
      <c r="AT521" s="167" t="s">
        <v>241</v>
      </c>
      <c r="AU521" s="167" t="s">
        <v>95</v>
      </c>
      <c r="AV521" s="14" t="s">
        <v>93</v>
      </c>
      <c r="AW521" s="14" t="s">
        <v>42</v>
      </c>
      <c r="AX521" s="14" t="s">
        <v>86</v>
      </c>
      <c r="AY521" s="167" t="s">
        <v>232</v>
      </c>
    </row>
    <row r="522" spans="2:65" s="14" customFormat="1">
      <c r="B522" s="166"/>
      <c r="D522" s="152" t="s">
        <v>241</v>
      </c>
      <c r="E522" s="167" t="s">
        <v>1</v>
      </c>
      <c r="F522" s="168" t="s">
        <v>3971</v>
      </c>
      <c r="H522" s="167" t="s">
        <v>1</v>
      </c>
      <c r="I522" s="169"/>
      <c r="L522" s="166"/>
      <c r="M522" s="170"/>
      <c r="T522" s="171"/>
      <c r="AT522" s="167" t="s">
        <v>241</v>
      </c>
      <c r="AU522" s="167" t="s">
        <v>95</v>
      </c>
      <c r="AV522" s="14" t="s">
        <v>93</v>
      </c>
      <c r="AW522" s="14" t="s">
        <v>42</v>
      </c>
      <c r="AX522" s="14" t="s">
        <v>86</v>
      </c>
      <c r="AY522" s="167" t="s">
        <v>232</v>
      </c>
    </row>
    <row r="523" spans="2:65" s="14" customFormat="1" ht="22.5">
      <c r="B523" s="166"/>
      <c r="D523" s="152" t="s">
        <v>241</v>
      </c>
      <c r="E523" s="167" t="s">
        <v>1</v>
      </c>
      <c r="F523" s="168" t="s">
        <v>3972</v>
      </c>
      <c r="H523" s="167" t="s">
        <v>1</v>
      </c>
      <c r="I523" s="169"/>
      <c r="L523" s="166"/>
      <c r="M523" s="170"/>
      <c r="T523" s="171"/>
      <c r="AT523" s="167" t="s">
        <v>241</v>
      </c>
      <c r="AU523" s="167" t="s">
        <v>95</v>
      </c>
      <c r="AV523" s="14" t="s">
        <v>93</v>
      </c>
      <c r="AW523" s="14" t="s">
        <v>42</v>
      </c>
      <c r="AX523" s="14" t="s">
        <v>86</v>
      </c>
      <c r="AY523" s="167" t="s">
        <v>232</v>
      </c>
    </row>
    <row r="524" spans="2:65" s="14" customFormat="1">
      <c r="B524" s="166"/>
      <c r="D524" s="152" t="s">
        <v>241</v>
      </c>
      <c r="E524" s="167" t="s">
        <v>1</v>
      </c>
      <c r="F524" s="168" t="s">
        <v>3973</v>
      </c>
      <c r="H524" s="167" t="s">
        <v>1</v>
      </c>
      <c r="I524" s="169"/>
      <c r="L524" s="166"/>
      <c r="M524" s="170"/>
      <c r="T524" s="171"/>
      <c r="AT524" s="167" t="s">
        <v>241</v>
      </c>
      <c r="AU524" s="167" t="s">
        <v>95</v>
      </c>
      <c r="AV524" s="14" t="s">
        <v>93</v>
      </c>
      <c r="AW524" s="14" t="s">
        <v>42</v>
      </c>
      <c r="AX524" s="14" t="s">
        <v>86</v>
      </c>
      <c r="AY524" s="167" t="s">
        <v>232</v>
      </c>
    </row>
    <row r="525" spans="2:65" s="14" customFormat="1">
      <c r="B525" s="166"/>
      <c r="D525" s="152" t="s">
        <v>241</v>
      </c>
      <c r="E525" s="167" t="s">
        <v>1</v>
      </c>
      <c r="F525" s="168" t="s">
        <v>3974</v>
      </c>
      <c r="H525" s="167" t="s">
        <v>1</v>
      </c>
      <c r="I525" s="169"/>
      <c r="L525" s="166"/>
      <c r="M525" s="170"/>
      <c r="T525" s="171"/>
      <c r="AT525" s="167" t="s">
        <v>241</v>
      </c>
      <c r="AU525" s="167" t="s">
        <v>95</v>
      </c>
      <c r="AV525" s="14" t="s">
        <v>93</v>
      </c>
      <c r="AW525" s="14" t="s">
        <v>42</v>
      </c>
      <c r="AX525" s="14" t="s">
        <v>86</v>
      </c>
      <c r="AY525" s="167" t="s">
        <v>232</v>
      </c>
    </row>
    <row r="526" spans="2:65" s="14" customFormat="1">
      <c r="B526" s="166"/>
      <c r="D526" s="152" t="s">
        <v>241</v>
      </c>
      <c r="E526" s="167" t="s">
        <v>1</v>
      </c>
      <c r="F526" s="168" t="s">
        <v>3975</v>
      </c>
      <c r="H526" s="167" t="s">
        <v>1</v>
      </c>
      <c r="I526" s="169"/>
      <c r="L526" s="166"/>
      <c r="M526" s="170"/>
      <c r="T526" s="171"/>
      <c r="AT526" s="167" t="s">
        <v>241</v>
      </c>
      <c r="AU526" s="167" t="s">
        <v>95</v>
      </c>
      <c r="AV526" s="14" t="s">
        <v>93</v>
      </c>
      <c r="AW526" s="14" t="s">
        <v>42</v>
      </c>
      <c r="AX526" s="14" t="s">
        <v>86</v>
      </c>
      <c r="AY526" s="167" t="s">
        <v>232</v>
      </c>
    </row>
    <row r="527" spans="2:65" s="14" customFormat="1">
      <c r="B527" s="166"/>
      <c r="D527" s="152" t="s">
        <v>241</v>
      </c>
      <c r="E527" s="167" t="s">
        <v>1</v>
      </c>
      <c r="F527" s="168" t="s">
        <v>3976</v>
      </c>
      <c r="H527" s="167" t="s">
        <v>1</v>
      </c>
      <c r="I527" s="169"/>
      <c r="L527" s="166"/>
      <c r="M527" s="170"/>
      <c r="T527" s="171"/>
      <c r="AT527" s="167" t="s">
        <v>241</v>
      </c>
      <c r="AU527" s="167" t="s">
        <v>95</v>
      </c>
      <c r="AV527" s="14" t="s">
        <v>93</v>
      </c>
      <c r="AW527" s="14" t="s">
        <v>42</v>
      </c>
      <c r="AX527" s="14" t="s">
        <v>86</v>
      </c>
      <c r="AY527" s="167" t="s">
        <v>232</v>
      </c>
    </row>
    <row r="528" spans="2:65" s="14" customFormat="1">
      <c r="B528" s="166"/>
      <c r="D528" s="152" t="s">
        <v>241</v>
      </c>
      <c r="E528" s="167" t="s">
        <v>1</v>
      </c>
      <c r="F528" s="168" t="s">
        <v>3977</v>
      </c>
      <c r="H528" s="167" t="s">
        <v>1</v>
      </c>
      <c r="I528" s="169"/>
      <c r="L528" s="166"/>
      <c r="M528" s="170"/>
      <c r="T528" s="171"/>
      <c r="AT528" s="167" t="s">
        <v>241</v>
      </c>
      <c r="AU528" s="167" t="s">
        <v>95</v>
      </c>
      <c r="AV528" s="14" t="s">
        <v>93</v>
      </c>
      <c r="AW528" s="14" t="s">
        <v>42</v>
      </c>
      <c r="AX528" s="14" t="s">
        <v>86</v>
      </c>
      <c r="AY528" s="167" t="s">
        <v>232</v>
      </c>
    </row>
    <row r="529" spans="2:65" s="14" customFormat="1">
      <c r="B529" s="166"/>
      <c r="D529" s="152" t="s">
        <v>241</v>
      </c>
      <c r="E529" s="167" t="s">
        <v>1</v>
      </c>
      <c r="F529" s="168" t="s">
        <v>3978</v>
      </c>
      <c r="H529" s="167" t="s">
        <v>1</v>
      </c>
      <c r="I529" s="169"/>
      <c r="L529" s="166"/>
      <c r="M529" s="170"/>
      <c r="T529" s="171"/>
      <c r="AT529" s="167" t="s">
        <v>241</v>
      </c>
      <c r="AU529" s="167" t="s">
        <v>95</v>
      </c>
      <c r="AV529" s="14" t="s">
        <v>93</v>
      </c>
      <c r="AW529" s="14" t="s">
        <v>42</v>
      </c>
      <c r="AX529" s="14" t="s">
        <v>86</v>
      </c>
      <c r="AY529" s="167" t="s">
        <v>232</v>
      </c>
    </row>
    <row r="530" spans="2:65" s="14" customFormat="1">
      <c r="B530" s="166"/>
      <c r="D530" s="152" t="s">
        <v>241</v>
      </c>
      <c r="E530" s="167" t="s">
        <v>1</v>
      </c>
      <c r="F530" s="168" t="s">
        <v>3979</v>
      </c>
      <c r="H530" s="167" t="s">
        <v>1</v>
      </c>
      <c r="I530" s="169"/>
      <c r="L530" s="166"/>
      <c r="M530" s="170"/>
      <c r="T530" s="171"/>
      <c r="AT530" s="167" t="s">
        <v>241</v>
      </c>
      <c r="AU530" s="167" t="s">
        <v>95</v>
      </c>
      <c r="AV530" s="14" t="s">
        <v>93</v>
      </c>
      <c r="AW530" s="14" t="s">
        <v>42</v>
      </c>
      <c r="AX530" s="14" t="s">
        <v>86</v>
      </c>
      <c r="AY530" s="167" t="s">
        <v>232</v>
      </c>
    </row>
    <row r="531" spans="2:65" s="14" customFormat="1">
      <c r="B531" s="166"/>
      <c r="D531" s="152" t="s">
        <v>241</v>
      </c>
      <c r="E531" s="167" t="s">
        <v>1</v>
      </c>
      <c r="F531" s="168" t="s">
        <v>3980</v>
      </c>
      <c r="H531" s="167" t="s">
        <v>1</v>
      </c>
      <c r="I531" s="169"/>
      <c r="L531" s="166"/>
      <c r="M531" s="170"/>
      <c r="T531" s="171"/>
      <c r="AT531" s="167" t="s">
        <v>241</v>
      </c>
      <c r="AU531" s="167" t="s">
        <v>95</v>
      </c>
      <c r="AV531" s="14" t="s">
        <v>93</v>
      </c>
      <c r="AW531" s="14" t="s">
        <v>42</v>
      </c>
      <c r="AX531" s="14" t="s">
        <v>86</v>
      </c>
      <c r="AY531" s="167" t="s">
        <v>232</v>
      </c>
    </row>
    <row r="532" spans="2:65" s="14" customFormat="1">
      <c r="B532" s="166"/>
      <c r="D532" s="152" t="s">
        <v>241</v>
      </c>
      <c r="E532" s="167" t="s">
        <v>1</v>
      </c>
      <c r="F532" s="168" t="s">
        <v>3981</v>
      </c>
      <c r="H532" s="167" t="s">
        <v>1</v>
      </c>
      <c r="I532" s="169"/>
      <c r="L532" s="166"/>
      <c r="M532" s="170"/>
      <c r="T532" s="171"/>
      <c r="AT532" s="167" t="s">
        <v>241</v>
      </c>
      <c r="AU532" s="167" t="s">
        <v>95</v>
      </c>
      <c r="AV532" s="14" t="s">
        <v>93</v>
      </c>
      <c r="AW532" s="14" t="s">
        <v>42</v>
      </c>
      <c r="AX532" s="14" t="s">
        <v>86</v>
      </c>
      <c r="AY532" s="167" t="s">
        <v>232</v>
      </c>
    </row>
    <row r="533" spans="2:65" s="14" customFormat="1">
      <c r="B533" s="166"/>
      <c r="D533" s="152" t="s">
        <v>241</v>
      </c>
      <c r="E533" s="167" t="s">
        <v>1</v>
      </c>
      <c r="F533" s="168" t="s">
        <v>3982</v>
      </c>
      <c r="H533" s="167" t="s">
        <v>1</v>
      </c>
      <c r="I533" s="169"/>
      <c r="L533" s="166"/>
      <c r="M533" s="170"/>
      <c r="T533" s="171"/>
      <c r="AT533" s="167" t="s">
        <v>241</v>
      </c>
      <c r="AU533" s="167" t="s">
        <v>95</v>
      </c>
      <c r="AV533" s="14" t="s">
        <v>93</v>
      </c>
      <c r="AW533" s="14" t="s">
        <v>42</v>
      </c>
      <c r="AX533" s="14" t="s">
        <v>86</v>
      </c>
      <c r="AY533" s="167" t="s">
        <v>232</v>
      </c>
    </row>
    <row r="534" spans="2:65" s="14" customFormat="1">
      <c r="B534" s="166"/>
      <c r="D534" s="152" t="s">
        <v>241</v>
      </c>
      <c r="E534" s="167" t="s">
        <v>1</v>
      </c>
      <c r="F534" s="168" t="s">
        <v>3983</v>
      </c>
      <c r="H534" s="167" t="s">
        <v>1</v>
      </c>
      <c r="I534" s="169"/>
      <c r="L534" s="166"/>
      <c r="M534" s="170"/>
      <c r="T534" s="171"/>
      <c r="AT534" s="167" t="s">
        <v>241</v>
      </c>
      <c r="AU534" s="167" t="s">
        <v>95</v>
      </c>
      <c r="AV534" s="14" t="s">
        <v>93</v>
      </c>
      <c r="AW534" s="14" t="s">
        <v>42</v>
      </c>
      <c r="AX534" s="14" t="s">
        <v>86</v>
      </c>
      <c r="AY534" s="167" t="s">
        <v>232</v>
      </c>
    </row>
    <row r="535" spans="2:65" s="14" customFormat="1">
      <c r="B535" s="166"/>
      <c r="D535" s="152" t="s">
        <v>241</v>
      </c>
      <c r="E535" s="167" t="s">
        <v>1</v>
      </c>
      <c r="F535" s="168" t="s">
        <v>3984</v>
      </c>
      <c r="H535" s="167" t="s">
        <v>1</v>
      </c>
      <c r="I535" s="169"/>
      <c r="L535" s="166"/>
      <c r="M535" s="170"/>
      <c r="T535" s="171"/>
      <c r="AT535" s="167" t="s">
        <v>241</v>
      </c>
      <c r="AU535" s="167" t="s">
        <v>95</v>
      </c>
      <c r="AV535" s="14" t="s">
        <v>93</v>
      </c>
      <c r="AW535" s="14" t="s">
        <v>42</v>
      </c>
      <c r="AX535" s="14" t="s">
        <v>86</v>
      </c>
      <c r="AY535" s="167" t="s">
        <v>232</v>
      </c>
    </row>
    <row r="536" spans="2:65" s="12" customFormat="1">
      <c r="B536" s="151"/>
      <c r="D536" s="152" t="s">
        <v>241</v>
      </c>
      <c r="E536" s="153" t="s">
        <v>1</v>
      </c>
      <c r="F536" s="154" t="s">
        <v>93</v>
      </c>
      <c r="H536" s="155">
        <v>1</v>
      </c>
      <c r="I536" s="156"/>
      <c r="L536" s="151"/>
      <c r="M536" s="157"/>
      <c r="T536" s="158"/>
      <c r="AT536" s="153" t="s">
        <v>241</v>
      </c>
      <c r="AU536" s="153" t="s">
        <v>95</v>
      </c>
      <c r="AV536" s="12" t="s">
        <v>95</v>
      </c>
      <c r="AW536" s="12" t="s">
        <v>42</v>
      </c>
      <c r="AX536" s="12" t="s">
        <v>86</v>
      </c>
      <c r="AY536" s="153" t="s">
        <v>232</v>
      </c>
    </row>
    <row r="537" spans="2:65" s="13" customFormat="1">
      <c r="B537" s="159"/>
      <c r="D537" s="152" t="s">
        <v>241</v>
      </c>
      <c r="E537" s="160" t="s">
        <v>1</v>
      </c>
      <c r="F537" s="161" t="s">
        <v>243</v>
      </c>
      <c r="H537" s="162">
        <v>1</v>
      </c>
      <c r="I537" s="163"/>
      <c r="L537" s="159"/>
      <c r="M537" s="164"/>
      <c r="T537" s="165"/>
      <c r="AT537" s="160" t="s">
        <v>241</v>
      </c>
      <c r="AU537" s="160" t="s">
        <v>95</v>
      </c>
      <c r="AV537" s="13" t="s">
        <v>239</v>
      </c>
      <c r="AW537" s="13" t="s">
        <v>42</v>
      </c>
      <c r="AX537" s="13" t="s">
        <v>93</v>
      </c>
      <c r="AY537" s="160" t="s">
        <v>232</v>
      </c>
    </row>
    <row r="538" spans="2:65" s="11" customFormat="1" ht="22.9" customHeight="1">
      <c r="B538" s="126"/>
      <c r="D538" s="127" t="s">
        <v>85</v>
      </c>
      <c r="E538" s="136" t="s">
        <v>3987</v>
      </c>
      <c r="F538" s="136" t="s">
        <v>3988</v>
      </c>
      <c r="I538" s="129"/>
      <c r="J538" s="137">
        <f>BK538</f>
        <v>0</v>
      </c>
      <c r="L538" s="126"/>
      <c r="M538" s="131"/>
      <c r="P538" s="132">
        <f>SUM(P539:P570)</f>
        <v>0</v>
      </c>
      <c r="R538" s="132">
        <f>SUM(R539:R570)</f>
        <v>2E-3</v>
      </c>
      <c r="T538" s="133">
        <f>SUM(T539:T570)</f>
        <v>0</v>
      </c>
      <c r="AR538" s="127" t="s">
        <v>256</v>
      </c>
      <c r="AT538" s="134" t="s">
        <v>85</v>
      </c>
      <c r="AU538" s="134" t="s">
        <v>93</v>
      </c>
      <c r="AY538" s="127" t="s">
        <v>232</v>
      </c>
      <c r="BK538" s="135">
        <f>SUM(BK539:BK570)</f>
        <v>0</v>
      </c>
    </row>
    <row r="539" spans="2:65" s="1" customFormat="1" ht="16.5" customHeight="1">
      <c r="B539" s="33"/>
      <c r="C539" s="138" t="s">
        <v>595</v>
      </c>
      <c r="D539" s="138" t="s">
        <v>234</v>
      </c>
      <c r="E539" s="139" t="s">
        <v>3989</v>
      </c>
      <c r="F539" s="140" t="s">
        <v>3990</v>
      </c>
      <c r="G539" s="141" t="s">
        <v>370</v>
      </c>
      <c r="H539" s="142">
        <v>1</v>
      </c>
      <c r="I539" s="143"/>
      <c r="J539" s="144">
        <f>ROUND(I539*H539,2)</f>
        <v>0</v>
      </c>
      <c r="K539" s="140" t="s">
        <v>1794</v>
      </c>
      <c r="L539" s="33"/>
      <c r="M539" s="145" t="s">
        <v>1</v>
      </c>
      <c r="N539" s="146" t="s">
        <v>51</v>
      </c>
      <c r="P539" s="147">
        <f>O539*H539</f>
        <v>0</v>
      </c>
      <c r="Q539" s="147">
        <v>0</v>
      </c>
      <c r="R539" s="147">
        <f>Q539*H539</f>
        <v>0</v>
      </c>
      <c r="S539" s="147">
        <v>0</v>
      </c>
      <c r="T539" s="148">
        <f>S539*H539</f>
        <v>0</v>
      </c>
      <c r="AR539" s="149" t="s">
        <v>696</v>
      </c>
      <c r="AT539" s="149" t="s">
        <v>234</v>
      </c>
      <c r="AU539" s="149" t="s">
        <v>95</v>
      </c>
      <c r="AY539" s="17" t="s">
        <v>232</v>
      </c>
      <c r="BE539" s="150">
        <f>IF(N539="základní",J539,0)</f>
        <v>0</v>
      </c>
      <c r="BF539" s="150">
        <f>IF(N539="snížená",J539,0)</f>
        <v>0</v>
      </c>
      <c r="BG539" s="150">
        <f>IF(N539="zákl. přenesená",J539,0)</f>
        <v>0</v>
      </c>
      <c r="BH539" s="150">
        <f>IF(N539="sníž. přenesená",J539,0)</f>
        <v>0</v>
      </c>
      <c r="BI539" s="150">
        <f>IF(N539="nulová",J539,0)</f>
        <v>0</v>
      </c>
      <c r="BJ539" s="17" t="s">
        <v>93</v>
      </c>
      <c r="BK539" s="150">
        <f>ROUND(I539*H539,2)</f>
        <v>0</v>
      </c>
      <c r="BL539" s="17" t="s">
        <v>696</v>
      </c>
      <c r="BM539" s="149" t="s">
        <v>3991</v>
      </c>
    </row>
    <row r="540" spans="2:65" s="14" customFormat="1">
      <c r="B540" s="166"/>
      <c r="D540" s="152" t="s">
        <v>241</v>
      </c>
      <c r="E540" s="167" t="s">
        <v>1</v>
      </c>
      <c r="F540" s="168" t="s">
        <v>3992</v>
      </c>
      <c r="H540" s="167" t="s">
        <v>1</v>
      </c>
      <c r="I540" s="169"/>
      <c r="L540" s="166"/>
      <c r="M540" s="170"/>
      <c r="T540" s="171"/>
      <c r="AT540" s="167" t="s">
        <v>241</v>
      </c>
      <c r="AU540" s="167" t="s">
        <v>95</v>
      </c>
      <c r="AV540" s="14" t="s">
        <v>93</v>
      </c>
      <c r="AW540" s="14" t="s">
        <v>42</v>
      </c>
      <c r="AX540" s="14" t="s">
        <v>86</v>
      </c>
      <c r="AY540" s="167" t="s">
        <v>232</v>
      </c>
    </row>
    <row r="541" spans="2:65" s="14" customFormat="1">
      <c r="B541" s="166"/>
      <c r="D541" s="152" t="s">
        <v>241</v>
      </c>
      <c r="E541" s="167" t="s">
        <v>1</v>
      </c>
      <c r="F541" s="168" t="s">
        <v>3993</v>
      </c>
      <c r="H541" s="167" t="s">
        <v>1</v>
      </c>
      <c r="I541" s="169"/>
      <c r="L541" s="166"/>
      <c r="M541" s="170"/>
      <c r="T541" s="171"/>
      <c r="AT541" s="167" t="s">
        <v>241</v>
      </c>
      <c r="AU541" s="167" t="s">
        <v>95</v>
      </c>
      <c r="AV541" s="14" t="s">
        <v>93</v>
      </c>
      <c r="AW541" s="14" t="s">
        <v>42</v>
      </c>
      <c r="AX541" s="14" t="s">
        <v>86</v>
      </c>
      <c r="AY541" s="167" t="s">
        <v>232</v>
      </c>
    </row>
    <row r="542" spans="2:65" s="14" customFormat="1">
      <c r="B542" s="166"/>
      <c r="D542" s="152" t="s">
        <v>241</v>
      </c>
      <c r="E542" s="167" t="s">
        <v>1</v>
      </c>
      <c r="F542" s="168" t="s">
        <v>3994</v>
      </c>
      <c r="H542" s="167" t="s">
        <v>1</v>
      </c>
      <c r="I542" s="169"/>
      <c r="L542" s="166"/>
      <c r="M542" s="170"/>
      <c r="T542" s="171"/>
      <c r="AT542" s="167" t="s">
        <v>241</v>
      </c>
      <c r="AU542" s="167" t="s">
        <v>95</v>
      </c>
      <c r="AV542" s="14" t="s">
        <v>93</v>
      </c>
      <c r="AW542" s="14" t="s">
        <v>42</v>
      </c>
      <c r="AX542" s="14" t="s">
        <v>86</v>
      </c>
      <c r="AY542" s="167" t="s">
        <v>232</v>
      </c>
    </row>
    <row r="543" spans="2:65" s="14" customFormat="1">
      <c r="B543" s="166"/>
      <c r="D543" s="152" t="s">
        <v>241</v>
      </c>
      <c r="E543" s="167" t="s">
        <v>1</v>
      </c>
      <c r="F543" s="168" t="s">
        <v>3953</v>
      </c>
      <c r="H543" s="167" t="s">
        <v>1</v>
      </c>
      <c r="I543" s="169"/>
      <c r="L543" s="166"/>
      <c r="M543" s="170"/>
      <c r="T543" s="171"/>
      <c r="AT543" s="167" t="s">
        <v>241</v>
      </c>
      <c r="AU543" s="167" t="s">
        <v>95</v>
      </c>
      <c r="AV543" s="14" t="s">
        <v>93</v>
      </c>
      <c r="AW543" s="14" t="s">
        <v>42</v>
      </c>
      <c r="AX543" s="14" t="s">
        <v>86</v>
      </c>
      <c r="AY543" s="167" t="s">
        <v>232</v>
      </c>
    </row>
    <row r="544" spans="2:65" s="14" customFormat="1">
      <c r="B544" s="166"/>
      <c r="D544" s="152" t="s">
        <v>241</v>
      </c>
      <c r="E544" s="167" t="s">
        <v>1</v>
      </c>
      <c r="F544" s="168" t="s">
        <v>3954</v>
      </c>
      <c r="H544" s="167" t="s">
        <v>1</v>
      </c>
      <c r="I544" s="169"/>
      <c r="L544" s="166"/>
      <c r="M544" s="170"/>
      <c r="T544" s="171"/>
      <c r="AT544" s="167" t="s">
        <v>241</v>
      </c>
      <c r="AU544" s="167" t="s">
        <v>95</v>
      </c>
      <c r="AV544" s="14" t="s">
        <v>93</v>
      </c>
      <c r="AW544" s="14" t="s">
        <v>42</v>
      </c>
      <c r="AX544" s="14" t="s">
        <v>86</v>
      </c>
      <c r="AY544" s="167" t="s">
        <v>232</v>
      </c>
    </row>
    <row r="545" spans="2:65" s="14" customFormat="1">
      <c r="B545" s="166"/>
      <c r="D545" s="152" t="s">
        <v>241</v>
      </c>
      <c r="E545" s="167" t="s">
        <v>1</v>
      </c>
      <c r="F545" s="168" t="s">
        <v>3955</v>
      </c>
      <c r="H545" s="167" t="s">
        <v>1</v>
      </c>
      <c r="I545" s="169"/>
      <c r="L545" s="166"/>
      <c r="M545" s="170"/>
      <c r="T545" s="171"/>
      <c r="AT545" s="167" t="s">
        <v>241</v>
      </c>
      <c r="AU545" s="167" t="s">
        <v>95</v>
      </c>
      <c r="AV545" s="14" t="s">
        <v>93</v>
      </c>
      <c r="AW545" s="14" t="s">
        <v>42</v>
      </c>
      <c r="AX545" s="14" t="s">
        <v>86</v>
      </c>
      <c r="AY545" s="167" t="s">
        <v>232</v>
      </c>
    </row>
    <row r="546" spans="2:65" s="14" customFormat="1">
      <c r="B546" s="166"/>
      <c r="D546" s="152" t="s">
        <v>241</v>
      </c>
      <c r="E546" s="167" t="s">
        <v>1</v>
      </c>
      <c r="F546" s="168" t="s">
        <v>3956</v>
      </c>
      <c r="H546" s="167" t="s">
        <v>1</v>
      </c>
      <c r="I546" s="169"/>
      <c r="L546" s="166"/>
      <c r="M546" s="170"/>
      <c r="T546" s="171"/>
      <c r="AT546" s="167" t="s">
        <v>241</v>
      </c>
      <c r="AU546" s="167" t="s">
        <v>95</v>
      </c>
      <c r="AV546" s="14" t="s">
        <v>93</v>
      </c>
      <c r="AW546" s="14" t="s">
        <v>42</v>
      </c>
      <c r="AX546" s="14" t="s">
        <v>86</v>
      </c>
      <c r="AY546" s="167" t="s">
        <v>232</v>
      </c>
    </row>
    <row r="547" spans="2:65" s="14" customFormat="1">
      <c r="B547" s="166"/>
      <c r="D547" s="152" t="s">
        <v>241</v>
      </c>
      <c r="E547" s="167" t="s">
        <v>1</v>
      </c>
      <c r="F547" s="168" t="s">
        <v>3957</v>
      </c>
      <c r="H547" s="167" t="s">
        <v>1</v>
      </c>
      <c r="I547" s="169"/>
      <c r="L547" s="166"/>
      <c r="M547" s="170"/>
      <c r="T547" s="171"/>
      <c r="AT547" s="167" t="s">
        <v>241</v>
      </c>
      <c r="AU547" s="167" t="s">
        <v>95</v>
      </c>
      <c r="AV547" s="14" t="s">
        <v>93</v>
      </c>
      <c r="AW547" s="14" t="s">
        <v>42</v>
      </c>
      <c r="AX547" s="14" t="s">
        <v>86</v>
      </c>
      <c r="AY547" s="167" t="s">
        <v>232</v>
      </c>
    </row>
    <row r="548" spans="2:65" s="14" customFormat="1">
      <c r="B548" s="166"/>
      <c r="D548" s="152" t="s">
        <v>241</v>
      </c>
      <c r="E548" s="167" t="s">
        <v>1</v>
      </c>
      <c r="F548" s="168" t="s">
        <v>3958</v>
      </c>
      <c r="H548" s="167" t="s">
        <v>1</v>
      </c>
      <c r="I548" s="169"/>
      <c r="L548" s="166"/>
      <c r="M548" s="170"/>
      <c r="T548" s="171"/>
      <c r="AT548" s="167" t="s">
        <v>241</v>
      </c>
      <c r="AU548" s="167" t="s">
        <v>95</v>
      </c>
      <c r="AV548" s="14" t="s">
        <v>93</v>
      </c>
      <c r="AW548" s="14" t="s">
        <v>42</v>
      </c>
      <c r="AX548" s="14" t="s">
        <v>86</v>
      </c>
      <c r="AY548" s="167" t="s">
        <v>232</v>
      </c>
    </row>
    <row r="549" spans="2:65" s="14" customFormat="1">
      <c r="B549" s="166"/>
      <c r="D549" s="152" t="s">
        <v>241</v>
      </c>
      <c r="E549" s="167" t="s">
        <v>1</v>
      </c>
      <c r="F549" s="168" t="s">
        <v>3959</v>
      </c>
      <c r="H549" s="167" t="s">
        <v>1</v>
      </c>
      <c r="I549" s="169"/>
      <c r="L549" s="166"/>
      <c r="M549" s="170"/>
      <c r="T549" s="171"/>
      <c r="AT549" s="167" t="s">
        <v>241</v>
      </c>
      <c r="AU549" s="167" t="s">
        <v>95</v>
      </c>
      <c r="AV549" s="14" t="s">
        <v>93</v>
      </c>
      <c r="AW549" s="14" t="s">
        <v>42</v>
      </c>
      <c r="AX549" s="14" t="s">
        <v>86</v>
      </c>
      <c r="AY549" s="167" t="s">
        <v>232</v>
      </c>
    </row>
    <row r="550" spans="2:65" s="14" customFormat="1">
      <c r="B550" s="166"/>
      <c r="D550" s="152" t="s">
        <v>241</v>
      </c>
      <c r="E550" s="167" t="s">
        <v>1</v>
      </c>
      <c r="F550" s="168" t="s">
        <v>3960</v>
      </c>
      <c r="H550" s="167" t="s">
        <v>1</v>
      </c>
      <c r="I550" s="169"/>
      <c r="L550" s="166"/>
      <c r="M550" s="170"/>
      <c r="T550" s="171"/>
      <c r="AT550" s="167" t="s">
        <v>241</v>
      </c>
      <c r="AU550" s="167" t="s">
        <v>95</v>
      </c>
      <c r="AV550" s="14" t="s">
        <v>93</v>
      </c>
      <c r="AW550" s="14" t="s">
        <v>42</v>
      </c>
      <c r="AX550" s="14" t="s">
        <v>86</v>
      </c>
      <c r="AY550" s="167" t="s">
        <v>232</v>
      </c>
    </row>
    <row r="551" spans="2:65" s="14" customFormat="1">
      <c r="B551" s="166"/>
      <c r="D551" s="152" t="s">
        <v>241</v>
      </c>
      <c r="E551" s="167" t="s">
        <v>1</v>
      </c>
      <c r="F551" s="168" t="s">
        <v>3995</v>
      </c>
      <c r="H551" s="167" t="s">
        <v>1</v>
      </c>
      <c r="I551" s="169"/>
      <c r="L551" s="166"/>
      <c r="M551" s="170"/>
      <c r="T551" s="171"/>
      <c r="AT551" s="167" t="s">
        <v>241</v>
      </c>
      <c r="AU551" s="167" t="s">
        <v>95</v>
      </c>
      <c r="AV551" s="14" t="s">
        <v>93</v>
      </c>
      <c r="AW551" s="14" t="s">
        <v>42</v>
      </c>
      <c r="AX551" s="14" t="s">
        <v>86</v>
      </c>
      <c r="AY551" s="167" t="s">
        <v>232</v>
      </c>
    </row>
    <row r="552" spans="2:65" s="14" customFormat="1">
      <c r="B552" s="166"/>
      <c r="D552" s="152" t="s">
        <v>241</v>
      </c>
      <c r="E552" s="167" t="s">
        <v>1</v>
      </c>
      <c r="F552" s="168" t="s">
        <v>3996</v>
      </c>
      <c r="H552" s="167" t="s">
        <v>1</v>
      </c>
      <c r="I552" s="169"/>
      <c r="L552" s="166"/>
      <c r="M552" s="170"/>
      <c r="T552" s="171"/>
      <c r="AT552" s="167" t="s">
        <v>241</v>
      </c>
      <c r="AU552" s="167" t="s">
        <v>95</v>
      </c>
      <c r="AV552" s="14" t="s">
        <v>93</v>
      </c>
      <c r="AW552" s="14" t="s">
        <v>42</v>
      </c>
      <c r="AX552" s="14" t="s">
        <v>86</v>
      </c>
      <c r="AY552" s="167" t="s">
        <v>232</v>
      </c>
    </row>
    <row r="553" spans="2:65" s="12" customFormat="1">
      <c r="B553" s="151"/>
      <c r="D553" s="152" t="s">
        <v>241</v>
      </c>
      <c r="E553" s="153" t="s">
        <v>1</v>
      </c>
      <c r="F553" s="154" t="s">
        <v>93</v>
      </c>
      <c r="H553" s="155">
        <v>1</v>
      </c>
      <c r="I553" s="156"/>
      <c r="L553" s="151"/>
      <c r="M553" s="157"/>
      <c r="T553" s="158"/>
      <c r="AT553" s="153" t="s">
        <v>241</v>
      </c>
      <c r="AU553" s="153" t="s">
        <v>95</v>
      </c>
      <c r="AV553" s="12" t="s">
        <v>95</v>
      </c>
      <c r="AW553" s="12" t="s">
        <v>42</v>
      </c>
      <c r="AX553" s="12" t="s">
        <v>86</v>
      </c>
      <c r="AY553" s="153" t="s">
        <v>232</v>
      </c>
    </row>
    <row r="554" spans="2:65" s="13" customFormat="1">
      <c r="B554" s="159"/>
      <c r="D554" s="152" t="s">
        <v>241</v>
      </c>
      <c r="E554" s="160" t="s">
        <v>1</v>
      </c>
      <c r="F554" s="161" t="s">
        <v>243</v>
      </c>
      <c r="H554" s="162">
        <v>1</v>
      </c>
      <c r="I554" s="163"/>
      <c r="L554" s="159"/>
      <c r="M554" s="164"/>
      <c r="T554" s="165"/>
      <c r="AT554" s="160" t="s">
        <v>241</v>
      </c>
      <c r="AU554" s="160" t="s">
        <v>95</v>
      </c>
      <c r="AV554" s="13" t="s">
        <v>239</v>
      </c>
      <c r="AW554" s="13" t="s">
        <v>42</v>
      </c>
      <c r="AX554" s="13" t="s">
        <v>93</v>
      </c>
      <c r="AY554" s="160" t="s">
        <v>232</v>
      </c>
    </row>
    <row r="555" spans="2:65" s="1" customFormat="1" ht="16.5" customHeight="1">
      <c r="B555" s="33"/>
      <c r="C555" s="179" t="s">
        <v>600</v>
      </c>
      <c r="D555" s="179" t="s">
        <v>304</v>
      </c>
      <c r="E555" s="180" t="s">
        <v>3997</v>
      </c>
      <c r="F555" s="181" t="s">
        <v>3998</v>
      </c>
      <c r="G555" s="182" t="s">
        <v>370</v>
      </c>
      <c r="H555" s="183">
        <v>1</v>
      </c>
      <c r="I555" s="184"/>
      <c r="J555" s="185">
        <f>ROUND(I555*H555,2)</f>
        <v>0</v>
      </c>
      <c r="K555" s="181" t="s">
        <v>1794</v>
      </c>
      <c r="L555" s="186"/>
      <c r="M555" s="187" t="s">
        <v>1</v>
      </c>
      <c r="N555" s="188" t="s">
        <v>51</v>
      </c>
      <c r="P555" s="147">
        <f>O555*H555</f>
        <v>0</v>
      </c>
      <c r="Q555" s="147">
        <v>2E-3</v>
      </c>
      <c r="R555" s="147">
        <f>Q555*H555</f>
        <v>2E-3</v>
      </c>
      <c r="S555" s="147">
        <v>0</v>
      </c>
      <c r="T555" s="148">
        <f>S555*H555</f>
        <v>0</v>
      </c>
      <c r="AR555" s="149" t="s">
        <v>1090</v>
      </c>
      <c r="AT555" s="149" t="s">
        <v>304</v>
      </c>
      <c r="AU555" s="149" t="s">
        <v>95</v>
      </c>
      <c r="AY555" s="17" t="s">
        <v>232</v>
      </c>
      <c r="BE555" s="150">
        <f>IF(N555="základní",J555,0)</f>
        <v>0</v>
      </c>
      <c r="BF555" s="150">
        <f>IF(N555="snížená",J555,0)</f>
        <v>0</v>
      </c>
      <c r="BG555" s="150">
        <f>IF(N555="zákl. přenesená",J555,0)</f>
        <v>0</v>
      </c>
      <c r="BH555" s="150">
        <f>IF(N555="sníž. přenesená",J555,0)</f>
        <v>0</v>
      </c>
      <c r="BI555" s="150">
        <f>IF(N555="nulová",J555,0)</f>
        <v>0</v>
      </c>
      <c r="BJ555" s="17" t="s">
        <v>93</v>
      </c>
      <c r="BK555" s="150">
        <f>ROUND(I555*H555,2)</f>
        <v>0</v>
      </c>
      <c r="BL555" s="17" t="s">
        <v>1090</v>
      </c>
      <c r="BM555" s="149" t="s">
        <v>3999</v>
      </c>
    </row>
    <row r="556" spans="2:65" s="14" customFormat="1">
      <c r="B556" s="166"/>
      <c r="D556" s="152" t="s">
        <v>241</v>
      </c>
      <c r="E556" s="167" t="s">
        <v>1</v>
      </c>
      <c r="F556" s="168" t="s">
        <v>3992</v>
      </c>
      <c r="H556" s="167" t="s">
        <v>1</v>
      </c>
      <c r="I556" s="169"/>
      <c r="L556" s="166"/>
      <c r="M556" s="170"/>
      <c r="T556" s="171"/>
      <c r="AT556" s="167" t="s">
        <v>241</v>
      </c>
      <c r="AU556" s="167" t="s">
        <v>95</v>
      </c>
      <c r="AV556" s="14" t="s">
        <v>93</v>
      </c>
      <c r="AW556" s="14" t="s">
        <v>42</v>
      </c>
      <c r="AX556" s="14" t="s">
        <v>86</v>
      </c>
      <c r="AY556" s="167" t="s">
        <v>232</v>
      </c>
    </row>
    <row r="557" spans="2:65" s="14" customFormat="1">
      <c r="B557" s="166"/>
      <c r="D557" s="152" t="s">
        <v>241</v>
      </c>
      <c r="E557" s="167" t="s">
        <v>1</v>
      </c>
      <c r="F557" s="168" t="s">
        <v>3993</v>
      </c>
      <c r="H557" s="167" t="s">
        <v>1</v>
      </c>
      <c r="I557" s="169"/>
      <c r="L557" s="166"/>
      <c r="M557" s="170"/>
      <c r="T557" s="171"/>
      <c r="AT557" s="167" t="s">
        <v>241</v>
      </c>
      <c r="AU557" s="167" t="s">
        <v>95</v>
      </c>
      <c r="AV557" s="14" t="s">
        <v>93</v>
      </c>
      <c r="AW557" s="14" t="s">
        <v>42</v>
      </c>
      <c r="AX557" s="14" t="s">
        <v>86</v>
      </c>
      <c r="AY557" s="167" t="s">
        <v>232</v>
      </c>
    </row>
    <row r="558" spans="2:65" s="14" customFormat="1">
      <c r="B558" s="166"/>
      <c r="D558" s="152" t="s">
        <v>241</v>
      </c>
      <c r="E558" s="167" t="s">
        <v>1</v>
      </c>
      <c r="F558" s="168" t="s">
        <v>3994</v>
      </c>
      <c r="H558" s="167" t="s">
        <v>1</v>
      </c>
      <c r="I558" s="169"/>
      <c r="L558" s="166"/>
      <c r="M558" s="170"/>
      <c r="T558" s="171"/>
      <c r="AT558" s="167" t="s">
        <v>241</v>
      </c>
      <c r="AU558" s="167" t="s">
        <v>95</v>
      </c>
      <c r="AV558" s="14" t="s">
        <v>93</v>
      </c>
      <c r="AW558" s="14" t="s">
        <v>42</v>
      </c>
      <c r="AX558" s="14" t="s">
        <v>86</v>
      </c>
      <c r="AY558" s="167" t="s">
        <v>232</v>
      </c>
    </row>
    <row r="559" spans="2:65" s="14" customFormat="1">
      <c r="B559" s="166"/>
      <c r="D559" s="152" t="s">
        <v>241</v>
      </c>
      <c r="E559" s="167" t="s">
        <v>1</v>
      </c>
      <c r="F559" s="168" t="s">
        <v>3953</v>
      </c>
      <c r="H559" s="167" t="s">
        <v>1</v>
      </c>
      <c r="I559" s="169"/>
      <c r="L559" s="166"/>
      <c r="M559" s="170"/>
      <c r="T559" s="171"/>
      <c r="AT559" s="167" t="s">
        <v>241</v>
      </c>
      <c r="AU559" s="167" t="s">
        <v>95</v>
      </c>
      <c r="AV559" s="14" t="s">
        <v>93</v>
      </c>
      <c r="AW559" s="14" t="s">
        <v>42</v>
      </c>
      <c r="AX559" s="14" t="s">
        <v>86</v>
      </c>
      <c r="AY559" s="167" t="s">
        <v>232</v>
      </c>
    </row>
    <row r="560" spans="2:65" s="14" customFormat="1">
      <c r="B560" s="166"/>
      <c r="D560" s="152" t="s">
        <v>241</v>
      </c>
      <c r="E560" s="167" t="s">
        <v>1</v>
      </c>
      <c r="F560" s="168" t="s">
        <v>3954</v>
      </c>
      <c r="H560" s="167" t="s">
        <v>1</v>
      </c>
      <c r="I560" s="169"/>
      <c r="L560" s="166"/>
      <c r="M560" s="170"/>
      <c r="T560" s="171"/>
      <c r="AT560" s="167" t="s">
        <v>241</v>
      </c>
      <c r="AU560" s="167" t="s">
        <v>95</v>
      </c>
      <c r="AV560" s="14" t="s">
        <v>93</v>
      </c>
      <c r="AW560" s="14" t="s">
        <v>42</v>
      </c>
      <c r="AX560" s="14" t="s">
        <v>86</v>
      </c>
      <c r="AY560" s="167" t="s">
        <v>232</v>
      </c>
    </row>
    <row r="561" spans="2:51" s="14" customFormat="1">
      <c r="B561" s="166"/>
      <c r="D561" s="152" t="s">
        <v>241</v>
      </c>
      <c r="E561" s="167" t="s">
        <v>1</v>
      </c>
      <c r="F561" s="168" t="s">
        <v>3955</v>
      </c>
      <c r="H561" s="167" t="s">
        <v>1</v>
      </c>
      <c r="I561" s="169"/>
      <c r="L561" s="166"/>
      <c r="M561" s="170"/>
      <c r="T561" s="171"/>
      <c r="AT561" s="167" t="s">
        <v>241</v>
      </c>
      <c r="AU561" s="167" t="s">
        <v>95</v>
      </c>
      <c r="AV561" s="14" t="s">
        <v>93</v>
      </c>
      <c r="AW561" s="14" t="s">
        <v>42</v>
      </c>
      <c r="AX561" s="14" t="s">
        <v>86</v>
      </c>
      <c r="AY561" s="167" t="s">
        <v>232</v>
      </c>
    </row>
    <row r="562" spans="2:51" s="14" customFormat="1">
      <c r="B562" s="166"/>
      <c r="D562" s="152" t="s">
        <v>241</v>
      </c>
      <c r="E562" s="167" t="s">
        <v>1</v>
      </c>
      <c r="F562" s="168" t="s">
        <v>3956</v>
      </c>
      <c r="H562" s="167" t="s">
        <v>1</v>
      </c>
      <c r="I562" s="169"/>
      <c r="L562" s="166"/>
      <c r="M562" s="170"/>
      <c r="T562" s="171"/>
      <c r="AT562" s="167" t="s">
        <v>241</v>
      </c>
      <c r="AU562" s="167" t="s">
        <v>95</v>
      </c>
      <c r="AV562" s="14" t="s">
        <v>93</v>
      </c>
      <c r="AW562" s="14" t="s">
        <v>42</v>
      </c>
      <c r="AX562" s="14" t="s">
        <v>86</v>
      </c>
      <c r="AY562" s="167" t="s">
        <v>232</v>
      </c>
    </row>
    <row r="563" spans="2:51" s="14" customFormat="1">
      <c r="B563" s="166"/>
      <c r="D563" s="152" t="s">
        <v>241</v>
      </c>
      <c r="E563" s="167" t="s">
        <v>1</v>
      </c>
      <c r="F563" s="168" t="s">
        <v>3957</v>
      </c>
      <c r="H563" s="167" t="s">
        <v>1</v>
      </c>
      <c r="I563" s="169"/>
      <c r="L563" s="166"/>
      <c r="M563" s="170"/>
      <c r="T563" s="171"/>
      <c r="AT563" s="167" t="s">
        <v>241</v>
      </c>
      <c r="AU563" s="167" t="s">
        <v>95</v>
      </c>
      <c r="AV563" s="14" t="s">
        <v>93</v>
      </c>
      <c r="AW563" s="14" t="s">
        <v>42</v>
      </c>
      <c r="AX563" s="14" t="s">
        <v>86</v>
      </c>
      <c r="AY563" s="167" t="s">
        <v>232</v>
      </c>
    </row>
    <row r="564" spans="2:51" s="14" customFormat="1">
      <c r="B564" s="166"/>
      <c r="D564" s="152" t="s">
        <v>241</v>
      </c>
      <c r="E564" s="167" t="s">
        <v>1</v>
      </c>
      <c r="F564" s="168" t="s">
        <v>3958</v>
      </c>
      <c r="H564" s="167" t="s">
        <v>1</v>
      </c>
      <c r="I564" s="169"/>
      <c r="L564" s="166"/>
      <c r="M564" s="170"/>
      <c r="T564" s="171"/>
      <c r="AT564" s="167" t="s">
        <v>241</v>
      </c>
      <c r="AU564" s="167" t="s">
        <v>95</v>
      </c>
      <c r="AV564" s="14" t="s">
        <v>93</v>
      </c>
      <c r="AW564" s="14" t="s">
        <v>42</v>
      </c>
      <c r="AX564" s="14" t="s">
        <v>86</v>
      </c>
      <c r="AY564" s="167" t="s">
        <v>232</v>
      </c>
    </row>
    <row r="565" spans="2:51" s="14" customFormat="1">
      <c r="B565" s="166"/>
      <c r="D565" s="152" t="s">
        <v>241</v>
      </c>
      <c r="E565" s="167" t="s">
        <v>1</v>
      </c>
      <c r="F565" s="168" t="s">
        <v>3959</v>
      </c>
      <c r="H565" s="167" t="s">
        <v>1</v>
      </c>
      <c r="I565" s="169"/>
      <c r="L565" s="166"/>
      <c r="M565" s="170"/>
      <c r="T565" s="171"/>
      <c r="AT565" s="167" t="s">
        <v>241</v>
      </c>
      <c r="AU565" s="167" t="s">
        <v>95</v>
      </c>
      <c r="AV565" s="14" t="s">
        <v>93</v>
      </c>
      <c r="AW565" s="14" t="s">
        <v>42</v>
      </c>
      <c r="AX565" s="14" t="s">
        <v>86</v>
      </c>
      <c r="AY565" s="167" t="s">
        <v>232</v>
      </c>
    </row>
    <row r="566" spans="2:51" s="14" customFormat="1">
      <c r="B566" s="166"/>
      <c r="D566" s="152" t="s">
        <v>241</v>
      </c>
      <c r="E566" s="167" t="s">
        <v>1</v>
      </c>
      <c r="F566" s="168" t="s">
        <v>3960</v>
      </c>
      <c r="H566" s="167" t="s">
        <v>1</v>
      </c>
      <c r="I566" s="169"/>
      <c r="L566" s="166"/>
      <c r="M566" s="170"/>
      <c r="T566" s="171"/>
      <c r="AT566" s="167" t="s">
        <v>241</v>
      </c>
      <c r="AU566" s="167" t="s">
        <v>95</v>
      </c>
      <c r="AV566" s="14" t="s">
        <v>93</v>
      </c>
      <c r="AW566" s="14" t="s">
        <v>42</v>
      </c>
      <c r="AX566" s="14" t="s">
        <v>86</v>
      </c>
      <c r="AY566" s="167" t="s">
        <v>232</v>
      </c>
    </row>
    <row r="567" spans="2:51" s="14" customFormat="1">
      <c r="B567" s="166"/>
      <c r="D567" s="152" t="s">
        <v>241</v>
      </c>
      <c r="E567" s="167" t="s">
        <v>1</v>
      </c>
      <c r="F567" s="168" t="s">
        <v>3995</v>
      </c>
      <c r="H567" s="167" t="s">
        <v>1</v>
      </c>
      <c r="I567" s="169"/>
      <c r="L567" s="166"/>
      <c r="M567" s="170"/>
      <c r="T567" s="171"/>
      <c r="AT567" s="167" t="s">
        <v>241</v>
      </c>
      <c r="AU567" s="167" t="s">
        <v>95</v>
      </c>
      <c r="AV567" s="14" t="s">
        <v>93</v>
      </c>
      <c r="AW567" s="14" t="s">
        <v>42</v>
      </c>
      <c r="AX567" s="14" t="s">
        <v>86</v>
      </c>
      <c r="AY567" s="167" t="s">
        <v>232</v>
      </c>
    </row>
    <row r="568" spans="2:51" s="14" customFormat="1">
      <c r="B568" s="166"/>
      <c r="D568" s="152" t="s">
        <v>241</v>
      </c>
      <c r="E568" s="167" t="s">
        <v>1</v>
      </c>
      <c r="F568" s="168" t="s">
        <v>3996</v>
      </c>
      <c r="H568" s="167" t="s">
        <v>1</v>
      </c>
      <c r="I568" s="169"/>
      <c r="L568" s="166"/>
      <c r="M568" s="170"/>
      <c r="T568" s="171"/>
      <c r="AT568" s="167" t="s">
        <v>241</v>
      </c>
      <c r="AU568" s="167" t="s">
        <v>95</v>
      </c>
      <c r="AV568" s="14" t="s">
        <v>93</v>
      </c>
      <c r="AW568" s="14" t="s">
        <v>42</v>
      </c>
      <c r="AX568" s="14" t="s">
        <v>86</v>
      </c>
      <c r="AY568" s="167" t="s">
        <v>232</v>
      </c>
    </row>
    <row r="569" spans="2:51" s="12" customFormat="1">
      <c r="B569" s="151"/>
      <c r="D569" s="152" t="s">
        <v>241</v>
      </c>
      <c r="E569" s="153" t="s">
        <v>1</v>
      </c>
      <c r="F569" s="154" t="s">
        <v>93</v>
      </c>
      <c r="H569" s="155">
        <v>1</v>
      </c>
      <c r="I569" s="156"/>
      <c r="L569" s="151"/>
      <c r="M569" s="157"/>
      <c r="T569" s="158"/>
      <c r="AT569" s="153" t="s">
        <v>241</v>
      </c>
      <c r="AU569" s="153" t="s">
        <v>95</v>
      </c>
      <c r="AV569" s="12" t="s">
        <v>95</v>
      </c>
      <c r="AW569" s="12" t="s">
        <v>42</v>
      </c>
      <c r="AX569" s="12" t="s">
        <v>86</v>
      </c>
      <c r="AY569" s="153" t="s">
        <v>232</v>
      </c>
    </row>
    <row r="570" spans="2:51" s="13" customFormat="1">
      <c r="B570" s="159"/>
      <c r="D570" s="152" t="s">
        <v>241</v>
      </c>
      <c r="E570" s="160" t="s">
        <v>1</v>
      </c>
      <c r="F570" s="161" t="s">
        <v>243</v>
      </c>
      <c r="H570" s="162">
        <v>1</v>
      </c>
      <c r="I570" s="163"/>
      <c r="L570" s="159"/>
      <c r="M570" s="189"/>
      <c r="N570" s="190"/>
      <c r="O570" s="190"/>
      <c r="P570" s="190"/>
      <c r="Q570" s="190"/>
      <c r="R570" s="190"/>
      <c r="S570" s="190"/>
      <c r="T570" s="191"/>
      <c r="AT570" s="160" t="s">
        <v>241</v>
      </c>
      <c r="AU570" s="160" t="s">
        <v>95</v>
      </c>
      <c r="AV570" s="13" t="s">
        <v>239</v>
      </c>
      <c r="AW570" s="13" t="s">
        <v>42</v>
      </c>
      <c r="AX570" s="13" t="s">
        <v>93</v>
      </c>
      <c r="AY570" s="160" t="s">
        <v>232</v>
      </c>
    </row>
    <row r="571" spans="2:51" s="1" customFormat="1" ht="6.95" customHeight="1">
      <c r="B571" s="44"/>
      <c r="C571" s="45"/>
      <c r="D571" s="45"/>
      <c r="E571" s="45"/>
      <c r="F571" s="45"/>
      <c r="G571" s="45"/>
      <c r="H571" s="45"/>
      <c r="I571" s="45"/>
      <c r="J571" s="45"/>
      <c r="K571" s="45"/>
      <c r="L571" s="33"/>
    </row>
  </sheetData>
  <sheetProtection algorithmName="SHA-512" hashValue="jKtlYUuzVj7kcPl6omXHAURY8Nenq+EmcBWE57GFya46nBhHOC1eToHiuOl9PKw5T/csI17pz/H8ydk+gMaYGA==" saltValue="dqg5Id05yWNxMb8vbwTqZsBPaVk9zwxMcqoKNogd6YmPiC+cgNH7tdkNVpSzj8QvXnLLIF+jJdeZSydKN4EzOQ==" spinCount="100000" sheet="1" objects="1" scenarios="1" formatColumns="0" formatRows="0" autoFilter="0"/>
  <autoFilter ref="C121:K570" xr:uid="{00000000-0009-0000-0000-00000F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2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147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95</v>
      </c>
    </row>
    <row r="4" spans="2:46" ht="24.95" customHeight="1">
      <c r="B4" s="20"/>
      <c r="D4" s="21" t="s">
        <v>158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12" t="str">
        <f>'Rekapitulace stavby'!K6</f>
        <v>Vybudování PPO na stokové síti v oblasti Karlín - Retenční nádrž JIH</v>
      </c>
      <c r="F7" s="313"/>
      <c r="G7" s="313"/>
      <c r="H7" s="313"/>
      <c r="L7" s="20"/>
    </row>
    <row r="8" spans="2:46" s="1" customFormat="1" ht="12" customHeight="1">
      <c r="B8" s="33"/>
      <c r="D8" s="27" t="s">
        <v>172</v>
      </c>
      <c r="L8" s="33"/>
    </row>
    <row r="9" spans="2:46" s="1" customFormat="1" ht="16.5" customHeight="1">
      <c r="B9" s="33"/>
      <c r="E9" s="273" t="s">
        <v>4000</v>
      </c>
      <c r="F9" s="311"/>
      <c r="G9" s="311"/>
      <c r="H9" s="311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7" t="s">
        <v>18</v>
      </c>
      <c r="F11" s="25" t="s">
        <v>1</v>
      </c>
      <c r="I11" s="27" t="s">
        <v>20</v>
      </c>
      <c r="J11" s="25" t="s">
        <v>1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2" t="str">
        <f>'Rekapitulace stavby'!AN8</f>
        <v>13. 8. 2025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46" s="1" customFormat="1" ht="18" customHeight="1">
      <c r="B15" s="33"/>
      <c r="E15" s="25" t="s">
        <v>33</v>
      </c>
      <c r="I15" s="27" t="s">
        <v>34</v>
      </c>
      <c r="J15" s="25" t="s">
        <v>35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36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314" t="str">
        <f>'Rekapitulace stavby'!E14</f>
        <v>Vyplň údaj</v>
      </c>
      <c r="F18" s="284"/>
      <c r="G18" s="284"/>
      <c r="H18" s="284"/>
      <c r="I18" s="27" t="s">
        <v>34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38</v>
      </c>
      <c r="I20" s="27" t="s">
        <v>31</v>
      </c>
      <c r="J20" s="25" t="s">
        <v>39</v>
      </c>
      <c r="L20" s="33"/>
    </row>
    <row r="21" spans="2:12" s="1" customFormat="1" ht="18" customHeight="1">
      <c r="B21" s="33"/>
      <c r="E21" s="25" t="s">
        <v>40</v>
      </c>
      <c r="I21" s="27" t="s">
        <v>34</v>
      </c>
      <c r="J21" s="25" t="s">
        <v>41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43</v>
      </c>
      <c r="I23" s="27" t="s">
        <v>31</v>
      </c>
      <c r="J23" s="25" t="s">
        <v>39</v>
      </c>
      <c r="L23" s="33"/>
    </row>
    <row r="24" spans="2:12" s="1" customFormat="1" ht="18" customHeight="1">
      <c r="B24" s="33"/>
      <c r="E24" s="25" t="s">
        <v>40</v>
      </c>
      <c r="I24" s="27" t="s">
        <v>34</v>
      </c>
      <c r="J24" s="25" t="s">
        <v>41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44</v>
      </c>
      <c r="L26" s="33"/>
    </row>
    <row r="27" spans="2:12" s="7" customFormat="1" ht="59.25" customHeight="1">
      <c r="B27" s="94"/>
      <c r="E27" s="289" t="s">
        <v>45</v>
      </c>
      <c r="F27" s="289"/>
      <c r="G27" s="289"/>
      <c r="H27" s="289"/>
      <c r="L27" s="94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3"/>
      <c r="E29" s="53"/>
      <c r="F29" s="53"/>
      <c r="G29" s="53"/>
      <c r="H29" s="53"/>
      <c r="I29" s="53"/>
      <c r="J29" s="53"/>
      <c r="K29" s="53"/>
      <c r="L29" s="33"/>
    </row>
    <row r="30" spans="2:12" s="1" customFormat="1" ht="25.35" customHeight="1">
      <c r="B30" s="33"/>
      <c r="D30" s="95" t="s">
        <v>46</v>
      </c>
      <c r="J30" s="65">
        <f>ROUND(J120, 2)</f>
        <v>0</v>
      </c>
      <c r="L30" s="33"/>
    </row>
    <row r="31" spans="2:12" s="1" customFormat="1" ht="6.95" customHeight="1">
      <c r="B31" s="33"/>
      <c r="D31" s="53"/>
      <c r="E31" s="53"/>
      <c r="F31" s="53"/>
      <c r="G31" s="53"/>
      <c r="H31" s="53"/>
      <c r="I31" s="53"/>
      <c r="J31" s="53"/>
      <c r="K31" s="53"/>
      <c r="L31" s="33"/>
    </row>
    <row r="32" spans="2:12" s="1" customFormat="1" ht="14.45" customHeight="1">
      <c r="B32" s="33"/>
      <c r="F32" s="96" t="s">
        <v>48</v>
      </c>
      <c r="I32" s="96" t="s">
        <v>47</v>
      </c>
      <c r="J32" s="96" t="s">
        <v>49</v>
      </c>
      <c r="L32" s="33"/>
    </row>
    <row r="33" spans="2:12" s="1" customFormat="1" ht="14.45" customHeight="1">
      <c r="B33" s="33"/>
      <c r="D33" s="97" t="s">
        <v>50</v>
      </c>
      <c r="E33" s="27" t="s">
        <v>51</v>
      </c>
      <c r="F33" s="85">
        <f>ROUND((SUM(BE120:BE127)),  2)</f>
        <v>0</v>
      </c>
      <c r="I33" s="98">
        <v>0.21</v>
      </c>
      <c r="J33" s="85">
        <f>ROUND(((SUM(BE120:BE127))*I33),  2)</f>
        <v>0</v>
      </c>
      <c r="L33" s="33"/>
    </row>
    <row r="34" spans="2:12" s="1" customFormat="1" ht="14.45" customHeight="1">
      <c r="B34" s="33"/>
      <c r="E34" s="27" t="s">
        <v>52</v>
      </c>
      <c r="F34" s="85">
        <f>ROUND((SUM(BF120:BF127)),  2)</f>
        <v>0</v>
      </c>
      <c r="I34" s="98">
        <v>0.12</v>
      </c>
      <c r="J34" s="85">
        <f>ROUND(((SUM(BF120:BF127))*I34),  2)</f>
        <v>0</v>
      </c>
      <c r="L34" s="33"/>
    </row>
    <row r="35" spans="2:12" s="1" customFormat="1" ht="14.45" hidden="1" customHeight="1">
      <c r="B35" s="33"/>
      <c r="E35" s="27" t="s">
        <v>53</v>
      </c>
      <c r="F35" s="85">
        <f>ROUND((SUM(BG120:BG127)),  2)</f>
        <v>0</v>
      </c>
      <c r="I35" s="98">
        <v>0.21</v>
      </c>
      <c r="J35" s="85">
        <f>0</f>
        <v>0</v>
      </c>
      <c r="L35" s="33"/>
    </row>
    <row r="36" spans="2:12" s="1" customFormat="1" ht="14.45" hidden="1" customHeight="1">
      <c r="B36" s="33"/>
      <c r="E36" s="27" t="s">
        <v>54</v>
      </c>
      <c r="F36" s="85">
        <f>ROUND((SUM(BH120:BH127)),  2)</f>
        <v>0</v>
      </c>
      <c r="I36" s="98">
        <v>0.12</v>
      </c>
      <c r="J36" s="85">
        <f>0</f>
        <v>0</v>
      </c>
      <c r="L36" s="33"/>
    </row>
    <row r="37" spans="2:12" s="1" customFormat="1" ht="14.45" hidden="1" customHeight="1">
      <c r="B37" s="33"/>
      <c r="E37" s="27" t="s">
        <v>55</v>
      </c>
      <c r="F37" s="85">
        <f>ROUND((SUM(BI120:BI127)),  2)</f>
        <v>0</v>
      </c>
      <c r="I37" s="98">
        <v>0</v>
      </c>
      <c r="J37" s="85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56</v>
      </c>
      <c r="E39" s="56"/>
      <c r="F39" s="56"/>
      <c r="G39" s="101" t="s">
        <v>57</v>
      </c>
      <c r="H39" s="102" t="s">
        <v>58</v>
      </c>
      <c r="I39" s="56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1" t="s">
        <v>59</v>
      </c>
      <c r="E50" s="42"/>
      <c r="F50" s="42"/>
      <c r="G50" s="41" t="s">
        <v>60</v>
      </c>
      <c r="H50" s="42"/>
      <c r="I50" s="42"/>
      <c r="J50" s="42"/>
      <c r="K50" s="42"/>
      <c r="L50" s="33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3"/>
      <c r="D61" s="43" t="s">
        <v>61</v>
      </c>
      <c r="E61" s="35"/>
      <c r="F61" s="105" t="s">
        <v>62</v>
      </c>
      <c r="G61" s="43" t="s">
        <v>61</v>
      </c>
      <c r="H61" s="35"/>
      <c r="I61" s="35"/>
      <c r="J61" s="106" t="s">
        <v>62</v>
      </c>
      <c r="K61" s="35"/>
      <c r="L61" s="33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3"/>
      <c r="D65" s="41" t="s">
        <v>63</v>
      </c>
      <c r="E65" s="42"/>
      <c r="F65" s="42"/>
      <c r="G65" s="41" t="s">
        <v>64</v>
      </c>
      <c r="H65" s="42"/>
      <c r="I65" s="42"/>
      <c r="J65" s="42"/>
      <c r="K65" s="42"/>
      <c r="L65" s="33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3"/>
      <c r="D76" s="43" t="s">
        <v>61</v>
      </c>
      <c r="E76" s="35"/>
      <c r="F76" s="105" t="s">
        <v>62</v>
      </c>
      <c r="G76" s="43" t="s">
        <v>61</v>
      </c>
      <c r="H76" s="35"/>
      <c r="I76" s="35"/>
      <c r="J76" s="106" t="s">
        <v>62</v>
      </c>
      <c r="K76" s="35"/>
      <c r="L76" s="33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3"/>
    </row>
    <row r="82" spans="2:47" s="1" customFormat="1" ht="24.95" customHeight="1">
      <c r="B82" s="33"/>
      <c r="C82" s="21" t="s">
        <v>195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312" t="str">
        <f>E7</f>
        <v>Vybudování PPO na stokové síti v oblasti Karlín - Retenční nádrž JIH</v>
      </c>
      <c r="F85" s="313"/>
      <c r="G85" s="313"/>
      <c r="H85" s="313"/>
      <c r="L85" s="33"/>
    </row>
    <row r="86" spans="2:47" s="1" customFormat="1" ht="12" customHeight="1">
      <c r="B86" s="33"/>
      <c r="C86" s="27" t="s">
        <v>172</v>
      </c>
      <c r="L86" s="33"/>
    </row>
    <row r="87" spans="2:47" s="1" customFormat="1" ht="16.5" customHeight="1">
      <c r="B87" s="33"/>
      <c r="E87" s="273" t="str">
        <f>E9</f>
        <v xml:space="preserve">VRN - Vedlejší rozpočtové náklady </v>
      </c>
      <c r="F87" s="311"/>
      <c r="G87" s="311"/>
      <c r="H87" s="31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Praha 8 -Karlín</v>
      </c>
      <c r="I89" s="27" t="s">
        <v>24</v>
      </c>
      <c r="J89" s="52" t="str">
        <f>IF(J12="","",J12)</f>
        <v>13. 8. 2025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30</v>
      </c>
      <c r="F91" s="25" t="str">
        <f>E15</f>
        <v>Pražská vodohospodářská společnost a.s.</v>
      </c>
      <c r="I91" s="27" t="s">
        <v>38</v>
      </c>
      <c r="J91" s="31" t="str">
        <f>E21</f>
        <v>Sweco a.s.</v>
      </c>
      <c r="L91" s="33"/>
    </row>
    <row r="92" spans="2:47" s="1" customFormat="1" ht="15.2" customHeight="1">
      <c r="B92" s="33"/>
      <c r="C92" s="27" t="s">
        <v>36</v>
      </c>
      <c r="F92" s="25" t="str">
        <f>IF(E18="","",E18)</f>
        <v>Vyplň údaj</v>
      </c>
      <c r="I92" s="27" t="s">
        <v>43</v>
      </c>
      <c r="J92" s="31" t="str">
        <f>E24</f>
        <v>Sweco a.s.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196</v>
      </c>
      <c r="D94" s="99"/>
      <c r="E94" s="99"/>
      <c r="F94" s="99"/>
      <c r="G94" s="99"/>
      <c r="H94" s="99"/>
      <c r="I94" s="99"/>
      <c r="J94" s="108" t="s">
        <v>197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198</v>
      </c>
      <c r="J96" s="65">
        <f>J120</f>
        <v>0</v>
      </c>
      <c r="L96" s="33"/>
      <c r="AU96" s="17" t="s">
        <v>199</v>
      </c>
    </row>
    <row r="97" spans="2:12" s="8" customFormat="1" ht="24.95" customHeight="1">
      <c r="B97" s="110"/>
      <c r="D97" s="111" t="s">
        <v>4001</v>
      </c>
      <c r="E97" s="112"/>
      <c r="F97" s="112"/>
      <c r="G97" s="112"/>
      <c r="H97" s="112"/>
      <c r="I97" s="112"/>
      <c r="J97" s="113">
        <f>J121</f>
        <v>0</v>
      </c>
      <c r="L97" s="110"/>
    </row>
    <row r="98" spans="2:12" s="9" customFormat="1" ht="19.899999999999999" customHeight="1">
      <c r="B98" s="114"/>
      <c r="D98" s="115" t="s">
        <v>4002</v>
      </c>
      <c r="E98" s="116"/>
      <c r="F98" s="116"/>
      <c r="G98" s="116"/>
      <c r="H98" s="116"/>
      <c r="I98" s="116"/>
      <c r="J98" s="117">
        <f>J122</f>
        <v>0</v>
      </c>
      <c r="L98" s="114"/>
    </row>
    <row r="99" spans="2:12" s="9" customFormat="1" ht="19.899999999999999" customHeight="1">
      <c r="B99" s="114"/>
      <c r="D99" s="115" t="s">
        <v>4003</v>
      </c>
      <c r="E99" s="116"/>
      <c r="F99" s="116"/>
      <c r="G99" s="116"/>
      <c r="H99" s="116"/>
      <c r="I99" s="116"/>
      <c r="J99" s="117">
        <f>J124</f>
        <v>0</v>
      </c>
      <c r="L99" s="114"/>
    </row>
    <row r="100" spans="2:12" s="9" customFormat="1" ht="19.899999999999999" customHeight="1">
      <c r="B100" s="114"/>
      <c r="D100" s="115" t="s">
        <v>4004</v>
      </c>
      <c r="E100" s="116"/>
      <c r="F100" s="116"/>
      <c r="G100" s="116"/>
      <c r="H100" s="116"/>
      <c r="I100" s="116"/>
      <c r="J100" s="117">
        <f>J126</f>
        <v>0</v>
      </c>
      <c r="L100" s="114"/>
    </row>
    <row r="101" spans="2:12" s="1" customFormat="1" ht="21.75" customHeight="1">
      <c r="B101" s="33"/>
      <c r="L101" s="33"/>
    </row>
    <row r="102" spans="2:12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3"/>
    </row>
    <row r="106" spans="2:12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3"/>
    </row>
    <row r="107" spans="2:12" s="1" customFormat="1" ht="24.95" customHeight="1">
      <c r="B107" s="33"/>
      <c r="C107" s="21" t="s">
        <v>217</v>
      </c>
      <c r="L107" s="33"/>
    </row>
    <row r="108" spans="2:12" s="1" customFormat="1" ht="6.95" customHeight="1">
      <c r="B108" s="33"/>
      <c r="L108" s="33"/>
    </row>
    <row r="109" spans="2:12" s="1" customFormat="1" ht="12" customHeight="1">
      <c r="B109" s="33"/>
      <c r="C109" s="27" t="s">
        <v>16</v>
      </c>
      <c r="L109" s="33"/>
    </row>
    <row r="110" spans="2:12" s="1" customFormat="1" ht="26.25" customHeight="1">
      <c r="B110" s="33"/>
      <c r="E110" s="312" t="str">
        <f>E7</f>
        <v>Vybudování PPO na stokové síti v oblasti Karlín - Retenční nádrž JIH</v>
      </c>
      <c r="F110" s="313"/>
      <c r="G110" s="313"/>
      <c r="H110" s="313"/>
      <c r="L110" s="33"/>
    </row>
    <row r="111" spans="2:12" s="1" customFormat="1" ht="12" customHeight="1">
      <c r="B111" s="33"/>
      <c r="C111" s="27" t="s">
        <v>172</v>
      </c>
      <c r="L111" s="33"/>
    </row>
    <row r="112" spans="2:12" s="1" customFormat="1" ht="16.5" customHeight="1">
      <c r="B112" s="33"/>
      <c r="E112" s="273" t="str">
        <f>E9</f>
        <v xml:space="preserve">VRN - Vedlejší rozpočtové náklady </v>
      </c>
      <c r="F112" s="311"/>
      <c r="G112" s="311"/>
      <c r="H112" s="311"/>
      <c r="L112" s="33"/>
    </row>
    <row r="113" spans="2:65" s="1" customFormat="1" ht="6.95" customHeight="1">
      <c r="B113" s="33"/>
      <c r="L113" s="33"/>
    </row>
    <row r="114" spans="2:65" s="1" customFormat="1" ht="12" customHeight="1">
      <c r="B114" s="33"/>
      <c r="C114" s="27" t="s">
        <v>22</v>
      </c>
      <c r="F114" s="25" t="str">
        <f>F12</f>
        <v>Praha 8 -Karlín</v>
      </c>
      <c r="I114" s="27" t="s">
        <v>24</v>
      </c>
      <c r="J114" s="52" t="str">
        <f>IF(J12="","",J12)</f>
        <v>13. 8. 2025</v>
      </c>
      <c r="L114" s="33"/>
    </row>
    <row r="115" spans="2:65" s="1" customFormat="1" ht="6.95" customHeight="1">
      <c r="B115" s="33"/>
      <c r="L115" s="33"/>
    </row>
    <row r="116" spans="2:65" s="1" customFormat="1" ht="15.2" customHeight="1">
      <c r="B116" s="33"/>
      <c r="C116" s="27" t="s">
        <v>30</v>
      </c>
      <c r="F116" s="25" t="str">
        <f>E15</f>
        <v>Pražská vodohospodářská společnost a.s.</v>
      </c>
      <c r="I116" s="27" t="s">
        <v>38</v>
      </c>
      <c r="J116" s="31" t="str">
        <f>E21</f>
        <v>Sweco a.s.</v>
      </c>
      <c r="L116" s="33"/>
    </row>
    <row r="117" spans="2:65" s="1" customFormat="1" ht="15.2" customHeight="1">
      <c r="B117" s="33"/>
      <c r="C117" s="27" t="s">
        <v>36</v>
      </c>
      <c r="F117" s="25" t="str">
        <f>IF(E18="","",E18)</f>
        <v>Vyplň údaj</v>
      </c>
      <c r="I117" s="27" t="s">
        <v>43</v>
      </c>
      <c r="J117" s="31" t="str">
        <f>E24</f>
        <v>Sweco a.s.</v>
      </c>
      <c r="L117" s="33"/>
    </row>
    <row r="118" spans="2:65" s="1" customFormat="1" ht="10.35" customHeight="1">
      <c r="B118" s="33"/>
      <c r="L118" s="33"/>
    </row>
    <row r="119" spans="2:65" s="10" customFormat="1" ht="29.25" customHeight="1">
      <c r="B119" s="118"/>
      <c r="C119" s="119" t="s">
        <v>218</v>
      </c>
      <c r="D119" s="120" t="s">
        <v>71</v>
      </c>
      <c r="E119" s="120" t="s">
        <v>67</v>
      </c>
      <c r="F119" s="120" t="s">
        <v>68</v>
      </c>
      <c r="G119" s="120" t="s">
        <v>219</v>
      </c>
      <c r="H119" s="120" t="s">
        <v>220</v>
      </c>
      <c r="I119" s="120" t="s">
        <v>221</v>
      </c>
      <c r="J119" s="120" t="s">
        <v>197</v>
      </c>
      <c r="K119" s="121" t="s">
        <v>222</v>
      </c>
      <c r="L119" s="118"/>
      <c r="M119" s="58" t="s">
        <v>1</v>
      </c>
      <c r="N119" s="59" t="s">
        <v>50</v>
      </c>
      <c r="O119" s="59" t="s">
        <v>223</v>
      </c>
      <c r="P119" s="59" t="s">
        <v>224</v>
      </c>
      <c r="Q119" s="59" t="s">
        <v>225</v>
      </c>
      <c r="R119" s="59" t="s">
        <v>226</v>
      </c>
      <c r="S119" s="59" t="s">
        <v>227</v>
      </c>
      <c r="T119" s="60" t="s">
        <v>228</v>
      </c>
    </row>
    <row r="120" spans="2:65" s="1" customFormat="1" ht="22.9" customHeight="1">
      <c r="B120" s="33"/>
      <c r="C120" s="63" t="s">
        <v>229</v>
      </c>
      <c r="J120" s="122">
        <f>BK120</f>
        <v>0</v>
      </c>
      <c r="L120" s="33"/>
      <c r="M120" s="61"/>
      <c r="N120" s="53"/>
      <c r="O120" s="53"/>
      <c r="P120" s="123">
        <f>P121</f>
        <v>0</v>
      </c>
      <c r="Q120" s="53"/>
      <c r="R120" s="123">
        <f>R121</f>
        <v>0</v>
      </c>
      <c r="S120" s="53"/>
      <c r="T120" s="124">
        <f>T121</f>
        <v>0</v>
      </c>
      <c r="AT120" s="17" t="s">
        <v>85</v>
      </c>
      <c r="AU120" s="17" t="s">
        <v>199</v>
      </c>
      <c r="BK120" s="125">
        <f>BK121</f>
        <v>0</v>
      </c>
    </row>
    <row r="121" spans="2:65" s="11" customFormat="1" ht="25.9" customHeight="1">
      <c r="B121" s="126"/>
      <c r="D121" s="127" t="s">
        <v>85</v>
      </c>
      <c r="E121" s="128" t="s">
        <v>145</v>
      </c>
      <c r="F121" s="128" t="s">
        <v>4005</v>
      </c>
      <c r="I121" s="129"/>
      <c r="J121" s="130">
        <f>BK121</f>
        <v>0</v>
      </c>
      <c r="L121" s="126"/>
      <c r="M121" s="131"/>
      <c r="P121" s="132">
        <f>P122+P124+P126</f>
        <v>0</v>
      </c>
      <c r="R121" s="132">
        <f>R122+R124+R126</f>
        <v>0</v>
      </c>
      <c r="T121" s="133">
        <f>T122+T124+T126</f>
        <v>0</v>
      </c>
      <c r="AR121" s="127" t="s">
        <v>93</v>
      </c>
      <c r="AT121" s="134" t="s">
        <v>85</v>
      </c>
      <c r="AU121" s="134" t="s">
        <v>86</v>
      </c>
      <c r="AY121" s="127" t="s">
        <v>232</v>
      </c>
      <c r="BK121" s="135">
        <f>BK122+BK124+BK126</f>
        <v>0</v>
      </c>
    </row>
    <row r="122" spans="2:65" s="11" customFormat="1" ht="22.9" customHeight="1">
      <c r="B122" s="126"/>
      <c r="D122" s="127" t="s">
        <v>85</v>
      </c>
      <c r="E122" s="136" t="s">
        <v>4006</v>
      </c>
      <c r="F122" s="136" t="s">
        <v>4007</v>
      </c>
      <c r="I122" s="129"/>
      <c r="J122" s="137">
        <f>BK122</f>
        <v>0</v>
      </c>
      <c r="L122" s="126"/>
      <c r="M122" s="131"/>
      <c r="P122" s="132">
        <f>P123</f>
        <v>0</v>
      </c>
      <c r="R122" s="132">
        <f>R123</f>
        <v>0</v>
      </c>
      <c r="T122" s="133">
        <f>T123</f>
        <v>0</v>
      </c>
      <c r="AR122" s="127" t="s">
        <v>93</v>
      </c>
      <c r="AT122" s="134" t="s">
        <v>85</v>
      </c>
      <c r="AU122" s="134" t="s">
        <v>93</v>
      </c>
      <c r="AY122" s="127" t="s">
        <v>232</v>
      </c>
      <c r="BK122" s="135">
        <f>BK123</f>
        <v>0</v>
      </c>
    </row>
    <row r="123" spans="2:65" s="1" customFormat="1" ht="16.5" customHeight="1">
      <c r="B123" s="33"/>
      <c r="C123" s="138" t="s">
        <v>93</v>
      </c>
      <c r="D123" s="138" t="s">
        <v>234</v>
      </c>
      <c r="E123" s="139" t="s">
        <v>4008</v>
      </c>
      <c r="F123" s="140" t="s">
        <v>4007</v>
      </c>
      <c r="G123" s="141" t="s">
        <v>885</v>
      </c>
      <c r="H123" s="142">
        <v>1</v>
      </c>
      <c r="I123" s="143"/>
      <c r="J123" s="144">
        <f>ROUND(I123*H123,2)</f>
        <v>0</v>
      </c>
      <c r="K123" s="140" t="s">
        <v>1794</v>
      </c>
      <c r="L123" s="33"/>
      <c r="M123" s="145" t="s">
        <v>1</v>
      </c>
      <c r="N123" s="146" t="s">
        <v>51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AR123" s="149" t="s">
        <v>4009</v>
      </c>
      <c r="AT123" s="149" t="s">
        <v>234</v>
      </c>
      <c r="AU123" s="149" t="s">
        <v>95</v>
      </c>
      <c r="AY123" s="17" t="s">
        <v>232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93</v>
      </c>
      <c r="BK123" s="150">
        <f>ROUND(I123*H123,2)</f>
        <v>0</v>
      </c>
      <c r="BL123" s="17" t="s">
        <v>4009</v>
      </c>
      <c r="BM123" s="149" t="s">
        <v>4010</v>
      </c>
    </row>
    <row r="124" spans="2:65" s="11" customFormat="1" ht="22.9" customHeight="1">
      <c r="B124" s="126"/>
      <c r="D124" s="127" t="s">
        <v>85</v>
      </c>
      <c r="E124" s="136" t="s">
        <v>4011</v>
      </c>
      <c r="F124" s="136" t="s">
        <v>4012</v>
      </c>
      <c r="I124" s="129"/>
      <c r="J124" s="137">
        <f>BK124</f>
        <v>0</v>
      </c>
      <c r="L124" s="126"/>
      <c r="M124" s="131"/>
      <c r="P124" s="132">
        <f>P125</f>
        <v>0</v>
      </c>
      <c r="R124" s="132">
        <f>R125</f>
        <v>0</v>
      </c>
      <c r="T124" s="133">
        <f>T125</f>
        <v>0</v>
      </c>
      <c r="AR124" s="127" t="s">
        <v>266</v>
      </c>
      <c r="AT124" s="134" t="s">
        <v>85</v>
      </c>
      <c r="AU124" s="134" t="s">
        <v>93</v>
      </c>
      <c r="AY124" s="127" t="s">
        <v>232</v>
      </c>
      <c r="BK124" s="135">
        <f>BK125</f>
        <v>0</v>
      </c>
    </row>
    <row r="125" spans="2:65" s="1" customFormat="1" ht="16.5" customHeight="1">
      <c r="B125" s="33"/>
      <c r="C125" s="138" t="s">
        <v>95</v>
      </c>
      <c r="D125" s="138" t="s">
        <v>234</v>
      </c>
      <c r="E125" s="139" t="s">
        <v>4013</v>
      </c>
      <c r="F125" s="140" t="s">
        <v>4012</v>
      </c>
      <c r="G125" s="141" t="s">
        <v>885</v>
      </c>
      <c r="H125" s="142">
        <v>1</v>
      </c>
      <c r="I125" s="143"/>
      <c r="J125" s="144">
        <f>ROUND(I125*H125,2)</f>
        <v>0</v>
      </c>
      <c r="K125" s="140" t="s">
        <v>1794</v>
      </c>
      <c r="L125" s="33"/>
      <c r="M125" s="145" t="s">
        <v>1</v>
      </c>
      <c r="N125" s="146" t="s">
        <v>51</v>
      </c>
      <c r="P125" s="147">
        <f>O125*H125</f>
        <v>0</v>
      </c>
      <c r="Q125" s="147">
        <v>0</v>
      </c>
      <c r="R125" s="147">
        <f>Q125*H125</f>
        <v>0</v>
      </c>
      <c r="S125" s="147">
        <v>0</v>
      </c>
      <c r="T125" s="148">
        <f>S125*H125</f>
        <v>0</v>
      </c>
      <c r="AR125" s="149" t="s">
        <v>4009</v>
      </c>
      <c r="AT125" s="149" t="s">
        <v>234</v>
      </c>
      <c r="AU125" s="149" t="s">
        <v>95</v>
      </c>
      <c r="AY125" s="17" t="s">
        <v>232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7" t="s">
        <v>93</v>
      </c>
      <c r="BK125" s="150">
        <f>ROUND(I125*H125,2)</f>
        <v>0</v>
      </c>
      <c r="BL125" s="17" t="s">
        <v>4009</v>
      </c>
      <c r="BM125" s="149" t="s">
        <v>4014</v>
      </c>
    </row>
    <row r="126" spans="2:65" s="11" customFormat="1" ht="22.9" customHeight="1">
      <c r="B126" s="126"/>
      <c r="D126" s="127" t="s">
        <v>85</v>
      </c>
      <c r="E126" s="136" t="s">
        <v>4015</v>
      </c>
      <c r="F126" s="136" t="s">
        <v>4016</v>
      </c>
      <c r="I126" s="129"/>
      <c r="J126" s="137">
        <f>BK126</f>
        <v>0</v>
      </c>
      <c r="L126" s="126"/>
      <c r="M126" s="131"/>
      <c r="P126" s="132">
        <f>P127</f>
        <v>0</v>
      </c>
      <c r="R126" s="132">
        <f>R127</f>
        <v>0</v>
      </c>
      <c r="T126" s="133">
        <f>T127</f>
        <v>0</v>
      </c>
      <c r="AR126" s="127" t="s">
        <v>266</v>
      </c>
      <c r="AT126" s="134" t="s">
        <v>85</v>
      </c>
      <c r="AU126" s="134" t="s">
        <v>93</v>
      </c>
      <c r="AY126" s="127" t="s">
        <v>232</v>
      </c>
      <c r="BK126" s="135">
        <f>BK127</f>
        <v>0</v>
      </c>
    </row>
    <row r="127" spans="2:65" s="1" customFormat="1" ht="16.5" customHeight="1">
      <c r="B127" s="33"/>
      <c r="C127" s="138" t="s">
        <v>256</v>
      </c>
      <c r="D127" s="138" t="s">
        <v>234</v>
      </c>
      <c r="E127" s="139" t="s">
        <v>4017</v>
      </c>
      <c r="F127" s="140" t="s">
        <v>4016</v>
      </c>
      <c r="G127" s="141" t="s">
        <v>885</v>
      </c>
      <c r="H127" s="142">
        <v>1</v>
      </c>
      <c r="I127" s="143"/>
      <c r="J127" s="144">
        <f>ROUND(I127*H127,2)</f>
        <v>0</v>
      </c>
      <c r="K127" s="140" t="s">
        <v>1794</v>
      </c>
      <c r="L127" s="33"/>
      <c r="M127" s="192" t="s">
        <v>1</v>
      </c>
      <c r="N127" s="193" t="s">
        <v>51</v>
      </c>
      <c r="O127" s="194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AR127" s="149" t="s">
        <v>4009</v>
      </c>
      <c r="AT127" s="149" t="s">
        <v>234</v>
      </c>
      <c r="AU127" s="149" t="s">
        <v>95</v>
      </c>
      <c r="AY127" s="17" t="s">
        <v>232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93</v>
      </c>
      <c r="BK127" s="150">
        <f>ROUND(I127*H127,2)</f>
        <v>0</v>
      </c>
      <c r="BL127" s="17" t="s">
        <v>4009</v>
      </c>
      <c r="BM127" s="149" t="s">
        <v>4018</v>
      </c>
    </row>
    <row r="128" spans="2:65" s="1" customFormat="1" ht="6.95" customHeight="1"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33"/>
    </row>
  </sheetData>
  <sheetProtection algorithmName="SHA-512" hashValue="y9oFL99zRKFznMMsuFfmUsC8DXi48b/RMmpWLwmS1jYRmPxzFMR0+WSgr/2Xe1AF1uN4K634hq9VY3YtdRhoFg==" saltValue="tf6d2QnsNy2JtckTZQFru0CiIlXBDHS8wsHUCaXReqDeaJTtXklNUN4ahsyhbSWgAedynqdHErlLJahEPbUGsg==" spinCount="100000" sheet="1" objects="1" scenarios="1" formatColumns="0" formatRows="0" autoFilter="0"/>
  <autoFilter ref="C119:K127" xr:uid="{00000000-0009-0000-0000-000010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2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150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95</v>
      </c>
    </row>
    <row r="4" spans="2:46" ht="24.95" customHeight="1">
      <c r="B4" s="20"/>
      <c r="D4" s="21" t="s">
        <v>158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12" t="str">
        <f>'Rekapitulace stavby'!K6</f>
        <v>Vybudování PPO na stokové síti v oblasti Karlín - Retenční nádrž JIH</v>
      </c>
      <c r="F7" s="313"/>
      <c r="G7" s="313"/>
      <c r="H7" s="313"/>
      <c r="L7" s="20"/>
    </row>
    <row r="8" spans="2:46" s="1" customFormat="1" ht="12" customHeight="1">
      <c r="B8" s="33"/>
      <c r="D8" s="27" t="s">
        <v>172</v>
      </c>
      <c r="L8" s="33"/>
    </row>
    <row r="9" spans="2:46" s="1" customFormat="1" ht="16.5" customHeight="1">
      <c r="B9" s="33"/>
      <c r="E9" s="273" t="s">
        <v>4019</v>
      </c>
      <c r="F9" s="311"/>
      <c r="G9" s="311"/>
      <c r="H9" s="311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7" t="s">
        <v>18</v>
      </c>
      <c r="F11" s="25" t="s">
        <v>1</v>
      </c>
      <c r="I11" s="27" t="s">
        <v>20</v>
      </c>
      <c r="J11" s="25" t="s">
        <v>1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2" t="str">
        <f>'Rekapitulace stavby'!AN8</f>
        <v>13. 8. 2025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46" s="1" customFormat="1" ht="18" customHeight="1">
      <c r="B15" s="33"/>
      <c r="E15" s="25" t="s">
        <v>33</v>
      </c>
      <c r="I15" s="27" t="s">
        <v>34</v>
      </c>
      <c r="J15" s="25" t="s">
        <v>35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36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314" t="str">
        <f>'Rekapitulace stavby'!E14</f>
        <v>Vyplň údaj</v>
      </c>
      <c r="F18" s="284"/>
      <c r="G18" s="284"/>
      <c r="H18" s="284"/>
      <c r="I18" s="27" t="s">
        <v>34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38</v>
      </c>
      <c r="I20" s="27" t="s">
        <v>31</v>
      </c>
      <c r="J20" s="25" t="s">
        <v>39</v>
      </c>
      <c r="L20" s="33"/>
    </row>
    <row r="21" spans="2:12" s="1" customFormat="1" ht="18" customHeight="1">
      <c r="B21" s="33"/>
      <c r="E21" s="25" t="s">
        <v>40</v>
      </c>
      <c r="I21" s="27" t="s">
        <v>34</v>
      </c>
      <c r="J21" s="25" t="s">
        <v>41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43</v>
      </c>
      <c r="I23" s="27" t="s">
        <v>31</v>
      </c>
      <c r="J23" s="25" t="s">
        <v>39</v>
      </c>
      <c r="L23" s="33"/>
    </row>
    <row r="24" spans="2:12" s="1" customFormat="1" ht="18" customHeight="1">
      <c r="B24" s="33"/>
      <c r="E24" s="25" t="s">
        <v>40</v>
      </c>
      <c r="I24" s="27" t="s">
        <v>34</v>
      </c>
      <c r="J24" s="25" t="s">
        <v>41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44</v>
      </c>
      <c r="L26" s="33"/>
    </row>
    <row r="27" spans="2:12" s="7" customFormat="1" ht="59.25" customHeight="1">
      <c r="B27" s="94"/>
      <c r="E27" s="289" t="s">
        <v>45</v>
      </c>
      <c r="F27" s="289"/>
      <c r="G27" s="289"/>
      <c r="H27" s="289"/>
      <c r="L27" s="94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3"/>
      <c r="E29" s="53"/>
      <c r="F29" s="53"/>
      <c r="G29" s="53"/>
      <c r="H29" s="53"/>
      <c r="I29" s="53"/>
      <c r="J29" s="53"/>
      <c r="K29" s="53"/>
      <c r="L29" s="33"/>
    </row>
    <row r="30" spans="2:12" s="1" customFormat="1" ht="25.35" customHeight="1">
      <c r="B30" s="33"/>
      <c r="D30" s="95" t="s">
        <v>46</v>
      </c>
      <c r="J30" s="65">
        <f>ROUND(J117, 2)</f>
        <v>0</v>
      </c>
      <c r="L30" s="33"/>
    </row>
    <row r="31" spans="2:12" s="1" customFormat="1" ht="6.95" customHeight="1">
      <c r="B31" s="33"/>
      <c r="D31" s="53"/>
      <c r="E31" s="53"/>
      <c r="F31" s="53"/>
      <c r="G31" s="53"/>
      <c r="H31" s="53"/>
      <c r="I31" s="53"/>
      <c r="J31" s="53"/>
      <c r="K31" s="53"/>
      <c r="L31" s="33"/>
    </row>
    <row r="32" spans="2:12" s="1" customFormat="1" ht="14.45" customHeight="1">
      <c r="B32" s="33"/>
      <c r="F32" s="96" t="s">
        <v>48</v>
      </c>
      <c r="I32" s="96" t="s">
        <v>47</v>
      </c>
      <c r="J32" s="96" t="s">
        <v>49</v>
      </c>
      <c r="L32" s="33"/>
    </row>
    <row r="33" spans="2:12" s="1" customFormat="1" ht="14.45" customHeight="1">
      <c r="B33" s="33"/>
      <c r="D33" s="97" t="s">
        <v>50</v>
      </c>
      <c r="E33" s="27" t="s">
        <v>51</v>
      </c>
      <c r="F33" s="85">
        <f>ROUND((SUM(BE117:BE125)),  2)</f>
        <v>0</v>
      </c>
      <c r="I33" s="98">
        <v>0.21</v>
      </c>
      <c r="J33" s="85">
        <f>ROUND(((SUM(BE117:BE125))*I33),  2)</f>
        <v>0</v>
      </c>
      <c r="L33" s="33"/>
    </row>
    <row r="34" spans="2:12" s="1" customFormat="1" ht="14.45" customHeight="1">
      <c r="B34" s="33"/>
      <c r="E34" s="27" t="s">
        <v>52</v>
      </c>
      <c r="F34" s="85">
        <f>ROUND((SUM(BF117:BF125)),  2)</f>
        <v>0</v>
      </c>
      <c r="I34" s="98">
        <v>0.12</v>
      </c>
      <c r="J34" s="85">
        <f>ROUND(((SUM(BF117:BF125))*I34),  2)</f>
        <v>0</v>
      </c>
      <c r="L34" s="33"/>
    </row>
    <row r="35" spans="2:12" s="1" customFormat="1" ht="14.45" hidden="1" customHeight="1">
      <c r="B35" s="33"/>
      <c r="E35" s="27" t="s">
        <v>53</v>
      </c>
      <c r="F35" s="85">
        <f>ROUND((SUM(BG117:BG125)),  2)</f>
        <v>0</v>
      </c>
      <c r="I35" s="98">
        <v>0.21</v>
      </c>
      <c r="J35" s="85">
        <f>0</f>
        <v>0</v>
      </c>
      <c r="L35" s="33"/>
    </row>
    <row r="36" spans="2:12" s="1" customFormat="1" ht="14.45" hidden="1" customHeight="1">
      <c r="B36" s="33"/>
      <c r="E36" s="27" t="s">
        <v>54</v>
      </c>
      <c r="F36" s="85">
        <f>ROUND((SUM(BH117:BH125)),  2)</f>
        <v>0</v>
      </c>
      <c r="I36" s="98">
        <v>0.12</v>
      </c>
      <c r="J36" s="85">
        <f>0</f>
        <v>0</v>
      </c>
      <c r="L36" s="33"/>
    </row>
    <row r="37" spans="2:12" s="1" customFormat="1" ht="14.45" hidden="1" customHeight="1">
      <c r="B37" s="33"/>
      <c r="E37" s="27" t="s">
        <v>55</v>
      </c>
      <c r="F37" s="85">
        <f>ROUND((SUM(BI117:BI125)),  2)</f>
        <v>0</v>
      </c>
      <c r="I37" s="98">
        <v>0</v>
      </c>
      <c r="J37" s="85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56</v>
      </c>
      <c r="E39" s="56"/>
      <c r="F39" s="56"/>
      <c r="G39" s="101" t="s">
        <v>57</v>
      </c>
      <c r="H39" s="102" t="s">
        <v>58</v>
      </c>
      <c r="I39" s="56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1" t="s">
        <v>59</v>
      </c>
      <c r="E50" s="42"/>
      <c r="F50" s="42"/>
      <c r="G50" s="41" t="s">
        <v>60</v>
      </c>
      <c r="H50" s="42"/>
      <c r="I50" s="42"/>
      <c r="J50" s="42"/>
      <c r="K50" s="42"/>
      <c r="L50" s="33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3"/>
      <c r="D61" s="43" t="s">
        <v>61</v>
      </c>
      <c r="E61" s="35"/>
      <c r="F61" s="105" t="s">
        <v>62</v>
      </c>
      <c r="G61" s="43" t="s">
        <v>61</v>
      </c>
      <c r="H61" s="35"/>
      <c r="I61" s="35"/>
      <c r="J61" s="106" t="s">
        <v>62</v>
      </c>
      <c r="K61" s="35"/>
      <c r="L61" s="33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3"/>
      <c r="D65" s="41" t="s">
        <v>63</v>
      </c>
      <c r="E65" s="42"/>
      <c r="F65" s="42"/>
      <c r="G65" s="41" t="s">
        <v>64</v>
      </c>
      <c r="H65" s="42"/>
      <c r="I65" s="42"/>
      <c r="J65" s="42"/>
      <c r="K65" s="42"/>
      <c r="L65" s="33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3"/>
      <c r="D76" s="43" t="s">
        <v>61</v>
      </c>
      <c r="E76" s="35"/>
      <c r="F76" s="105" t="s">
        <v>62</v>
      </c>
      <c r="G76" s="43" t="s">
        <v>61</v>
      </c>
      <c r="H76" s="35"/>
      <c r="I76" s="35"/>
      <c r="J76" s="106" t="s">
        <v>62</v>
      </c>
      <c r="K76" s="35"/>
      <c r="L76" s="33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3"/>
    </row>
    <row r="82" spans="2:47" s="1" customFormat="1" ht="24.95" customHeight="1">
      <c r="B82" s="33"/>
      <c r="C82" s="21" t="s">
        <v>195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312" t="str">
        <f>E7</f>
        <v>Vybudování PPO na stokové síti v oblasti Karlín - Retenční nádrž JIH</v>
      </c>
      <c r="F85" s="313"/>
      <c r="G85" s="313"/>
      <c r="H85" s="313"/>
      <c r="L85" s="33"/>
    </row>
    <row r="86" spans="2:47" s="1" customFormat="1" ht="12" customHeight="1">
      <c r="B86" s="33"/>
      <c r="C86" s="27" t="s">
        <v>172</v>
      </c>
      <c r="L86" s="33"/>
    </row>
    <row r="87" spans="2:47" s="1" customFormat="1" ht="16.5" customHeight="1">
      <c r="B87" s="33"/>
      <c r="E87" s="273" t="str">
        <f>E9</f>
        <v xml:space="preserve">ON - Ostatní náklady </v>
      </c>
      <c r="F87" s="311"/>
      <c r="G87" s="311"/>
      <c r="H87" s="31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Praha 8 -Karlín</v>
      </c>
      <c r="I89" s="27" t="s">
        <v>24</v>
      </c>
      <c r="J89" s="52" t="str">
        <f>IF(J12="","",J12)</f>
        <v>13. 8. 2025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30</v>
      </c>
      <c r="F91" s="25" t="str">
        <f>E15</f>
        <v>Pražská vodohospodářská společnost a.s.</v>
      </c>
      <c r="I91" s="27" t="s">
        <v>38</v>
      </c>
      <c r="J91" s="31" t="str">
        <f>E21</f>
        <v>Sweco a.s.</v>
      </c>
      <c r="L91" s="33"/>
    </row>
    <row r="92" spans="2:47" s="1" customFormat="1" ht="15.2" customHeight="1">
      <c r="B92" s="33"/>
      <c r="C92" s="27" t="s">
        <v>36</v>
      </c>
      <c r="F92" s="25" t="str">
        <f>IF(E18="","",E18)</f>
        <v>Vyplň údaj</v>
      </c>
      <c r="I92" s="27" t="s">
        <v>43</v>
      </c>
      <c r="J92" s="31" t="str">
        <f>E24</f>
        <v>Sweco a.s.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196</v>
      </c>
      <c r="D94" s="99"/>
      <c r="E94" s="99"/>
      <c r="F94" s="99"/>
      <c r="G94" s="99"/>
      <c r="H94" s="99"/>
      <c r="I94" s="99"/>
      <c r="J94" s="108" t="s">
        <v>197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198</v>
      </c>
      <c r="J96" s="65">
        <f>J117</f>
        <v>0</v>
      </c>
      <c r="L96" s="33"/>
      <c r="AU96" s="17" t="s">
        <v>199</v>
      </c>
    </row>
    <row r="97" spans="2:12" s="8" customFormat="1" ht="24.95" customHeight="1">
      <c r="B97" s="110"/>
      <c r="D97" s="111" t="s">
        <v>4020</v>
      </c>
      <c r="E97" s="112"/>
      <c r="F97" s="112"/>
      <c r="G97" s="112"/>
      <c r="H97" s="112"/>
      <c r="I97" s="112"/>
      <c r="J97" s="113">
        <f>J118</f>
        <v>0</v>
      </c>
      <c r="L97" s="110"/>
    </row>
    <row r="98" spans="2:12" s="1" customFormat="1" ht="21.75" customHeight="1">
      <c r="B98" s="33"/>
      <c r="L98" s="33"/>
    </row>
    <row r="99" spans="2:12" s="1" customFormat="1" ht="6.9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3"/>
    </row>
    <row r="103" spans="2:12" s="1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3"/>
    </row>
    <row r="104" spans="2:12" s="1" customFormat="1" ht="24.95" customHeight="1">
      <c r="B104" s="33"/>
      <c r="C104" s="21" t="s">
        <v>217</v>
      </c>
      <c r="L104" s="33"/>
    </row>
    <row r="105" spans="2:12" s="1" customFormat="1" ht="6.95" customHeight="1">
      <c r="B105" s="33"/>
      <c r="L105" s="33"/>
    </row>
    <row r="106" spans="2:12" s="1" customFormat="1" ht="12" customHeight="1">
      <c r="B106" s="33"/>
      <c r="C106" s="27" t="s">
        <v>16</v>
      </c>
      <c r="L106" s="33"/>
    </row>
    <row r="107" spans="2:12" s="1" customFormat="1" ht="26.25" customHeight="1">
      <c r="B107" s="33"/>
      <c r="E107" s="312" t="str">
        <f>E7</f>
        <v>Vybudování PPO na stokové síti v oblasti Karlín - Retenční nádrž JIH</v>
      </c>
      <c r="F107" s="313"/>
      <c r="G107" s="313"/>
      <c r="H107" s="313"/>
      <c r="L107" s="33"/>
    </row>
    <row r="108" spans="2:12" s="1" customFormat="1" ht="12" customHeight="1">
      <c r="B108" s="33"/>
      <c r="C108" s="27" t="s">
        <v>172</v>
      </c>
      <c r="L108" s="33"/>
    </row>
    <row r="109" spans="2:12" s="1" customFormat="1" ht="16.5" customHeight="1">
      <c r="B109" s="33"/>
      <c r="E109" s="273" t="str">
        <f>E9</f>
        <v xml:space="preserve">ON - Ostatní náklady </v>
      </c>
      <c r="F109" s="311"/>
      <c r="G109" s="311"/>
      <c r="H109" s="311"/>
      <c r="L109" s="33"/>
    </row>
    <row r="110" spans="2:12" s="1" customFormat="1" ht="6.95" customHeight="1">
      <c r="B110" s="33"/>
      <c r="L110" s="33"/>
    </row>
    <row r="111" spans="2:12" s="1" customFormat="1" ht="12" customHeight="1">
      <c r="B111" s="33"/>
      <c r="C111" s="27" t="s">
        <v>22</v>
      </c>
      <c r="F111" s="25" t="str">
        <f>F12</f>
        <v>Praha 8 -Karlín</v>
      </c>
      <c r="I111" s="27" t="s">
        <v>24</v>
      </c>
      <c r="J111" s="52" t="str">
        <f>IF(J12="","",J12)</f>
        <v>13. 8. 2025</v>
      </c>
      <c r="L111" s="33"/>
    </row>
    <row r="112" spans="2:12" s="1" customFormat="1" ht="6.95" customHeight="1">
      <c r="B112" s="33"/>
      <c r="L112" s="33"/>
    </row>
    <row r="113" spans="2:65" s="1" customFormat="1" ht="15.2" customHeight="1">
      <c r="B113" s="33"/>
      <c r="C113" s="27" t="s">
        <v>30</v>
      </c>
      <c r="F113" s="25" t="str">
        <f>E15</f>
        <v>Pražská vodohospodářská společnost a.s.</v>
      </c>
      <c r="I113" s="27" t="s">
        <v>38</v>
      </c>
      <c r="J113" s="31" t="str">
        <f>E21</f>
        <v>Sweco a.s.</v>
      </c>
      <c r="L113" s="33"/>
    </row>
    <row r="114" spans="2:65" s="1" customFormat="1" ht="15.2" customHeight="1">
      <c r="B114" s="33"/>
      <c r="C114" s="27" t="s">
        <v>36</v>
      </c>
      <c r="F114" s="25" t="str">
        <f>IF(E18="","",E18)</f>
        <v>Vyplň údaj</v>
      </c>
      <c r="I114" s="27" t="s">
        <v>43</v>
      </c>
      <c r="J114" s="31" t="str">
        <f>E24</f>
        <v>Sweco a.s.</v>
      </c>
      <c r="L114" s="33"/>
    </row>
    <row r="115" spans="2:65" s="1" customFormat="1" ht="10.35" customHeight="1">
      <c r="B115" s="33"/>
      <c r="L115" s="33"/>
    </row>
    <row r="116" spans="2:65" s="10" customFormat="1" ht="29.25" customHeight="1">
      <c r="B116" s="118"/>
      <c r="C116" s="119" t="s">
        <v>218</v>
      </c>
      <c r="D116" s="120" t="s">
        <v>71</v>
      </c>
      <c r="E116" s="120" t="s">
        <v>67</v>
      </c>
      <c r="F116" s="120" t="s">
        <v>68</v>
      </c>
      <c r="G116" s="120" t="s">
        <v>219</v>
      </c>
      <c r="H116" s="120" t="s">
        <v>220</v>
      </c>
      <c r="I116" s="120" t="s">
        <v>221</v>
      </c>
      <c r="J116" s="120" t="s">
        <v>197</v>
      </c>
      <c r="K116" s="121" t="s">
        <v>222</v>
      </c>
      <c r="L116" s="118"/>
      <c r="M116" s="58" t="s">
        <v>1</v>
      </c>
      <c r="N116" s="59" t="s">
        <v>50</v>
      </c>
      <c r="O116" s="59" t="s">
        <v>223</v>
      </c>
      <c r="P116" s="59" t="s">
        <v>224</v>
      </c>
      <c r="Q116" s="59" t="s">
        <v>225</v>
      </c>
      <c r="R116" s="59" t="s">
        <v>226</v>
      </c>
      <c r="S116" s="59" t="s">
        <v>227</v>
      </c>
      <c r="T116" s="60" t="s">
        <v>228</v>
      </c>
    </row>
    <row r="117" spans="2:65" s="1" customFormat="1" ht="22.9" customHeight="1">
      <c r="B117" s="33"/>
      <c r="C117" s="63" t="s">
        <v>229</v>
      </c>
      <c r="J117" s="122">
        <f>BK117</f>
        <v>0</v>
      </c>
      <c r="L117" s="33"/>
      <c r="M117" s="61"/>
      <c r="N117" s="53"/>
      <c r="O117" s="53"/>
      <c r="P117" s="123">
        <f>P118</f>
        <v>0</v>
      </c>
      <c r="Q117" s="53"/>
      <c r="R117" s="123">
        <f>R118</f>
        <v>0</v>
      </c>
      <c r="S117" s="53"/>
      <c r="T117" s="124">
        <f>T118</f>
        <v>0</v>
      </c>
      <c r="AT117" s="17" t="s">
        <v>85</v>
      </c>
      <c r="AU117" s="17" t="s">
        <v>199</v>
      </c>
      <c r="BK117" s="125">
        <f>BK118</f>
        <v>0</v>
      </c>
    </row>
    <row r="118" spans="2:65" s="11" customFormat="1" ht="25.9" customHeight="1">
      <c r="B118" s="126"/>
      <c r="D118" s="127" t="s">
        <v>85</v>
      </c>
      <c r="E118" s="128" t="s">
        <v>4021</v>
      </c>
      <c r="F118" s="128" t="s">
        <v>4022</v>
      </c>
      <c r="I118" s="129"/>
      <c r="J118" s="130">
        <f>BK118</f>
        <v>0</v>
      </c>
      <c r="L118" s="126"/>
      <c r="M118" s="131"/>
      <c r="P118" s="132">
        <f>SUM(P119:P125)</f>
        <v>0</v>
      </c>
      <c r="R118" s="132">
        <f>SUM(R119:R125)</f>
        <v>0</v>
      </c>
      <c r="T118" s="133">
        <f>SUM(T119:T125)</f>
        <v>0</v>
      </c>
      <c r="AR118" s="127" t="s">
        <v>239</v>
      </c>
      <c r="AT118" s="134" t="s">
        <v>85</v>
      </c>
      <c r="AU118" s="134" t="s">
        <v>86</v>
      </c>
      <c r="AY118" s="127" t="s">
        <v>232</v>
      </c>
      <c r="BK118" s="135">
        <f>SUM(BK119:BK125)</f>
        <v>0</v>
      </c>
    </row>
    <row r="119" spans="2:65" s="1" customFormat="1" ht="37.9" customHeight="1">
      <c r="B119" s="33"/>
      <c r="C119" s="138" t="s">
        <v>93</v>
      </c>
      <c r="D119" s="138" t="s">
        <v>234</v>
      </c>
      <c r="E119" s="139" t="s">
        <v>4008</v>
      </c>
      <c r="F119" s="140" t="s">
        <v>4023</v>
      </c>
      <c r="G119" s="141" t="s">
        <v>885</v>
      </c>
      <c r="H119" s="142">
        <v>1</v>
      </c>
      <c r="I119" s="143"/>
      <c r="J119" s="144">
        <f t="shared" ref="J119:J125" si="0">ROUND(I119*H119,2)</f>
        <v>0</v>
      </c>
      <c r="K119" s="140" t="s">
        <v>1794</v>
      </c>
      <c r="L119" s="33"/>
      <c r="M119" s="145" t="s">
        <v>1</v>
      </c>
      <c r="N119" s="146" t="s">
        <v>51</v>
      </c>
      <c r="P119" s="147">
        <f t="shared" ref="P119:P125" si="1">O119*H119</f>
        <v>0</v>
      </c>
      <c r="Q119" s="147">
        <v>0</v>
      </c>
      <c r="R119" s="147">
        <f t="shared" ref="R119:R125" si="2">Q119*H119</f>
        <v>0</v>
      </c>
      <c r="S119" s="147">
        <v>0</v>
      </c>
      <c r="T119" s="148">
        <f t="shared" ref="T119:T125" si="3">S119*H119</f>
        <v>0</v>
      </c>
      <c r="AR119" s="149" t="s">
        <v>3221</v>
      </c>
      <c r="AT119" s="149" t="s">
        <v>234</v>
      </c>
      <c r="AU119" s="149" t="s">
        <v>93</v>
      </c>
      <c r="AY119" s="17" t="s">
        <v>232</v>
      </c>
      <c r="BE119" s="150">
        <f t="shared" ref="BE119:BE125" si="4">IF(N119="základní",J119,0)</f>
        <v>0</v>
      </c>
      <c r="BF119" s="150">
        <f t="shared" ref="BF119:BF125" si="5">IF(N119="snížená",J119,0)</f>
        <v>0</v>
      </c>
      <c r="BG119" s="150">
        <f t="shared" ref="BG119:BG125" si="6">IF(N119="zákl. přenesená",J119,0)</f>
        <v>0</v>
      </c>
      <c r="BH119" s="150">
        <f t="shared" ref="BH119:BH125" si="7">IF(N119="sníž. přenesená",J119,0)</f>
        <v>0</v>
      </c>
      <c r="BI119" s="150">
        <f t="shared" ref="BI119:BI125" si="8">IF(N119="nulová",J119,0)</f>
        <v>0</v>
      </c>
      <c r="BJ119" s="17" t="s">
        <v>93</v>
      </c>
      <c r="BK119" s="150">
        <f t="shared" ref="BK119:BK125" si="9">ROUND(I119*H119,2)</f>
        <v>0</v>
      </c>
      <c r="BL119" s="17" t="s">
        <v>3221</v>
      </c>
      <c r="BM119" s="149" t="s">
        <v>4024</v>
      </c>
    </row>
    <row r="120" spans="2:65" s="1" customFormat="1" ht="16.5" customHeight="1">
      <c r="B120" s="33"/>
      <c r="C120" s="138" t="s">
        <v>95</v>
      </c>
      <c r="D120" s="138" t="s">
        <v>234</v>
      </c>
      <c r="E120" s="139" t="s">
        <v>4013</v>
      </c>
      <c r="F120" s="140" t="s">
        <v>4025</v>
      </c>
      <c r="G120" s="141" t="s">
        <v>885</v>
      </c>
      <c r="H120" s="142">
        <v>1</v>
      </c>
      <c r="I120" s="143"/>
      <c r="J120" s="144">
        <f t="shared" si="0"/>
        <v>0</v>
      </c>
      <c r="K120" s="140" t="s">
        <v>1794</v>
      </c>
      <c r="L120" s="33"/>
      <c r="M120" s="145" t="s">
        <v>1</v>
      </c>
      <c r="N120" s="146" t="s">
        <v>51</v>
      </c>
      <c r="P120" s="147">
        <f t="shared" si="1"/>
        <v>0</v>
      </c>
      <c r="Q120" s="147">
        <v>0</v>
      </c>
      <c r="R120" s="147">
        <f t="shared" si="2"/>
        <v>0</v>
      </c>
      <c r="S120" s="147">
        <v>0</v>
      </c>
      <c r="T120" s="148">
        <f t="shared" si="3"/>
        <v>0</v>
      </c>
      <c r="AR120" s="149" t="s">
        <v>3221</v>
      </c>
      <c r="AT120" s="149" t="s">
        <v>234</v>
      </c>
      <c r="AU120" s="149" t="s">
        <v>93</v>
      </c>
      <c r="AY120" s="17" t="s">
        <v>232</v>
      </c>
      <c r="BE120" s="150">
        <f t="shared" si="4"/>
        <v>0</v>
      </c>
      <c r="BF120" s="150">
        <f t="shared" si="5"/>
        <v>0</v>
      </c>
      <c r="BG120" s="150">
        <f t="shared" si="6"/>
        <v>0</v>
      </c>
      <c r="BH120" s="150">
        <f t="shared" si="7"/>
        <v>0</v>
      </c>
      <c r="BI120" s="150">
        <f t="shared" si="8"/>
        <v>0</v>
      </c>
      <c r="BJ120" s="17" t="s">
        <v>93</v>
      </c>
      <c r="BK120" s="150">
        <f t="shared" si="9"/>
        <v>0</v>
      </c>
      <c r="BL120" s="17" t="s">
        <v>3221</v>
      </c>
      <c r="BM120" s="149" t="s">
        <v>4026</v>
      </c>
    </row>
    <row r="121" spans="2:65" s="1" customFormat="1" ht="16.5" customHeight="1">
      <c r="B121" s="33"/>
      <c r="C121" s="138" t="s">
        <v>256</v>
      </c>
      <c r="D121" s="138" t="s">
        <v>234</v>
      </c>
      <c r="E121" s="139" t="s">
        <v>4017</v>
      </c>
      <c r="F121" s="140" t="s">
        <v>4027</v>
      </c>
      <c r="G121" s="141" t="s">
        <v>885</v>
      </c>
      <c r="H121" s="142">
        <v>1</v>
      </c>
      <c r="I121" s="143"/>
      <c r="J121" s="144">
        <f t="shared" si="0"/>
        <v>0</v>
      </c>
      <c r="K121" s="140" t="s">
        <v>1794</v>
      </c>
      <c r="L121" s="33"/>
      <c r="M121" s="145" t="s">
        <v>1</v>
      </c>
      <c r="N121" s="146" t="s">
        <v>51</v>
      </c>
      <c r="P121" s="147">
        <f t="shared" si="1"/>
        <v>0</v>
      </c>
      <c r="Q121" s="147">
        <v>0</v>
      </c>
      <c r="R121" s="147">
        <f t="shared" si="2"/>
        <v>0</v>
      </c>
      <c r="S121" s="147">
        <v>0</v>
      </c>
      <c r="T121" s="148">
        <f t="shared" si="3"/>
        <v>0</v>
      </c>
      <c r="AR121" s="149" t="s">
        <v>3221</v>
      </c>
      <c r="AT121" s="149" t="s">
        <v>234</v>
      </c>
      <c r="AU121" s="149" t="s">
        <v>93</v>
      </c>
      <c r="AY121" s="17" t="s">
        <v>232</v>
      </c>
      <c r="BE121" s="150">
        <f t="shared" si="4"/>
        <v>0</v>
      </c>
      <c r="BF121" s="150">
        <f t="shared" si="5"/>
        <v>0</v>
      </c>
      <c r="BG121" s="150">
        <f t="shared" si="6"/>
        <v>0</v>
      </c>
      <c r="BH121" s="150">
        <f t="shared" si="7"/>
        <v>0</v>
      </c>
      <c r="BI121" s="150">
        <f t="shared" si="8"/>
        <v>0</v>
      </c>
      <c r="BJ121" s="17" t="s">
        <v>93</v>
      </c>
      <c r="BK121" s="150">
        <f t="shared" si="9"/>
        <v>0</v>
      </c>
      <c r="BL121" s="17" t="s">
        <v>3221</v>
      </c>
      <c r="BM121" s="149" t="s">
        <v>4028</v>
      </c>
    </row>
    <row r="122" spans="2:65" s="1" customFormat="1" ht="16.5" customHeight="1">
      <c r="B122" s="33"/>
      <c r="C122" s="138" t="s">
        <v>239</v>
      </c>
      <c r="D122" s="138" t="s">
        <v>234</v>
      </c>
      <c r="E122" s="139" t="s">
        <v>4029</v>
      </c>
      <c r="F122" s="140" t="s">
        <v>4030</v>
      </c>
      <c r="G122" s="141" t="s">
        <v>885</v>
      </c>
      <c r="H122" s="142">
        <v>1</v>
      </c>
      <c r="I122" s="143"/>
      <c r="J122" s="144">
        <f t="shared" si="0"/>
        <v>0</v>
      </c>
      <c r="K122" s="140" t="s">
        <v>1794</v>
      </c>
      <c r="L122" s="33"/>
      <c r="M122" s="145" t="s">
        <v>1</v>
      </c>
      <c r="N122" s="146" t="s">
        <v>51</v>
      </c>
      <c r="P122" s="147">
        <f t="shared" si="1"/>
        <v>0</v>
      </c>
      <c r="Q122" s="147">
        <v>0</v>
      </c>
      <c r="R122" s="147">
        <f t="shared" si="2"/>
        <v>0</v>
      </c>
      <c r="S122" s="147">
        <v>0</v>
      </c>
      <c r="T122" s="148">
        <f t="shared" si="3"/>
        <v>0</v>
      </c>
      <c r="AR122" s="149" t="s">
        <v>3221</v>
      </c>
      <c r="AT122" s="149" t="s">
        <v>234</v>
      </c>
      <c r="AU122" s="149" t="s">
        <v>93</v>
      </c>
      <c r="AY122" s="17" t="s">
        <v>232</v>
      </c>
      <c r="BE122" s="150">
        <f t="shared" si="4"/>
        <v>0</v>
      </c>
      <c r="BF122" s="150">
        <f t="shared" si="5"/>
        <v>0</v>
      </c>
      <c r="BG122" s="150">
        <f t="shared" si="6"/>
        <v>0</v>
      </c>
      <c r="BH122" s="150">
        <f t="shared" si="7"/>
        <v>0</v>
      </c>
      <c r="BI122" s="150">
        <f t="shared" si="8"/>
        <v>0</v>
      </c>
      <c r="BJ122" s="17" t="s">
        <v>93</v>
      </c>
      <c r="BK122" s="150">
        <f t="shared" si="9"/>
        <v>0</v>
      </c>
      <c r="BL122" s="17" t="s">
        <v>3221</v>
      </c>
      <c r="BM122" s="149" t="s">
        <v>4031</v>
      </c>
    </row>
    <row r="123" spans="2:65" s="1" customFormat="1" ht="16.5" customHeight="1">
      <c r="B123" s="33"/>
      <c r="C123" s="138" t="s">
        <v>266</v>
      </c>
      <c r="D123" s="138" t="s">
        <v>234</v>
      </c>
      <c r="E123" s="139" t="s">
        <v>4032</v>
      </c>
      <c r="F123" s="140" t="s">
        <v>4033</v>
      </c>
      <c r="G123" s="141" t="s">
        <v>885</v>
      </c>
      <c r="H123" s="142">
        <v>1</v>
      </c>
      <c r="I123" s="143"/>
      <c r="J123" s="144">
        <f t="shared" si="0"/>
        <v>0</v>
      </c>
      <c r="K123" s="140" t="s">
        <v>1794</v>
      </c>
      <c r="L123" s="33"/>
      <c r="M123" s="145" t="s">
        <v>1</v>
      </c>
      <c r="N123" s="146" t="s">
        <v>51</v>
      </c>
      <c r="P123" s="147">
        <f t="shared" si="1"/>
        <v>0</v>
      </c>
      <c r="Q123" s="147">
        <v>0</v>
      </c>
      <c r="R123" s="147">
        <f t="shared" si="2"/>
        <v>0</v>
      </c>
      <c r="S123" s="147">
        <v>0</v>
      </c>
      <c r="T123" s="148">
        <f t="shared" si="3"/>
        <v>0</v>
      </c>
      <c r="AR123" s="149" t="s">
        <v>3221</v>
      </c>
      <c r="AT123" s="149" t="s">
        <v>234</v>
      </c>
      <c r="AU123" s="149" t="s">
        <v>93</v>
      </c>
      <c r="AY123" s="17" t="s">
        <v>232</v>
      </c>
      <c r="BE123" s="150">
        <f t="shared" si="4"/>
        <v>0</v>
      </c>
      <c r="BF123" s="150">
        <f t="shared" si="5"/>
        <v>0</v>
      </c>
      <c r="BG123" s="150">
        <f t="shared" si="6"/>
        <v>0</v>
      </c>
      <c r="BH123" s="150">
        <f t="shared" si="7"/>
        <v>0</v>
      </c>
      <c r="BI123" s="150">
        <f t="shared" si="8"/>
        <v>0</v>
      </c>
      <c r="BJ123" s="17" t="s">
        <v>93</v>
      </c>
      <c r="BK123" s="150">
        <f t="shared" si="9"/>
        <v>0</v>
      </c>
      <c r="BL123" s="17" t="s">
        <v>3221</v>
      </c>
      <c r="BM123" s="149" t="s">
        <v>4034</v>
      </c>
    </row>
    <row r="124" spans="2:65" s="1" customFormat="1" ht="24.2" customHeight="1">
      <c r="B124" s="33"/>
      <c r="C124" s="138" t="s">
        <v>271</v>
      </c>
      <c r="D124" s="138" t="s">
        <v>234</v>
      </c>
      <c r="E124" s="139" t="s">
        <v>4035</v>
      </c>
      <c r="F124" s="140" t="s">
        <v>4036</v>
      </c>
      <c r="G124" s="141" t="s">
        <v>885</v>
      </c>
      <c r="H124" s="142">
        <v>1</v>
      </c>
      <c r="I124" s="143"/>
      <c r="J124" s="144">
        <f t="shared" si="0"/>
        <v>0</v>
      </c>
      <c r="K124" s="140" t="s">
        <v>1794</v>
      </c>
      <c r="L124" s="33"/>
      <c r="M124" s="145" t="s">
        <v>1</v>
      </c>
      <c r="N124" s="146" t="s">
        <v>51</v>
      </c>
      <c r="P124" s="147">
        <f t="shared" si="1"/>
        <v>0</v>
      </c>
      <c r="Q124" s="147">
        <v>0</v>
      </c>
      <c r="R124" s="147">
        <f t="shared" si="2"/>
        <v>0</v>
      </c>
      <c r="S124" s="147">
        <v>0</v>
      </c>
      <c r="T124" s="148">
        <f t="shared" si="3"/>
        <v>0</v>
      </c>
      <c r="AR124" s="149" t="s">
        <v>3221</v>
      </c>
      <c r="AT124" s="149" t="s">
        <v>234</v>
      </c>
      <c r="AU124" s="149" t="s">
        <v>93</v>
      </c>
      <c r="AY124" s="17" t="s">
        <v>232</v>
      </c>
      <c r="BE124" s="150">
        <f t="shared" si="4"/>
        <v>0</v>
      </c>
      <c r="BF124" s="150">
        <f t="shared" si="5"/>
        <v>0</v>
      </c>
      <c r="BG124" s="150">
        <f t="shared" si="6"/>
        <v>0</v>
      </c>
      <c r="BH124" s="150">
        <f t="shared" si="7"/>
        <v>0</v>
      </c>
      <c r="BI124" s="150">
        <f t="shared" si="8"/>
        <v>0</v>
      </c>
      <c r="BJ124" s="17" t="s">
        <v>93</v>
      </c>
      <c r="BK124" s="150">
        <f t="shared" si="9"/>
        <v>0</v>
      </c>
      <c r="BL124" s="17" t="s">
        <v>3221</v>
      </c>
      <c r="BM124" s="149" t="s">
        <v>4037</v>
      </c>
    </row>
    <row r="125" spans="2:65" s="1" customFormat="1" ht="37.9" customHeight="1">
      <c r="B125" s="33"/>
      <c r="C125" s="138" t="s">
        <v>275</v>
      </c>
      <c r="D125" s="138" t="s">
        <v>234</v>
      </c>
      <c r="E125" s="139" t="s">
        <v>4038</v>
      </c>
      <c r="F125" s="140" t="s">
        <v>4039</v>
      </c>
      <c r="G125" s="141" t="s">
        <v>885</v>
      </c>
      <c r="H125" s="142">
        <v>1</v>
      </c>
      <c r="I125" s="143"/>
      <c r="J125" s="144">
        <f t="shared" si="0"/>
        <v>0</v>
      </c>
      <c r="K125" s="140" t="s">
        <v>1794</v>
      </c>
      <c r="L125" s="33"/>
      <c r="M125" s="192" t="s">
        <v>1</v>
      </c>
      <c r="N125" s="193" t="s">
        <v>51</v>
      </c>
      <c r="O125" s="194"/>
      <c r="P125" s="195">
        <f t="shared" si="1"/>
        <v>0</v>
      </c>
      <c r="Q125" s="195">
        <v>0</v>
      </c>
      <c r="R125" s="195">
        <f t="shared" si="2"/>
        <v>0</v>
      </c>
      <c r="S125" s="195">
        <v>0</v>
      </c>
      <c r="T125" s="196">
        <f t="shared" si="3"/>
        <v>0</v>
      </c>
      <c r="AR125" s="149" t="s">
        <v>3221</v>
      </c>
      <c r="AT125" s="149" t="s">
        <v>234</v>
      </c>
      <c r="AU125" s="149" t="s">
        <v>93</v>
      </c>
      <c r="AY125" s="17" t="s">
        <v>232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7" t="s">
        <v>93</v>
      </c>
      <c r="BK125" s="150">
        <f t="shared" si="9"/>
        <v>0</v>
      </c>
      <c r="BL125" s="17" t="s">
        <v>3221</v>
      </c>
      <c r="BM125" s="149" t="s">
        <v>4040</v>
      </c>
    </row>
    <row r="126" spans="2:65" s="1" customFormat="1" ht="6.95" customHeight="1"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3"/>
    </row>
  </sheetData>
  <sheetProtection algorithmName="SHA-512" hashValue="nNVX427bCm2gdvDfdHmk3dkbGFeXofPklL9kjUSVuN3o1O37v4FZ2w0f1G5DVNs0uVHT4GXUE81k+AuvK6wE2w==" saltValue="6Mki0fXtz4y9hz3RBWJZP7HZvboIb5ZUv7eWUusJGankAlKpp4COpnAS07wEZoflIDw0oa5GfOM11IL/UfP+0w==" spinCount="100000" sheet="1" objects="1" scenarios="1" formatColumns="0" formatRows="0" autoFilter="0"/>
  <autoFilter ref="C116:K125" xr:uid="{00000000-0009-0000-0000-000011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H589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4041</v>
      </c>
      <c r="H4" s="20"/>
    </row>
    <row r="5" spans="2:8" ht="12" customHeight="1">
      <c r="B5" s="20"/>
      <c r="C5" s="24" t="s">
        <v>13</v>
      </c>
      <c r="D5" s="289" t="s">
        <v>14</v>
      </c>
      <c r="E5" s="285"/>
      <c r="F5" s="285"/>
      <c r="H5" s="20"/>
    </row>
    <row r="6" spans="2:8" ht="36.950000000000003" customHeight="1">
      <c r="B6" s="20"/>
      <c r="C6" s="26" t="s">
        <v>16</v>
      </c>
      <c r="D6" s="286" t="s">
        <v>17</v>
      </c>
      <c r="E6" s="285"/>
      <c r="F6" s="285"/>
      <c r="H6" s="20"/>
    </row>
    <row r="7" spans="2:8" ht="16.5" customHeight="1">
      <c r="B7" s="20"/>
      <c r="C7" s="27" t="s">
        <v>24</v>
      </c>
      <c r="D7" s="52" t="str">
        <f>'Rekapitulace stavby'!AN8</f>
        <v>13. 8. 2025</v>
      </c>
      <c r="H7" s="20"/>
    </row>
    <row r="8" spans="2:8" s="1" customFormat="1" ht="10.9" customHeight="1">
      <c r="B8" s="33"/>
      <c r="H8" s="33"/>
    </row>
    <row r="9" spans="2:8" s="10" customFormat="1" ht="29.25" customHeight="1">
      <c r="B9" s="118"/>
      <c r="C9" s="119" t="s">
        <v>67</v>
      </c>
      <c r="D9" s="120" t="s">
        <v>68</v>
      </c>
      <c r="E9" s="120" t="s">
        <v>219</v>
      </c>
      <c r="F9" s="121" t="s">
        <v>4042</v>
      </c>
      <c r="H9" s="118"/>
    </row>
    <row r="10" spans="2:8" s="1" customFormat="1" ht="26.45" customHeight="1">
      <c r="B10" s="33"/>
      <c r="C10" s="200" t="s">
        <v>90</v>
      </c>
      <c r="D10" s="200" t="s">
        <v>91</v>
      </c>
      <c r="H10" s="33"/>
    </row>
    <row r="11" spans="2:8" s="1" customFormat="1" ht="16.899999999999999" customHeight="1">
      <c r="B11" s="33"/>
      <c r="C11" s="201" t="s">
        <v>177</v>
      </c>
      <c r="D11" s="202" t="s">
        <v>4043</v>
      </c>
      <c r="E11" s="203" t="s">
        <v>167</v>
      </c>
      <c r="F11" s="204">
        <v>2482.9670000000001</v>
      </c>
      <c r="H11" s="33"/>
    </row>
    <row r="12" spans="2:8" s="1" customFormat="1" ht="16.899999999999999" customHeight="1">
      <c r="B12" s="33"/>
      <c r="C12" s="201" t="s">
        <v>4044</v>
      </c>
      <c r="D12" s="202" t="s">
        <v>4045</v>
      </c>
      <c r="E12" s="203" t="s">
        <v>167</v>
      </c>
      <c r="F12" s="204">
        <v>45.402000000000001</v>
      </c>
      <c r="H12" s="33"/>
    </row>
    <row r="13" spans="2:8" s="1" customFormat="1" ht="16.899999999999999" customHeight="1">
      <c r="B13" s="33"/>
      <c r="C13" s="201" t="s">
        <v>4046</v>
      </c>
      <c r="D13" s="202" t="s">
        <v>4047</v>
      </c>
      <c r="E13" s="203" t="s">
        <v>167</v>
      </c>
      <c r="F13" s="204">
        <v>438.27100000000002</v>
      </c>
      <c r="H13" s="33"/>
    </row>
    <row r="14" spans="2:8" s="1" customFormat="1" ht="26.45" customHeight="1">
      <c r="B14" s="33"/>
      <c r="C14" s="200" t="s">
        <v>4048</v>
      </c>
      <c r="D14" s="200" t="s">
        <v>91</v>
      </c>
      <c r="H14" s="33"/>
    </row>
    <row r="15" spans="2:8" s="1" customFormat="1" ht="16.899999999999999" customHeight="1">
      <c r="B15" s="33"/>
      <c r="C15" s="201" t="s">
        <v>1130</v>
      </c>
      <c r="D15" s="202" t="s">
        <v>4049</v>
      </c>
      <c r="E15" s="203" t="s">
        <v>153</v>
      </c>
      <c r="F15" s="204">
        <v>1045.664</v>
      </c>
      <c r="H15" s="33"/>
    </row>
    <row r="16" spans="2:8" s="1" customFormat="1" ht="16.899999999999999" customHeight="1">
      <c r="B16" s="33"/>
      <c r="C16" s="205" t="s">
        <v>1</v>
      </c>
      <c r="D16" s="205" t="s">
        <v>1127</v>
      </c>
      <c r="E16" s="17" t="s">
        <v>1</v>
      </c>
      <c r="F16" s="206">
        <v>0</v>
      </c>
      <c r="H16" s="33"/>
    </row>
    <row r="17" spans="2:8" s="1" customFormat="1" ht="16.899999999999999" customHeight="1">
      <c r="B17" s="33"/>
      <c r="C17" s="205" t="s">
        <v>1</v>
      </c>
      <c r="D17" s="205" t="s">
        <v>1128</v>
      </c>
      <c r="E17" s="17" t="s">
        <v>1</v>
      </c>
      <c r="F17" s="206">
        <v>492.971</v>
      </c>
      <c r="H17" s="33"/>
    </row>
    <row r="18" spans="2:8" s="1" customFormat="1" ht="16.899999999999999" customHeight="1">
      <c r="B18" s="33"/>
      <c r="C18" s="205" t="s">
        <v>1</v>
      </c>
      <c r="D18" s="205" t="s">
        <v>1129</v>
      </c>
      <c r="E18" s="17" t="s">
        <v>1</v>
      </c>
      <c r="F18" s="206">
        <v>552.69299999999998</v>
      </c>
      <c r="H18" s="33"/>
    </row>
    <row r="19" spans="2:8" s="1" customFormat="1" ht="16.899999999999999" customHeight="1">
      <c r="B19" s="33"/>
      <c r="C19" s="205" t="s">
        <v>1130</v>
      </c>
      <c r="D19" s="205" t="s">
        <v>283</v>
      </c>
      <c r="E19" s="17" t="s">
        <v>1</v>
      </c>
      <c r="F19" s="206">
        <v>1045.664</v>
      </c>
      <c r="H19" s="33"/>
    </row>
    <row r="20" spans="2:8" s="1" customFormat="1" ht="16.899999999999999" customHeight="1">
      <c r="B20" s="33"/>
      <c r="C20" s="201" t="s">
        <v>1151</v>
      </c>
      <c r="D20" s="202" t="s">
        <v>4050</v>
      </c>
      <c r="E20" s="203" t="s">
        <v>153</v>
      </c>
      <c r="F20" s="204">
        <v>1066.652</v>
      </c>
      <c r="H20" s="33"/>
    </row>
    <row r="21" spans="2:8" s="1" customFormat="1" ht="16.899999999999999" customHeight="1">
      <c r="B21" s="33"/>
      <c r="C21" s="205" t="s">
        <v>1</v>
      </c>
      <c r="D21" s="205" t="s">
        <v>1145</v>
      </c>
      <c r="E21" s="17" t="s">
        <v>1</v>
      </c>
      <c r="F21" s="206">
        <v>0</v>
      </c>
      <c r="H21" s="33"/>
    </row>
    <row r="22" spans="2:8" s="1" customFormat="1" ht="16.899999999999999" customHeight="1">
      <c r="B22" s="33"/>
      <c r="C22" s="205" t="s">
        <v>1</v>
      </c>
      <c r="D22" s="205" t="s">
        <v>1146</v>
      </c>
      <c r="E22" s="17" t="s">
        <v>1</v>
      </c>
      <c r="F22" s="206">
        <v>0</v>
      </c>
      <c r="H22" s="33"/>
    </row>
    <row r="23" spans="2:8" s="1" customFormat="1" ht="16.899999999999999" customHeight="1">
      <c r="B23" s="33"/>
      <c r="C23" s="205" t="s">
        <v>1</v>
      </c>
      <c r="D23" s="205" t="s">
        <v>1147</v>
      </c>
      <c r="E23" s="17" t="s">
        <v>1</v>
      </c>
      <c r="F23" s="206">
        <v>20.988</v>
      </c>
      <c r="H23" s="33"/>
    </row>
    <row r="24" spans="2:8" s="1" customFormat="1" ht="16.899999999999999" customHeight="1">
      <c r="B24" s="33"/>
      <c r="C24" s="205" t="s">
        <v>1</v>
      </c>
      <c r="D24" s="205" t="s">
        <v>1148</v>
      </c>
      <c r="E24" s="17" t="s">
        <v>1</v>
      </c>
      <c r="F24" s="206">
        <v>0</v>
      </c>
      <c r="H24" s="33"/>
    </row>
    <row r="25" spans="2:8" s="1" customFormat="1" ht="16.899999999999999" customHeight="1">
      <c r="B25" s="33"/>
      <c r="C25" s="205" t="s">
        <v>1</v>
      </c>
      <c r="D25" s="205" t="s">
        <v>1149</v>
      </c>
      <c r="E25" s="17" t="s">
        <v>1</v>
      </c>
      <c r="F25" s="206">
        <v>492.971</v>
      </c>
      <c r="H25" s="33"/>
    </row>
    <row r="26" spans="2:8" s="1" customFormat="1" ht="16.899999999999999" customHeight="1">
      <c r="B26" s="33"/>
      <c r="C26" s="205" t="s">
        <v>1</v>
      </c>
      <c r="D26" s="205" t="s">
        <v>1150</v>
      </c>
      <c r="E26" s="17" t="s">
        <v>1</v>
      </c>
      <c r="F26" s="206">
        <v>552.69299999999998</v>
      </c>
      <c r="H26" s="33"/>
    </row>
    <row r="27" spans="2:8" s="1" customFormat="1" ht="16.899999999999999" customHeight="1">
      <c r="B27" s="33"/>
      <c r="C27" s="205" t="s">
        <v>1151</v>
      </c>
      <c r="D27" s="205" t="s">
        <v>283</v>
      </c>
      <c r="E27" s="17" t="s">
        <v>1</v>
      </c>
      <c r="F27" s="206">
        <v>1066.652</v>
      </c>
      <c r="H27" s="33"/>
    </row>
    <row r="28" spans="2:8" s="1" customFormat="1" ht="16.899999999999999" customHeight="1">
      <c r="B28" s="33"/>
      <c r="C28" s="201" t="s">
        <v>1208</v>
      </c>
      <c r="D28" s="202" t="s">
        <v>4051</v>
      </c>
      <c r="E28" s="203" t="s">
        <v>153</v>
      </c>
      <c r="F28" s="204">
        <v>372.93</v>
      </c>
      <c r="H28" s="33"/>
    </row>
    <row r="29" spans="2:8" s="1" customFormat="1" ht="16.899999999999999" customHeight="1">
      <c r="B29" s="33"/>
      <c r="C29" s="205" t="s">
        <v>1</v>
      </c>
      <c r="D29" s="205" t="s">
        <v>1204</v>
      </c>
      <c r="E29" s="17" t="s">
        <v>1</v>
      </c>
      <c r="F29" s="206">
        <v>0</v>
      </c>
      <c r="H29" s="33"/>
    </row>
    <row r="30" spans="2:8" s="1" customFormat="1" ht="16.899999999999999" customHeight="1">
      <c r="B30" s="33"/>
      <c r="C30" s="205" t="s">
        <v>1</v>
      </c>
      <c r="D30" s="205" t="s">
        <v>1205</v>
      </c>
      <c r="E30" s="17" t="s">
        <v>1</v>
      </c>
      <c r="F30" s="206">
        <v>221.77</v>
      </c>
      <c r="H30" s="33"/>
    </row>
    <row r="31" spans="2:8" s="1" customFormat="1" ht="16.899999999999999" customHeight="1">
      <c r="B31" s="33"/>
      <c r="C31" s="205" t="s">
        <v>1</v>
      </c>
      <c r="D31" s="205" t="s">
        <v>1206</v>
      </c>
      <c r="E31" s="17" t="s">
        <v>1</v>
      </c>
      <c r="F31" s="206">
        <v>106.28</v>
      </c>
      <c r="H31" s="33"/>
    </row>
    <row r="32" spans="2:8" s="1" customFormat="1" ht="16.899999999999999" customHeight="1">
      <c r="B32" s="33"/>
      <c r="C32" s="205" t="s">
        <v>1</v>
      </c>
      <c r="D32" s="205" t="s">
        <v>1207</v>
      </c>
      <c r="E32" s="17" t="s">
        <v>1</v>
      </c>
      <c r="F32" s="206">
        <v>22.44</v>
      </c>
      <c r="H32" s="33"/>
    </row>
    <row r="33" spans="2:8" s="1" customFormat="1" ht="16.899999999999999" customHeight="1">
      <c r="B33" s="33"/>
      <c r="C33" s="205" t="s">
        <v>1</v>
      </c>
      <c r="D33" s="205" t="s">
        <v>1207</v>
      </c>
      <c r="E33" s="17" t="s">
        <v>1</v>
      </c>
      <c r="F33" s="206">
        <v>22.44</v>
      </c>
      <c r="H33" s="33"/>
    </row>
    <row r="34" spans="2:8" s="1" customFormat="1" ht="16.899999999999999" customHeight="1">
      <c r="B34" s="33"/>
      <c r="C34" s="205" t="s">
        <v>1208</v>
      </c>
      <c r="D34" s="205" t="s">
        <v>283</v>
      </c>
      <c r="E34" s="17" t="s">
        <v>1</v>
      </c>
      <c r="F34" s="206">
        <v>372.93</v>
      </c>
      <c r="H34" s="33"/>
    </row>
    <row r="35" spans="2:8" s="1" customFormat="1" ht="16.899999999999999" customHeight="1">
      <c r="B35" s="33"/>
      <c r="C35" s="201" t="s">
        <v>151</v>
      </c>
      <c r="D35" s="202" t="s">
        <v>152</v>
      </c>
      <c r="E35" s="203" t="s">
        <v>153</v>
      </c>
      <c r="F35" s="204">
        <v>464.48</v>
      </c>
      <c r="H35" s="33"/>
    </row>
    <row r="36" spans="2:8" s="1" customFormat="1" ht="16.899999999999999" customHeight="1">
      <c r="B36" s="33"/>
      <c r="C36" s="205" t="s">
        <v>1</v>
      </c>
      <c r="D36" s="205" t="s">
        <v>1217</v>
      </c>
      <c r="E36" s="17" t="s">
        <v>1</v>
      </c>
      <c r="F36" s="206">
        <v>0</v>
      </c>
      <c r="H36" s="33"/>
    </row>
    <row r="37" spans="2:8" s="1" customFormat="1" ht="16.899999999999999" customHeight="1">
      <c r="B37" s="33"/>
      <c r="C37" s="205" t="s">
        <v>1</v>
      </c>
      <c r="D37" s="205" t="s">
        <v>1218</v>
      </c>
      <c r="E37" s="17" t="s">
        <v>1</v>
      </c>
      <c r="F37" s="206">
        <v>133.96</v>
      </c>
      <c r="H37" s="33"/>
    </row>
    <row r="38" spans="2:8" s="1" customFormat="1" ht="16.899999999999999" customHeight="1">
      <c r="B38" s="33"/>
      <c r="C38" s="205" t="s">
        <v>1</v>
      </c>
      <c r="D38" s="205" t="s">
        <v>1219</v>
      </c>
      <c r="E38" s="17" t="s">
        <v>1</v>
      </c>
      <c r="F38" s="206">
        <v>94</v>
      </c>
      <c r="H38" s="33"/>
    </row>
    <row r="39" spans="2:8" s="1" customFormat="1" ht="16.899999999999999" customHeight="1">
      <c r="B39" s="33"/>
      <c r="C39" s="205" t="s">
        <v>1</v>
      </c>
      <c r="D39" s="205" t="s">
        <v>1220</v>
      </c>
      <c r="E39" s="17" t="s">
        <v>1</v>
      </c>
      <c r="F39" s="206">
        <v>114.92</v>
      </c>
      <c r="H39" s="33"/>
    </row>
    <row r="40" spans="2:8" s="1" customFormat="1" ht="16.899999999999999" customHeight="1">
      <c r="B40" s="33"/>
      <c r="C40" s="205" t="s">
        <v>1</v>
      </c>
      <c r="D40" s="205" t="s">
        <v>1221</v>
      </c>
      <c r="E40" s="17" t="s">
        <v>1</v>
      </c>
      <c r="F40" s="206">
        <v>31.6</v>
      </c>
      <c r="H40" s="33"/>
    </row>
    <row r="41" spans="2:8" s="1" customFormat="1" ht="16.899999999999999" customHeight="1">
      <c r="B41" s="33"/>
      <c r="C41" s="205" t="s">
        <v>1</v>
      </c>
      <c r="D41" s="205" t="s">
        <v>1222</v>
      </c>
      <c r="E41" s="17" t="s">
        <v>1</v>
      </c>
      <c r="F41" s="206">
        <v>45</v>
      </c>
      <c r="H41" s="33"/>
    </row>
    <row r="42" spans="2:8" s="1" customFormat="1" ht="16.899999999999999" customHeight="1">
      <c r="B42" s="33"/>
      <c r="C42" s="205" t="s">
        <v>1</v>
      </c>
      <c r="D42" s="205" t="s">
        <v>1222</v>
      </c>
      <c r="E42" s="17" t="s">
        <v>1</v>
      </c>
      <c r="F42" s="206">
        <v>45</v>
      </c>
      <c r="H42" s="33"/>
    </row>
    <row r="43" spans="2:8" s="1" customFormat="1" ht="16.899999999999999" customHeight="1">
      <c r="B43" s="33"/>
      <c r="C43" s="205" t="s">
        <v>151</v>
      </c>
      <c r="D43" s="205" t="s">
        <v>243</v>
      </c>
      <c r="E43" s="17" t="s">
        <v>1</v>
      </c>
      <c r="F43" s="206">
        <v>464.48</v>
      </c>
      <c r="H43" s="33"/>
    </row>
    <row r="44" spans="2:8" s="1" customFormat="1" ht="16.899999999999999" customHeight="1">
      <c r="B44" s="33"/>
      <c r="C44" s="207" t="s">
        <v>4052</v>
      </c>
      <c r="H44" s="33"/>
    </row>
    <row r="45" spans="2:8" s="1" customFormat="1" ht="16.899999999999999" customHeight="1">
      <c r="B45" s="33"/>
      <c r="C45" s="205" t="s">
        <v>1214</v>
      </c>
      <c r="D45" s="205" t="s">
        <v>4053</v>
      </c>
      <c r="E45" s="17" t="s">
        <v>153</v>
      </c>
      <c r="F45" s="206">
        <v>464.48</v>
      </c>
      <c r="H45" s="33"/>
    </row>
    <row r="46" spans="2:8" s="1" customFormat="1" ht="16.899999999999999" customHeight="1">
      <c r="B46" s="33"/>
      <c r="C46" s="205" t="s">
        <v>1159</v>
      </c>
      <c r="D46" s="205" t="s">
        <v>4054</v>
      </c>
      <c r="E46" s="17" t="s">
        <v>153</v>
      </c>
      <c r="F46" s="206">
        <v>464.48</v>
      </c>
      <c r="H46" s="33"/>
    </row>
    <row r="47" spans="2:8" s="1" customFormat="1" ht="16.899999999999999" customHeight="1">
      <c r="B47" s="33"/>
      <c r="C47" s="201" t="s">
        <v>155</v>
      </c>
      <c r="D47" s="202" t="s">
        <v>156</v>
      </c>
      <c r="E47" s="203" t="s">
        <v>153</v>
      </c>
      <c r="F47" s="204">
        <v>6379.56</v>
      </c>
      <c r="H47" s="33"/>
    </row>
    <row r="48" spans="2:8" s="1" customFormat="1" ht="16.899999999999999" customHeight="1">
      <c r="B48" s="33"/>
      <c r="C48" s="205" t="s">
        <v>1</v>
      </c>
      <c r="D48" s="205" t="s">
        <v>1517</v>
      </c>
      <c r="E48" s="17" t="s">
        <v>1</v>
      </c>
      <c r="F48" s="206">
        <v>0</v>
      </c>
      <c r="H48" s="33"/>
    </row>
    <row r="49" spans="2:8" s="1" customFormat="1" ht="16.899999999999999" customHeight="1">
      <c r="B49" s="33"/>
      <c r="C49" s="205" t="s">
        <v>1</v>
      </c>
      <c r="D49" s="205" t="s">
        <v>1518</v>
      </c>
      <c r="E49" s="17" t="s">
        <v>1</v>
      </c>
      <c r="F49" s="206">
        <v>1092.4000000000001</v>
      </c>
      <c r="H49" s="33"/>
    </row>
    <row r="50" spans="2:8" s="1" customFormat="1" ht="16.899999999999999" customHeight="1">
      <c r="B50" s="33"/>
      <c r="C50" s="205" t="s">
        <v>1</v>
      </c>
      <c r="D50" s="205" t="s">
        <v>1519</v>
      </c>
      <c r="E50" s="17" t="s">
        <v>1</v>
      </c>
      <c r="F50" s="206">
        <v>2843.6469999999999</v>
      </c>
      <c r="H50" s="33"/>
    </row>
    <row r="51" spans="2:8" s="1" customFormat="1" ht="16.899999999999999" customHeight="1">
      <c r="B51" s="33"/>
      <c r="C51" s="205" t="s">
        <v>1</v>
      </c>
      <c r="D51" s="205" t="s">
        <v>1520</v>
      </c>
      <c r="E51" s="17" t="s">
        <v>1</v>
      </c>
      <c r="F51" s="206">
        <v>558.16</v>
      </c>
      <c r="H51" s="33"/>
    </row>
    <row r="52" spans="2:8" s="1" customFormat="1" ht="16.899999999999999" customHeight="1">
      <c r="B52" s="33"/>
      <c r="C52" s="205" t="s">
        <v>1</v>
      </c>
      <c r="D52" s="205" t="s">
        <v>1521</v>
      </c>
      <c r="E52" s="17" t="s">
        <v>1</v>
      </c>
      <c r="F52" s="206">
        <v>-91.26</v>
      </c>
      <c r="H52" s="33"/>
    </row>
    <row r="53" spans="2:8" s="1" customFormat="1" ht="16.899999999999999" customHeight="1">
      <c r="B53" s="33"/>
      <c r="C53" s="205" t="s">
        <v>1</v>
      </c>
      <c r="D53" s="205" t="s">
        <v>1522</v>
      </c>
      <c r="E53" s="17" t="s">
        <v>1</v>
      </c>
      <c r="F53" s="206">
        <v>-113.4</v>
      </c>
      <c r="H53" s="33"/>
    </row>
    <row r="54" spans="2:8" s="1" customFormat="1" ht="16.899999999999999" customHeight="1">
      <c r="B54" s="33"/>
      <c r="C54" s="205" t="s">
        <v>1</v>
      </c>
      <c r="D54" s="205" t="s">
        <v>1523</v>
      </c>
      <c r="E54" s="17" t="s">
        <v>1</v>
      </c>
      <c r="F54" s="206">
        <v>13.2</v>
      </c>
      <c r="H54" s="33"/>
    </row>
    <row r="55" spans="2:8" s="1" customFormat="1" ht="16.899999999999999" customHeight="1">
      <c r="B55" s="33"/>
      <c r="C55" s="205" t="s">
        <v>1</v>
      </c>
      <c r="D55" s="205" t="s">
        <v>1524</v>
      </c>
      <c r="E55" s="17" t="s">
        <v>1</v>
      </c>
      <c r="F55" s="206">
        <v>27.2</v>
      </c>
      <c r="H55" s="33"/>
    </row>
    <row r="56" spans="2:8" s="1" customFormat="1" ht="16.899999999999999" customHeight="1">
      <c r="B56" s="33"/>
      <c r="C56" s="205" t="s">
        <v>1</v>
      </c>
      <c r="D56" s="205" t="s">
        <v>1525</v>
      </c>
      <c r="E56" s="17" t="s">
        <v>1</v>
      </c>
      <c r="F56" s="206">
        <v>8.68</v>
      </c>
      <c r="H56" s="33"/>
    </row>
    <row r="57" spans="2:8" s="1" customFormat="1" ht="16.899999999999999" customHeight="1">
      <c r="B57" s="33"/>
      <c r="C57" s="205" t="s">
        <v>1</v>
      </c>
      <c r="D57" s="205" t="s">
        <v>1526</v>
      </c>
      <c r="E57" s="17" t="s">
        <v>1</v>
      </c>
      <c r="F57" s="206">
        <v>1166.8</v>
      </c>
      <c r="H57" s="33"/>
    </row>
    <row r="58" spans="2:8" s="1" customFormat="1" ht="16.899999999999999" customHeight="1">
      <c r="B58" s="33"/>
      <c r="C58" s="205" t="s">
        <v>1</v>
      </c>
      <c r="D58" s="205" t="s">
        <v>1527</v>
      </c>
      <c r="E58" s="17" t="s">
        <v>1</v>
      </c>
      <c r="F58" s="206">
        <v>-56</v>
      </c>
      <c r="H58" s="33"/>
    </row>
    <row r="59" spans="2:8" s="1" customFormat="1" ht="16.899999999999999" customHeight="1">
      <c r="B59" s="33"/>
      <c r="C59" s="205" t="s">
        <v>1</v>
      </c>
      <c r="D59" s="205" t="s">
        <v>1528</v>
      </c>
      <c r="E59" s="17" t="s">
        <v>1</v>
      </c>
      <c r="F59" s="206">
        <v>25.6</v>
      </c>
      <c r="H59" s="33"/>
    </row>
    <row r="60" spans="2:8" s="1" customFormat="1" ht="16.899999999999999" customHeight="1">
      <c r="B60" s="33"/>
      <c r="C60" s="205" t="s">
        <v>1</v>
      </c>
      <c r="D60" s="205" t="s">
        <v>1529</v>
      </c>
      <c r="E60" s="17" t="s">
        <v>1</v>
      </c>
      <c r="F60" s="206">
        <v>43.06</v>
      </c>
      <c r="H60" s="33"/>
    </row>
    <row r="61" spans="2:8" s="1" customFormat="1" ht="16.899999999999999" customHeight="1">
      <c r="B61" s="33"/>
      <c r="C61" s="205" t="s">
        <v>1</v>
      </c>
      <c r="D61" s="205" t="s">
        <v>1530</v>
      </c>
      <c r="E61" s="17" t="s">
        <v>1</v>
      </c>
      <c r="F61" s="206">
        <v>7.0350000000000001</v>
      </c>
      <c r="H61" s="33"/>
    </row>
    <row r="62" spans="2:8" s="1" customFormat="1" ht="16.899999999999999" customHeight="1">
      <c r="B62" s="33"/>
      <c r="C62" s="205" t="s">
        <v>1</v>
      </c>
      <c r="D62" s="205" t="s">
        <v>1531</v>
      </c>
      <c r="E62" s="17" t="s">
        <v>1</v>
      </c>
      <c r="F62" s="206">
        <v>1.54</v>
      </c>
      <c r="H62" s="33"/>
    </row>
    <row r="63" spans="2:8" s="1" customFormat="1" ht="16.899999999999999" customHeight="1">
      <c r="B63" s="33"/>
      <c r="C63" s="205" t="s">
        <v>1</v>
      </c>
      <c r="D63" s="205" t="s">
        <v>1532</v>
      </c>
      <c r="E63" s="17" t="s">
        <v>1</v>
      </c>
      <c r="F63" s="206">
        <v>16.03</v>
      </c>
      <c r="H63" s="33"/>
    </row>
    <row r="64" spans="2:8" s="1" customFormat="1" ht="16.899999999999999" customHeight="1">
      <c r="B64" s="33"/>
      <c r="C64" s="205" t="s">
        <v>1</v>
      </c>
      <c r="D64" s="205" t="s">
        <v>1533</v>
      </c>
      <c r="E64" s="17" t="s">
        <v>1</v>
      </c>
      <c r="F64" s="206">
        <v>51.634999999999998</v>
      </c>
      <c r="H64" s="33"/>
    </row>
    <row r="65" spans="2:8" s="1" customFormat="1" ht="16.899999999999999" customHeight="1">
      <c r="B65" s="33"/>
      <c r="C65" s="205" t="s">
        <v>1</v>
      </c>
      <c r="D65" s="205" t="s">
        <v>1534</v>
      </c>
      <c r="E65" s="17" t="s">
        <v>1</v>
      </c>
      <c r="F65" s="206">
        <v>16.03</v>
      </c>
      <c r="H65" s="33"/>
    </row>
    <row r="66" spans="2:8" s="1" customFormat="1" ht="16.899999999999999" customHeight="1">
      <c r="B66" s="33"/>
      <c r="C66" s="205" t="s">
        <v>1</v>
      </c>
      <c r="D66" s="205" t="s">
        <v>1535</v>
      </c>
      <c r="E66" s="17" t="s">
        <v>1</v>
      </c>
      <c r="F66" s="206">
        <v>157.5</v>
      </c>
      <c r="H66" s="33"/>
    </row>
    <row r="67" spans="2:8" s="1" customFormat="1" ht="16.899999999999999" customHeight="1">
      <c r="B67" s="33"/>
      <c r="C67" s="205" t="s">
        <v>1</v>
      </c>
      <c r="D67" s="205" t="s">
        <v>1536</v>
      </c>
      <c r="E67" s="17" t="s">
        <v>1</v>
      </c>
      <c r="F67" s="206">
        <v>140.69999999999999</v>
      </c>
      <c r="H67" s="33"/>
    </row>
    <row r="68" spans="2:8" s="1" customFormat="1" ht="16.899999999999999" customHeight="1">
      <c r="B68" s="33"/>
      <c r="C68" s="205" t="s">
        <v>1</v>
      </c>
      <c r="D68" s="205" t="s">
        <v>1537</v>
      </c>
      <c r="E68" s="17" t="s">
        <v>1</v>
      </c>
      <c r="F68" s="206">
        <v>0</v>
      </c>
      <c r="H68" s="33"/>
    </row>
    <row r="69" spans="2:8" s="1" customFormat="1" ht="16.899999999999999" customHeight="1">
      <c r="B69" s="33"/>
      <c r="C69" s="205" t="s">
        <v>1</v>
      </c>
      <c r="D69" s="205" t="s">
        <v>1538</v>
      </c>
      <c r="E69" s="17" t="s">
        <v>1</v>
      </c>
      <c r="F69" s="206">
        <v>180.78</v>
      </c>
      <c r="H69" s="33"/>
    </row>
    <row r="70" spans="2:8" s="1" customFormat="1" ht="16.899999999999999" customHeight="1">
      <c r="B70" s="33"/>
      <c r="C70" s="205" t="s">
        <v>1</v>
      </c>
      <c r="D70" s="205" t="s">
        <v>1539</v>
      </c>
      <c r="E70" s="17" t="s">
        <v>1</v>
      </c>
      <c r="F70" s="206">
        <v>166.73</v>
      </c>
      <c r="H70" s="33"/>
    </row>
    <row r="71" spans="2:8" s="1" customFormat="1" ht="16.899999999999999" customHeight="1">
      <c r="B71" s="33"/>
      <c r="C71" s="205" t="s">
        <v>1</v>
      </c>
      <c r="D71" s="205" t="s">
        <v>1540</v>
      </c>
      <c r="E71" s="17" t="s">
        <v>1</v>
      </c>
      <c r="F71" s="206">
        <v>77.965999999999994</v>
      </c>
      <c r="H71" s="33"/>
    </row>
    <row r="72" spans="2:8" s="1" customFormat="1" ht="16.899999999999999" customHeight="1">
      <c r="B72" s="33"/>
      <c r="C72" s="205" t="s">
        <v>1</v>
      </c>
      <c r="D72" s="205" t="s">
        <v>1541</v>
      </c>
      <c r="E72" s="17" t="s">
        <v>1</v>
      </c>
      <c r="F72" s="206">
        <v>1.3240000000000001</v>
      </c>
      <c r="H72" s="33"/>
    </row>
    <row r="73" spans="2:8" s="1" customFormat="1" ht="16.899999999999999" customHeight="1">
      <c r="B73" s="33"/>
      <c r="C73" s="205" t="s">
        <v>1</v>
      </c>
      <c r="D73" s="205" t="s">
        <v>1542</v>
      </c>
      <c r="E73" s="17" t="s">
        <v>1</v>
      </c>
      <c r="F73" s="206">
        <v>31.76</v>
      </c>
      <c r="H73" s="33"/>
    </row>
    <row r="74" spans="2:8" s="1" customFormat="1" ht="16.899999999999999" customHeight="1">
      <c r="B74" s="33"/>
      <c r="C74" s="205" t="s">
        <v>1</v>
      </c>
      <c r="D74" s="205" t="s">
        <v>1543</v>
      </c>
      <c r="E74" s="17" t="s">
        <v>1</v>
      </c>
      <c r="F74" s="206">
        <v>5.77</v>
      </c>
      <c r="H74" s="33"/>
    </row>
    <row r="75" spans="2:8" s="1" customFormat="1" ht="16.899999999999999" customHeight="1">
      <c r="B75" s="33"/>
      <c r="C75" s="205" t="s">
        <v>1</v>
      </c>
      <c r="D75" s="205" t="s">
        <v>1544</v>
      </c>
      <c r="E75" s="17" t="s">
        <v>1</v>
      </c>
      <c r="F75" s="206">
        <v>4.16</v>
      </c>
      <c r="H75" s="33"/>
    </row>
    <row r="76" spans="2:8" s="1" customFormat="1" ht="16.899999999999999" customHeight="1">
      <c r="B76" s="33"/>
      <c r="C76" s="205" t="s">
        <v>1</v>
      </c>
      <c r="D76" s="205" t="s">
        <v>1545</v>
      </c>
      <c r="E76" s="17" t="s">
        <v>1</v>
      </c>
      <c r="F76" s="206">
        <v>2.5129999999999999</v>
      </c>
      <c r="H76" s="33"/>
    </row>
    <row r="77" spans="2:8" s="1" customFormat="1" ht="16.899999999999999" customHeight="1">
      <c r="B77" s="33"/>
      <c r="C77" s="205" t="s">
        <v>155</v>
      </c>
      <c r="D77" s="205" t="s">
        <v>243</v>
      </c>
      <c r="E77" s="17" t="s">
        <v>1</v>
      </c>
      <c r="F77" s="206">
        <v>6379.56</v>
      </c>
      <c r="H77" s="33"/>
    </row>
    <row r="78" spans="2:8" s="1" customFormat="1" ht="16.899999999999999" customHeight="1">
      <c r="B78" s="33"/>
      <c r="C78" s="207" t="s">
        <v>4052</v>
      </c>
      <c r="H78" s="33"/>
    </row>
    <row r="79" spans="2:8" s="1" customFormat="1" ht="16.899999999999999" customHeight="1">
      <c r="B79" s="33"/>
      <c r="C79" s="205" t="s">
        <v>1514</v>
      </c>
      <c r="D79" s="205" t="s">
        <v>4055</v>
      </c>
      <c r="E79" s="17" t="s">
        <v>153</v>
      </c>
      <c r="F79" s="206">
        <v>6379.56</v>
      </c>
      <c r="H79" s="33"/>
    </row>
    <row r="80" spans="2:8" s="1" customFormat="1" ht="16.899999999999999" customHeight="1">
      <c r="B80" s="33"/>
      <c r="C80" s="205" t="s">
        <v>1547</v>
      </c>
      <c r="D80" s="205" t="s">
        <v>4056</v>
      </c>
      <c r="E80" s="17" t="s">
        <v>153</v>
      </c>
      <c r="F80" s="206">
        <v>6379.56</v>
      </c>
      <c r="H80" s="33"/>
    </row>
    <row r="81" spans="2:8" s="1" customFormat="1" ht="16.899999999999999" customHeight="1">
      <c r="B81" s="33"/>
      <c r="C81" s="201" t="s">
        <v>159</v>
      </c>
      <c r="D81" s="202" t="s">
        <v>160</v>
      </c>
      <c r="E81" s="203" t="s">
        <v>153</v>
      </c>
      <c r="F81" s="204">
        <v>143.91999999999999</v>
      </c>
      <c r="H81" s="33"/>
    </row>
    <row r="82" spans="2:8" s="1" customFormat="1" ht="16.899999999999999" customHeight="1">
      <c r="B82" s="33"/>
      <c r="C82" s="205" t="s">
        <v>1</v>
      </c>
      <c r="D82" s="205" t="s">
        <v>1517</v>
      </c>
      <c r="E82" s="17" t="s">
        <v>1</v>
      </c>
      <c r="F82" s="206">
        <v>0</v>
      </c>
      <c r="H82" s="33"/>
    </row>
    <row r="83" spans="2:8" s="1" customFormat="1" ht="16.899999999999999" customHeight="1">
      <c r="B83" s="33"/>
      <c r="C83" s="205" t="s">
        <v>1</v>
      </c>
      <c r="D83" s="205" t="s">
        <v>1046</v>
      </c>
      <c r="E83" s="17" t="s">
        <v>1</v>
      </c>
      <c r="F83" s="206">
        <v>0</v>
      </c>
      <c r="H83" s="33"/>
    </row>
    <row r="84" spans="2:8" s="1" customFormat="1" ht="16.899999999999999" customHeight="1">
      <c r="B84" s="33"/>
      <c r="C84" s="205" t="s">
        <v>1</v>
      </c>
      <c r="D84" s="205" t="s">
        <v>1047</v>
      </c>
      <c r="E84" s="17" t="s">
        <v>1</v>
      </c>
      <c r="F84" s="206">
        <v>143.91999999999999</v>
      </c>
      <c r="H84" s="33"/>
    </row>
    <row r="85" spans="2:8" s="1" customFormat="1" ht="16.899999999999999" customHeight="1">
      <c r="B85" s="33"/>
      <c r="C85" s="205" t="s">
        <v>159</v>
      </c>
      <c r="D85" s="205" t="s">
        <v>243</v>
      </c>
      <c r="E85" s="17" t="s">
        <v>1</v>
      </c>
      <c r="F85" s="206">
        <v>143.91999999999999</v>
      </c>
      <c r="H85" s="33"/>
    </row>
    <row r="86" spans="2:8" s="1" customFormat="1" ht="16.899999999999999" customHeight="1">
      <c r="B86" s="33"/>
      <c r="C86" s="207" t="s">
        <v>4052</v>
      </c>
      <c r="H86" s="33"/>
    </row>
    <row r="87" spans="2:8" s="1" customFormat="1" ht="16.899999999999999" customHeight="1">
      <c r="B87" s="33"/>
      <c r="C87" s="205" t="s">
        <v>1588</v>
      </c>
      <c r="D87" s="205" t="s">
        <v>4055</v>
      </c>
      <c r="E87" s="17" t="s">
        <v>153</v>
      </c>
      <c r="F87" s="206">
        <v>143.91999999999999</v>
      </c>
      <c r="H87" s="33"/>
    </row>
    <row r="88" spans="2:8" s="1" customFormat="1" ht="16.899999999999999" customHeight="1">
      <c r="B88" s="33"/>
      <c r="C88" s="205" t="s">
        <v>1591</v>
      </c>
      <c r="D88" s="205" t="s">
        <v>4056</v>
      </c>
      <c r="E88" s="17" t="s">
        <v>153</v>
      </c>
      <c r="F88" s="206">
        <v>143.91999999999999</v>
      </c>
      <c r="H88" s="33"/>
    </row>
    <row r="89" spans="2:8" s="1" customFormat="1" ht="16.899999999999999" customHeight="1">
      <c r="B89" s="33"/>
      <c r="C89" s="201" t="s">
        <v>162</v>
      </c>
      <c r="D89" s="202" t="s">
        <v>163</v>
      </c>
      <c r="E89" s="203" t="s">
        <v>153</v>
      </c>
      <c r="F89" s="204">
        <v>188.96199999999999</v>
      </c>
      <c r="H89" s="33"/>
    </row>
    <row r="90" spans="2:8" s="1" customFormat="1" ht="16.899999999999999" customHeight="1">
      <c r="B90" s="33"/>
      <c r="C90" s="205" t="s">
        <v>1</v>
      </c>
      <c r="D90" s="205" t="s">
        <v>1554</v>
      </c>
      <c r="E90" s="17" t="s">
        <v>1</v>
      </c>
      <c r="F90" s="206">
        <v>0</v>
      </c>
      <c r="H90" s="33"/>
    </row>
    <row r="91" spans="2:8" s="1" customFormat="1" ht="16.899999999999999" customHeight="1">
      <c r="B91" s="33"/>
      <c r="C91" s="205" t="s">
        <v>1</v>
      </c>
      <c r="D91" s="205" t="s">
        <v>1555</v>
      </c>
      <c r="E91" s="17" t="s">
        <v>1</v>
      </c>
      <c r="F91" s="206">
        <v>169.73</v>
      </c>
      <c r="H91" s="33"/>
    </row>
    <row r="92" spans="2:8" s="1" customFormat="1" ht="16.899999999999999" customHeight="1">
      <c r="B92" s="33"/>
      <c r="C92" s="205" t="s">
        <v>1</v>
      </c>
      <c r="D92" s="205" t="s">
        <v>1556</v>
      </c>
      <c r="E92" s="17" t="s">
        <v>1</v>
      </c>
      <c r="F92" s="206">
        <v>78.846000000000004</v>
      </c>
      <c r="H92" s="33"/>
    </row>
    <row r="93" spans="2:8" s="1" customFormat="1" ht="16.899999999999999" customHeight="1">
      <c r="B93" s="33"/>
      <c r="C93" s="205" t="s">
        <v>1</v>
      </c>
      <c r="D93" s="205" t="s">
        <v>1557</v>
      </c>
      <c r="E93" s="17" t="s">
        <v>1</v>
      </c>
      <c r="F93" s="206">
        <v>-57.008000000000003</v>
      </c>
      <c r="H93" s="33"/>
    </row>
    <row r="94" spans="2:8" s="1" customFormat="1" ht="16.899999999999999" customHeight="1">
      <c r="B94" s="33"/>
      <c r="C94" s="205" t="s">
        <v>1</v>
      </c>
      <c r="D94" s="205" t="s">
        <v>1558</v>
      </c>
      <c r="E94" s="17" t="s">
        <v>1</v>
      </c>
      <c r="F94" s="206">
        <v>-2.6059999999999999</v>
      </c>
      <c r="H94" s="33"/>
    </row>
    <row r="95" spans="2:8" s="1" customFormat="1" ht="16.899999999999999" customHeight="1">
      <c r="B95" s="33"/>
      <c r="C95" s="205" t="s">
        <v>162</v>
      </c>
      <c r="D95" s="205" t="s">
        <v>243</v>
      </c>
      <c r="E95" s="17" t="s">
        <v>1</v>
      </c>
      <c r="F95" s="206">
        <v>188.96199999999999</v>
      </c>
      <c r="H95" s="33"/>
    </row>
    <row r="96" spans="2:8" s="1" customFormat="1" ht="16.899999999999999" customHeight="1">
      <c r="B96" s="33"/>
      <c r="C96" s="207" t="s">
        <v>4052</v>
      </c>
      <c r="H96" s="33"/>
    </row>
    <row r="97" spans="2:8" s="1" customFormat="1" ht="16.899999999999999" customHeight="1">
      <c r="B97" s="33"/>
      <c r="C97" s="205" t="s">
        <v>1551</v>
      </c>
      <c r="D97" s="205" t="s">
        <v>4057</v>
      </c>
      <c r="E97" s="17" t="s">
        <v>153</v>
      </c>
      <c r="F97" s="206">
        <v>188.96199999999999</v>
      </c>
      <c r="H97" s="33"/>
    </row>
    <row r="98" spans="2:8" s="1" customFormat="1" ht="16.899999999999999" customHeight="1">
      <c r="B98" s="33"/>
      <c r="C98" s="205" t="s">
        <v>1560</v>
      </c>
      <c r="D98" s="205" t="s">
        <v>4056</v>
      </c>
      <c r="E98" s="17" t="s">
        <v>153</v>
      </c>
      <c r="F98" s="206">
        <v>188.96199999999999</v>
      </c>
      <c r="H98" s="33"/>
    </row>
    <row r="99" spans="2:8" s="1" customFormat="1" ht="16.899999999999999" customHeight="1">
      <c r="B99" s="33"/>
      <c r="C99" s="201" t="s">
        <v>1576</v>
      </c>
      <c r="D99" s="202" t="s">
        <v>4058</v>
      </c>
      <c r="E99" s="203" t="s">
        <v>153</v>
      </c>
      <c r="F99" s="204">
        <v>46.448</v>
      </c>
      <c r="H99" s="33"/>
    </row>
    <row r="100" spans="2:8" s="1" customFormat="1" ht="16.899999999999999" customHeight="1">
      <c r="B100" s="33"/>
      <c r="C100" s="205" t="s">
        <v>1</v>
      </c>
      <c r="D100" s="205" t="s">
        <v>1572</v>
      </c>
      <c r="E100" s="17" t="s">
        <v>1</v>
      </c>
      <c r="F100" s="206">
        <v>0</v>
      </c>
      <c r="H100" s="33"/>
    </row>
    <row r="101" spans="2:8" s="1" customFormat="1" ht="16.899999999999999" customHeight="1">
      <c r="B101" s="33"/>
      <c r="C101" s="205" t="s">
        <v>1</v>
      </c>
      <c r="D101" s="205" t="s">
        <v>1573</v>
      </c>
      <c r="E101" s="17" t="s">
        <v>1</v>
      </c>
      <c r="F101" s="206">
        <v>4.1500000000000004</v>
      </c>
      <c r="H101" s="33"/>
    </row>
    <row r="102" spans="2:8" s="1" customFormat="1" ht="16.899999999999999" customHeight="1">
      <c r="B102" s="33"/>
      <c r="C102" s="205" t="s">
        <v>1</v>
      </c>
      <c r="D102" s="205" t="s">
        <v>1574</v>
      </c>
      <c r="E102" s="17" t="s">
        <v>1</v>
      </c>
      <c r="F102" s="206">
        <v>15.84</v>
      </c>
      <c r="H102" s="33"/>
    </row>
    <row r="103" spans="2:8" s="1" customFormat="1" ht="16.899999999999999" customHeight="1">
      <c r="B103" s="33"/>
      <c r="C103" s="205" t="s">
        <v>1</v>
      </c>
      <c r="D103" s="205" t="s">
        <v>1573</v>
      </c>
      <c r="E103" s="17" t="s">
        <v>1</v>
      </c>
      <c r="F103" s="206">
        <v>4.1500000000000004</v>
      </c>
      <c r="H103" s="33"/>
    </row>
    <row r="104" spans="2:8" s="1" customFormat="1" ht="16.899999999999999" customHeight="1">
      <c r="B104" s="33"/>
      <c r="C104" s="205" t="s">
        <v>1</v>
      </c>
      <c r="D104" s="205" t="s">
        <v>1574</v>
      </c>
      <c r="E104" s="17" t="s">
        <v>1</v>
      </c>
      <c r="F104" s="206">
        <v>15.84</v>
      </c>
      <c r="H104" s="33"/>
    </row>
    <row r="105" spans="2:8" s="1" customFormat="1" ht="16.899999999999999" customHeight="1">
      <c r="B105" s="33"/>
      <c r="C105" s="205" t="s">
        <v>1</v>
      </c>
      <c r="D105" s="205" t="s">
        <v>1575</v>
      </c>
      <c r="E105" s="17" t="s">
        <v>1</v>
      </c>
      <c r="F105" s="206">
        <v>6.468</v>
      </c>
      <c r="H105" s="33"/>
    </row>
    <row r="106" spans="2:8" s="1" customFormat="1" ht="16.899999999999999" customHeight="1">
      <c r="B106" s="33"/>
      <c r="C106" s="205" t="s">
        <v>1576</v>
      </c>
      <c r="D106" s="205" t="s">
        <v>243</v>
      </c>
      <c r="E106" s="17" t="s">
        <v>1</v>
      </c>
      <c r="F106" s="206">
        <v>46.448</v>
      </c>
      <c r="H106" s="33"/>
    </row>
    <row r="107" spans="2:8" s="1" customFormat="1" ht="16.899999999999999" customHeight="1">
      <c r="B107" s="33"/>
      <c r="C107" s="201" t="s">
        <v>819</v>
      </c>
      <c r="D107" s="202" t="s">
        <v>4059</v>
      </c>
      <c r="E107" s="203" t="s">
        <v>153</v>
      </c>
      <c r="F107" s="204">
        <v>275.98399999999998</v>
      </c>
      <c r="H107" s="33"/>
    </row>
    <row r="108" spans="2:8" s="1" customFormat="1" ht="16.899999999999999" customHeight="1">
      <c r="B108" s="33"/>
      <c r="C108" s="205" t="s">
        <v>1</v>
      </c>
      <c r="D108" s="205" t="s">
        <v>817</v>
      </c>
      <c r="E108" s="17" t="s">
        <v>1</v>
      </c>
      <c r="F108" s="206">
        <v>242.88399999999999</v>
      </c>
      <c r="H108" s="33"/>
    </row>
    <row r="109" spans="2:8" s="1" customFormat="1" ht="16.899999999999999" customHeight="1">
      <c r="B109" s="33"/>
      <c r="C109" s="205" t="s">
        <v>1</v>
      </c>
      <c r="D109" s="205" t="s">
        <v>818</v>
      </c>
      <c r="E109" s="17" t="s">
        <v>1</v>
      </c>
      <c r="F109" s="206">
        <v>33.1</v>
      </c>
      <c r="H109" s="33"/>
    </row>
    <row r="110" spans="2:8" s="1" customFormat="1" ht="16.899999999999999" customHeight="1">
      <c r="B110" s="33"/>
      <c r="C110" s="205" t="s">
        <v>819</v>
      </c>
      <c r="D110" s="205" t="s">
        <v>243</v>
      </c>
      <c r="E110" s="17" t="s">
        <v>1</v>
      </c>
      <c r="F110" s="206">
        <v>275.98399999999998</v>
      </c>
      <c r="H110" s="33"/>
    </row>
    <row r="111" spans="2:8" s="1" customFormat="1" ht="16.899999999999999" customHeight="1">
      <c r="B111" s="33"/>
      <c r="C111" s="201" t="s">
        <v>165</v>
      </c>
      <c r="D111" s="202" t="s">
        <v>166</v>
      </c>
      <c r="E111" s="203" t="s">
        <v>167</v>
      </c>
      <c r="F111" s="204">
        <v>7146.5460000000003</v>
      </c>
      <c r="H111" s="33"/>
    </row>
    <row r="112" spans="2:8" s="1" customFormat="1" ht="16.899999999999999" customHeight="1">
      <c r="B112" s="33"/>
      <c r="C112" s="205" t="s">
        <v>1</v>
      </c>
      <c r="D112" s="205" t="s">
        <v>470</v>
      </c>
      <c r="E112" s="17" t="s">
        <v>1</v>
      </c>
      <c r="F112" s="206">
        <v>0</v>
      </c>
      <c r="H112" s="33"/>
    </row>
    <row r="113" spans="2:8" s="1" customFormat="1" ht="16.899999999999999" customHeight="1">
      <c r="B113" s="33"/>
      <c r="C113" s="205" t="s">
        <v>1</v>
      </c>
      <c r="D113" s="205" t="s">
        <v>801</v>
      </c>
      <c r="E113" s="17" t="s">
        <v>1</v>
      </c>
      <c r="F113" s="206">
        <v>7034.1180000000004</v>
      </c>
      <c r="H113" s="33"/>
    </row>
    <row r="114" spans="2:8" s="1" customFormat="1" ht="16.899999999999999" customHeight="1">
      <c r="B114" s="33"/>
      <c r="C114" s="205" t="s">
        <v>1</v>
      </c>
      <c r="D114" s="205" t="s">
        <v>802</v>
      </c>
      <c r="E114" s="17" t="s">
        <v>1</v>
      </c>
      <c r="F114" s="206">
        <v>112.428</v>
      </c>
      <c r="H114" s="33"/>
    </row>
    <row r="115" spans="2:8" s="1" customFormat="1" ht="16.899999999999999" customHeight="1">
      <c r="B115" s="33"/>
      <c r="C115" s="205" t="s">
        <v>165</v>
      </c>
      <c r="D115" s="205" t="s">
        <v>243</v>
      </c>
      <c r="E115" s="17" t="s">
        <v>1</v>
      </c>
      <c r="F115" s="206">
        <v>7146.5460000000003</v>
      </c>
      <c r="H115" s="33"/>
    </row>
    <row r="116" spans="2:8" s="1" customFormat="1" ht="16.899999999999999" customHeight="1">
      <c r="B116" s="33"/>
      <c r="C116" s="207" t="s">
        <v>4052</v>
      </c>
      <c r="H116" s="33"/>
    </row>
    <row r="117" spans="2:8" s="1" customFormat="1" ht="16.899999999999999" customHeight="1">
      <c r="B117" s="33"/>
      <c r="C117" s="205" t="s">
        <v>798</v>
      </c>
      <c r="D117" s="205" t="s">
        <v>4060</v>
      </c>
      <c r="E117" s="17" t="s">
        <v>167</v>
      </c>
      <c r="F117" s="206">
        <v>7146.5460000000003</v>
      </c>
      <c r="H117" s="33"/>
    </row>
    <row r="118" spans="2:8" s="1" customFormat="1" ht="22.5">
      <c r="B118" s="33"/>
      <c r="C118" s="205" t="s">
        <v>804</v>
      </c>
      <c r="D118" s="205" t="s">
        <v>4061</v>
      </c>
      <c r="E118" s="17" t="s">
        <v>167</v>
      </c>
      <c r="F118" s="206">
        <v>142930.92000000001</v>
      </c>
      <c r="H118" s="33"/>
    </row>
    <row r="119" spans="2:8" s="1" customFormat="1" ht="16.899999999999999" customHeight="1">
      <c r="B119" s="33"/>
      <c r="C119" s="201" t="s">
        <v>169</v>
      </c>
      <c r="D119" s="202" t="s">
        <v>170</v>
      </c>
      <c r="E119" s="203" t="s">
        <v>153</v>
      </c>
      <c r="F119" s="204">
        <v>1476.5050000000001</v>
      </c>
      <c r="H119" s="33"/>
    </row>
    <row r="120" spans="2:8" s="1" customFormat="1" ht="16.899999999999999" customHeight="1">
      <c r="B120" s="33"/>
      <c r="C120" s="205" t="s">
        <v>1</v>
      </c>
      <c r="D120" s="205" t="s">
        <v>329</v>
      </c>
      <c r="E120" s="17" t="s">
        <v>1</v>
      </c>
      <c r="F120" s="206">
        <v>0</v>
      </c>
      <c r="H120" s="33"/>
    </row>
    <row r="121" spans="2:8" s="1" customFormat="1" ht="16.899999999999999" customHeight="1">
      <c r="B121" s="33"/>
      <c r="C121" s="205" t="s">
        <v>1</v>
      </c>
      <c r="D121" s="205" t="s">
        <v>785</v>
      </c>
      <c r="E121" s="17" t="s">
        <v>1</v>
      </c>
      <c r="F121" s="206">
        <v>1210.1600000000001</v>
      </c>
      <c r="H121" s="33"/>
    </row>
    <row r="122" spans="2:8" s="1" customFormat="1" ht="16.899999999999999" customHeight="1">
      <c r="B122" s="33"/>
      <c r="C122" s="205" t="s">
        <v>1</v>
      </c>
      <c r="D122" s="205" t="s">
        <v>786</v>
      </c>
      <c r="E122" s="17" t="s">
        <v>1</v>
      </c>
      <c r="F122" s="206">
        <v>266.34500000000003</v>
      </c>
      <c r="H122" s="33"/>
    </row>
    <row r="123" spans="2:8" s="1" customFormat="1" ht="16.899999999999999" customHeight="1">
      <c r="B123" s="33"/>
      <c r="C123" s="205" t="s">
        <v>169</v>
      </c>
      <c r="D123" s="205" t="s">
        <v>243</v>
      </c>
      <c r="E123" s="17" t="s">
        <v>1</v>
      </c>
      <c r="F123" s="206">
        <v>1476.5050000000001</v>
      </c>
      <c r="H123" s="33"/>
    </row>
    <row r="124" spans="2:8" s="1" customFormat="1" ht="16.899999999999999" customHeight="1">
      <c r="B124" s="33"/>
      <c r="C124" s="207" t="s">
        <v>4052</v>
      </c>
      <c r="H124" s="33"/>
    </row>
    <row r="125" spans="2:8" s="1" customFormat="1" ht="22.5">
      <c r="B125" s="33"/>
      <c r="C125" s="205" t="s">
        <v>782</v>
      </c>
      <c r="D125" s="205" t="s">
        <v>4062</v>
      </c>
      <c r="E125" s="17" t="s">
        <v>153</v>
      </c>
      <c r="F125" s="206">
        <v>1476.5050000000001</v>
      </c>
      <c r="H125" s="33"/>
    </row>
    <row r="126" spans="2:8" s="1" customFormat="1" ht="22.5">
      <c r="B126" s="33"/>
      <c r="C126" s="205" t="s">
        <v>788</v>
      </c>
      <c r="D126" s="205" t="s">
        <v>4063</v>
      </c>
      <c r="E126" s="17" t="s">
        <v>153</v>
      </c>
      <c r="F126" s="206">
        <v>29530.1</v>
      </c>
      <c r="H126" s="33"/>
    </row>
    <row r="127" spans="2:8" s="1" customFormat="1" ht="16.899999999999999" customHeight="1">
      <c r="B127" s="33"/>
      <c r="C127" s="201" t="s">
        <v>357</v>
      </c>
      <c r="D127" s="202" t="s">
        <v>4064</v>
      </c>
      <c r="E127" s="203" t="s">
        <v>167</v>
      </c>
      <c r="F127" s="204">
        <v>163.93600000000001</v>
      </c>
      <c r="H127" s="33"/>
    </row>
    <row r="128" spans="2:8" s="1" customFormat="1" ht="16.899999999999999" customHeight="1">
      <c r="B128" s="33"/>
      <c r="C128" s="205" t="s">
        <v>1</v>
      </c>
      <c r="D128" s="205" t="s">
        <v>341</v>
      </c>
      <c r="E128" s="17" t="s">
        <v>1</v>
      </c>
      <c r="F128" s="206">
        <v>0</v>
      </c>
      <c r="H128" s="33"/>
    </row>
    <row r="129" spans="2:8" s="1" customFormat="1" ht="16.899999999999999" customHeight="1">
      <c r="B129" s="33"/>
      <c r="C129" s="205" t="s">
        <v>1</v>
      </c>
      <c r="D129" s="205" t="s">
        <v>353</v>
      </c>
      <c r="E129" s="17" t="s">
        <v>1</v>
      </c>
      <c r="F129" s="206">
        <v>0</v>
      </c>
      <c r="H129" s="33"/>
    </row>
    <row r="130" spans="2:8" s="1" customFormat="1" ht="16.899999999999999" customHeight="1">
      <c r="B130" s="33"/>
      <c r="C130" s="205" t="s">
        <v>1</v>
      </c>
      <c r="D130" s="205" t="s">
        <v>354</v>
      </c>
      <c r="E130" s="17" t="s">
        <v>1</v>
      </c>
      <c r="F130" s="206">
        <v>148.196</v>
      </c>
      <c r="H130" s="33"/>
    </row>
    <row r="131" spans="2:8" s="1" customFormat="1" ht="16.899999999999999" customHeight="1">
      <c r="B131" s="33"/>
      <c r="C131" s="205" t="s">
        <v>1</v>
      </c>
      <c r="D131" s="205" t="s">
        <v>355</v>
      </c>
      <c r="E131" s="17" t="s">
        <v>1</v>
      </c>
      <c r="F131" s="206">
        <v>0.84</v>
      </c>
      <c r="H131" s="33"/>
    </row>
    <row r="132" spans="2:8" s="1" customFormat="1" ht="16.899999999999999" customHeight="1">
      <c r="B132" s="33"/>
      <c r="C132" s="205" t="s">
        <v>1</v>
      </c>
      <c r="D132" s="205" t="s">
        <v>356</v>
      </c>
      <c r="E132" s="17" t="s">
        <v>1</v>
      </c>
      <c r="F132" s="206">
        <v>14.9</v>
      </c>
      <c r="H132" s="33"/>
    </row>
    <row r="133" spans="2:8" s="1" customFormat="1" ht="16.899999999999999" customHeight="1">
      <c r="B133" s="33"/>
      <c r="C133" s="205" t="s">
        <v>357</v>
      </c>
      <c r="D133" s="205" t="s">
        <v>243</v>
      </c>
      <c r="E133" s="17" t="s">
        <v>1</v>
      </c>
      <c r="F133" s="206">
        <v>163.93600000000001</v>
      </c>
      <c r="H133" s="33"/>
    </row>
    <row r="134" spans="2:8" s="1" customFormat="1" ht="16.899999999999999" customHeight="1">
      <c r="B134" s="33"/>
      <c r="C134" s="201" t="s">
        <v>173</v>
      </c>
      <c r="D134" s="202" t="s">
        <v>174</v>
      </c>
      <c r="E134" s="203" t="s">
        <v>167</v>
      </c>
      <c r="F134" s="204">
        <v>35.747999999999998</v>
      </c>
      <c r="H134" s="33"/>
    </row>
    <row r="135" spans="2:8" s="1" customFormat="1" ht="16.899999999999999" customHeight="1">
      <c r="B135" s="33"/>
      <c r="C135" s="205" t="s">
        <v>1</v>
      </c>
      <c r="D135" s="205" t="s">
        <v>424</v>
      </c>
      <c r="E135" s="17" t="s">
        <v>1</v>
      </c>
      <c r="F135" s="206">
        <v>49.747999999999998</v>
      </c>
      <c r="H135" s="33"/>
    </row>
    <row r="136" spans="2:8" s="1" customFormat="1" ht="16.899999999999999" customHeight="1">
      <c r="B136" s="33"/>
      <c r="C136" s="205" t="s">
        <v>1</v>
      </c>
      <c r="D136" s="205" t="s">
        <v>425</v>
      </c>
      <c r="E136" s="17" t="s">
        <v>1</v>
      </c>
      <c r="F136" s="206">
        <v>-14</v>
      </c>
      <c r="H136" s="33"/>
    </row>
    <row r="137" spans="2:8" s="1" customFormat="1" ht="16.899999999999999" customHeight="1">
      <c r="B137" s="33"/>
      <c r="C137" s="205" t="s">
        <v>173</v>
      </c>
      <c r="D137" s="205" t="s">
        <v>243</v>
      </c>
      <c r="E137" s="17" t="s">
        <v>1</v>
      </c>
      <c r="F137" s="206">
        <v>35.747999999999998</v>
      </c>
      <c r="H137" s="33"/>
    </row>
    <row r="138" spans="2:8" s="1" customFormat="1" ht="16.899999999999999" customHeight="1">
      <c r="B138" s="33"/>
      <c r="C138" s="207" t="s">
        <v>4052</v>
      </c>
      <c r="H138" s="33"/>
    </row>
    <row r="139" spans="2:8" s="1" customFormat="1" ht="22.5">
      <c r="B139" s="33"/>
      <c r="C139" s="205" t="s">
        <v>421</v>
      </c>
      <c r="D139" s="205" t="s">
        <v>4065</v>
      </c>
      <c r="E139" s="17" t="s">
        <v>167</v>
      </c>
      <c r="F139" s="206">
        <v>35.747999999999998</v>
      </c>
      <c r="H139" s="33"/>
    </row>
    <row r="140" spans="2:8" s="1" customFormat="1" ht="16.899999999999999" customHeight="1">
      <c r="B140" s="33"/>
      <c r="C140" s="205" t="s">
        <v>523</v>
      </c>
      <c r="D140" s="205" t="s">
        <v>4066</v>
      </c>
      <c r="E140" s="17" t="s">
        <v>183</v>
      </c>
      <c r="F140" s="206">
        <v>632.54600000000005</v>
      </c>
      <c r="H140" s="33"/>
    </row>
    <row r="141" spans="2:8" s="1" customFormat="1" ht="16.899999999999999" customHeight="1">
      <c r="B141" s="33"/>
      <c r="C141" s="201" t="s">
        <v>177</v>
      </c>
      <c r="D141" s="202" t="s">
        <v>178</v>
      </c>
      <c r="E141" s="203" t="s">
        <v>167</v>
      </c>
      <c r="F141" s="204">
        <v>3685.1089999999999</v>
      </c>
      <c r="H141" s="33"/>
    </row>
    <row r="142" spans="2:8" s="1" customFormat="1" ht="16.899999999999999" customHeight="1">
      <c r="B142" s="33"/>
      <c r="C142" s="205" t="s">
        <v>1</v>
      </c>
      <c r="D142" s="205" t="s">
        <v>430</v>
      </c>
      <c r="E142" s="17" t="s">
        <v>1</v>
      </c>
      <c r="F142" s="206">
        <v>0</v>
      </c>
      <c r="H142" s="33"/>
    </row>
    <row r="143" spans="2:8" s="1" customFormat="1" ht="16.899999999999999" customHeight="1">
      <c r="B143" s="33"/>
      <c r="C143" s="205" t="s">
        <v>1</v>
      </c>
      <c r="D143" s="205" t="s">
        <v>431</v>
      </c>
      <c r="E143" s="17" t="s">
        <v>1</v>
      </c>
      <c r="F143" s="206">
        <v>0</v>
      </c>
      <c r="H143" s="33"/>
    </row>
    <row r="144" spans="2:8" s="1" customFormat="1" ht="16.899999999999999" customHeight="1">
      <c r="B144" s="33"/>
      <c r="C144" s="205" t="s">
        <v>1</v>
      </c>
      <c r="D144" s="205" t="s">
        <v>432</v>
      </c>
      <c r="E144" s="17" t="s">
        <v>1</v>
      </c>
      <c r="F144" s="206">
        <v>33.872</v>
      </c>
      <c r="H144" s="33"/>
    </row>
    <row r="145" spans="2:8" s="1" customFormat="1" ht="16.899999999999999" customHeight="1">
      <c r="B145" s="33"/>
      <c r="C145" s="205" t="s">
        <v>1</v>
      </c>
      <c r="D145" s="205" t="s">
        <v>433</v>
      </c>
      <c r="E145" s="17" t="s">
        <v>1</v>
      </c>
      <c r="F145" s="206">
        <v>55.1</v>
      </c>
      <c r="H145" s="33"/>
    </row>
    <row r="146" spans="2:8" s="1" customFormat="1" ht="16.899999999999999" customHeight="1">
      <c r="B146" s="33"/>
      <c r="C146" s="205" t="s">
        <v>1</v>
      </c>
      <c r="D146" s="205" t="s">
        <v>434</v>
      </c>
      <c r="E146" s="17" t="s">
        <v>1</v>
      </c>
      <c r="F146" s="206">
        <v>118.503</v>
      </c>
      <c r="H146" s="33"/>
    </row>
    <row r="147" spans="2:8" s="1" customFormat="1" ht="16.899999999999999" customHeight="1">
      <c r="B147" s="33"/>
      <c r="C147" s="205" t="s">
        <v>1</v>
      </c>
      <c r="D147" s="205" t="s">
        <v>435</v>
      </c>
      <c r="E147" s="17" t="s">
        <v>1</v>
      </c>
      <c r="F147" s="206">
        <v>68.356999999999999</v>
      </c>
      <c r="H147" s="33"/>
    </row>
    <row r="148" spans="2:8" s="1" customFormat="1" ht="16.899999999999999" customHeight="1">
      <c r="B148" s="33"/>
      <c r="C148" s="205" t="s">
        <v>1</v>
      </c>
      <c r="D148" s="205" t="s">
        <v>436</v>
      </c>
      <c r="E148" s="17" t="s">
        <v>1</v>
      </c>
      <c r="F148" s="206">
        <v>917.37900000000002</v>
      </c>
      <c r="H148" s="33"/>
    </row>
    <row r="149" spans="2:8" s="1" customFormat="1" ht="16.899999999999999" customHeight="1">
      <c r="B149" s="33"/>
      <c r="C149" s="205" t="s">
        <v>1</v>
      </c>
      <c r="D149" s="205" t="s">
        <v>437</v>
      </c>
      <c r="E149" s="17" t="s">
        <v>1</v>
      </c>
      <c r="F149" s="206">
        <v>7</v>
      </c>
      <c r="H149" s="33"/>
    </row>
    <row r="150" spans="2:8" s="1" customFormat="1" ht="16.899999999999999" customHeight="1">
      <c r="B150" s="33"/>
      <c r="C150" s="205" t="s">
        <v>1</v>
      </c>
      <c r="D150" s="205" t="s">
        <v>438</v>
      </c>
      <c r="E150" s="17" t="s">
        <v>1</v>
      </c>
      <c r="F150" s="206">
        <v>3.456</v>
      </c>
      <c r="H150" s="33"/>
    </row>
    <row r="151" spans="2:8" s="1" customFormat="1" ht="16.899999999999999" customHeight="1">
      <c r="B151" s="33"/>
      <c r="C151" s="205" t="s">
        <v>1</v>
      </c>
      <c r="D151" s="205" t="s">
        <v>439</v>
      </c>
      <c r="E151" s="17" t="s">
        <v>1</v>
      </c>
      <c r="F151" s="206">
        <v>267.78800000000001</v>
      </c>
      <c r="H151" s="33"/>
    </row>
    <row r="152" spans="2:8" s="1" customFormat="1" ht="16.899999999999999" customHeight="1">
      <c r="B152" s="33"/>
      <c r="C152" s="205" t="s">
        <v>1</v>
      </c>
      <c r="D152" s="205" t="s">
        <v>440</v>
      </c>
      <c r="E152" s="17" t="s">
        <v>1</v>
      </c>
      <c r="F152" s="206">
        <v>206.37</v>
      </c>
      <c r="H152" s="33"/>
    </row>
    <row r="153" spans="2:8" s="1" customFormat="1" ht="16.899999999999999" customHeight="1">
      <c r="B153" s="33"/>
      <c r="C153" s="205" t="s">
        <v>1</v>
      </c>
      <c r="D153" s="205" t="s">
        <v>441</v>
      </c>
      <c r="E153" s="17" t="s">
        <v>1</v>
      </c>
      <c r="F153" s="206">
        <v>253.24199999999999</v>
      </c>
      <c r="H153" s="33"/>
    </row>
    <row r="154" spans="2:8" s="1" customFormat="1" ht="16.899999999999999" customHeight="1">
      <c r="B154" s="33"/>
      <c r="C154" s="205" t="s">
        <v>1</v>
      </c>
      <c r="D154" s="205" t="s">
        <v>442</v>
      </c>
      <c r="E154" s="17" t="s">
        <v>1</v>
      </c>
      <c r="F154" s="206">
        <v>410.87299999999999</v>
      </c>
      <c r="H154" s="33"/>
    </row>
    <row r="155" spans="2:8" s="1" customFormat="1" ht="16.899999999999999" customHeight="1">
      <c r="B155" s="33"/>
      <c r="C155" s="205" t="s">
        <v>1</v>
      </c>
      <c r="D155" s="205" t="s">
        <v>443</v>
      </c>
      <c r="E155" s="17" t="s">
        <v>1</v>
      </c>
      <c r="F155" s="206">
        <v>73.254999999999995</v>
      </c>
      <c r="H155" s="33"/>
    </row>
    <row r="156" spans="2:8" s="1" customFormat="1" ht="16.899999999999999" customHeight="1">
      <c r="B156" s="33"/>
      <c r="C156" s="205" t="s">
        <v>1</v>
      </c>
      <c r="D156" s="205" t="s">
        <v>444</v>
      </c>
      <c r="E156" s="17" t="s">
        <v>1</v>
      </c>
      <c r="F156" s="206">
        <v>-3.51</v>
      </c>
      <c r="H156" s="33"/>
    </row>
    <row r="157" spans="2:8" s="1" customFormat="1" ht="16.899999999999999" customHeight="1">
      <c r="B157" s="33"/>
      <c r="C157" s="205" t="s">
        <v>1</v>
      </c>
      <c r="D157" s="205" t="s">
        <v>445</v>
      </c>
      <c r="E157" s="17" t="s">
        <v>1</v>
      </c>
      <c r="F157" s="206">
        <v>-10.284000000000001</v>
      </c>
      <c r="H157" s="33"/>
    </row>
    <row r="158" spans="2:8" s="1" customFormat="1" ht="16.899999999999999" customHeight="1">
      <c r="B158" s="33"/>
      <c r="C158" s="205" t="s">
        <v>1</v>
      </c>
      <c r="D158" s="205" t="s">
        <v>446</v>
      </c>
      <c r="E158" s="17" t="s">
        <v>1</v>
      </c>
      <c r="F158" s="206">
        <v>-1.1779999999999999</v>
      </c>
      <c r="H158" s="33"/>
    </row>
    <row r="159" spans="2:8" s="1" customFormat="1" ht="16.899999999999999" customHeight="1">
      <c r="B159" s="33"/>
      <c r="C159" s="205" t="s">
        <v>1</v>
      </c>
      <c r="D159" s="205" t="s">
        <v>447</v>
      </c>
      <c r="E159" s="17" t="s">
        <v>1</v>
      </c>
      <c r="F159" s="206">
        <v>727.61400000000003</v>
      </c>
      <c r="H159" s="33"/>
    </row>
    <row r="160" spans="2:8" s="1" customFormat="1" ht="16.899999999999999" customHeight="1">
      <c r="B160" s="33"/>
      <c r="C160" s="205" t="s">
        <v>1</v>
      </c>
      <c r="D160" s="205" t="s">
        <v>448</v>
      </c>
      <c r="E160" s="17" t="s">
        <v>1</v>
      </c>
      <c r="F160" s="206">
        <v>-1.224</v>
      </c>
      <c r="H160" s="33"/>
    </row>
    <row r="161" spans="2:8" s="1" customFormat="1" ht="16.899999999999999" customHeight="1">
      <c r="B161" s="33"/>
      <c r="C161" s="205" t="s">
        <v>1</v>
      </c>
      <c r="D161" s="205" t="s">
        <v>449</v>
      </c>
      <c r="E161" s="17" t="s">
        <v>1</v>
      </c>
      <c r="F161" s="206">
        <v>-0.33900000000000002</v>
      </c>
      <c r="H161" s="33"/>
    </row>
    <row r="162" spans="2:8" s="1" customFormat="1" ht="16.899999999999999" customHeight="1">
      <c r="B162" s="33"/>
      <c r="C162" s="205" t="s">
        <v>1</v>
      </c>
      <c r="D162" s="205" t="s">
        <v>450</v>
      </c>
      <c r="E162" s="17" t="s">
        <v>1</v>
      </c>
      <c r="F162" s="206">
        <v>90.635999999999996</v>
      </c>
      <c r="H162" s="33"/>
    </row>
    <row r="163" spans="2:8" s="1" customFormat="1" ht="16.899999999999999" customHeight="1">
      <c r="B163" s="33"/>
      <c r="C163" s="205" t="s">
        <v>1</v>
      </c>
      <c r="D163" s="205" t="s">
        <v>451</v>
      </c>
      <c r="E163" s="17" t="s">
        <v>1</v>
      </c>
      <c r="F163" s="206">
        <v>88.876999999999995</v>
      </c>
      <c r="H163" s="33"/>
    </row>
    <row r="164" spans="2:8" s="1" customFormat="1" ht="16.899999999999999" customHeight="1">
      <c r="B164" s="33"/>
      <c r="C164" s="205" t="s">
        <v>1</v>
      </c>
      <c r="D164" s="205" t="s">
        <v>452</v>
      </c>
      <c r="E164" s="17" t="s">
        <v>1</v>
      </c>
      <c r="F164" s="206">
        <v>78.792000000000002</v>
      </c>
      <c r="H164" s="33"/>
    </row>
    <row r="165" spans="2:8" s="1" customFormat="1" ht="16.899999999999999" customHeight="1">
      <c r="B165" s="33"/>
      <c r="C165" s="205" t="s">
        <v>1</v>
      </c>
      <c r="D165" s="205" t="s">
        <v>453</v>
      </c>
      <c r="E165" s="17" t="s">
        <v>1</v>
      </c>
      <c r="F165" s="206">
        <v>0</v>
      </c>
      <c r="H165" s="33"/>
    </row>
    <row r="166" spans="2:8" s="1" customFormat="1" ht="16.899999999999999" customHeight="1">
      <c r="B166" s="33"/>
      <c r="C166" s="205" t="s">
        <v>1</v>
      </c>
      <c r="D166" s="205" t="s">
        <v>454</v>
      </c>
      <c r="E166" s="17" t="s">
        <v>1</v>
      </c>
      <c r="F166" s="206">
        <v>42.46</v>
      </c>
      <c r="H166" s="33"/>
    </row>
    <row r="167" spans="2:8" s="1" customFormat="1" ht="16.899999999999999" customHeight="1">
      <c r="B167" s="33"/>
      <c r="C167" s="205" t="s">
        <v>1</v>
      </c>
      <c r="D167" s="205" t="s">
        <v>455</v>
      </c>
      <c r="E167" s="17" t="s">
        <v>1</v>
      </c>
      <c r="F167" s="206">
        <v>-0.22600000000000001</v>
      </c>
      <c r="H167" s="33"/>
    </row>
    <row r="168" spans="2:8" s="1" customFormat="1" ht="16.899999999999999" customHeight="1">
      <c r="B168" s="33"/>
      <c r="C168" s="205" t="s">
        <v>1</v>
      </c>
      <c r="D168" s="205" t="s">
        <v>456</v>
      </c>
      <c r="E168" s="17" t="s">
        <v>1</v>
      </c>
      <c r="F168" s="206">
        <v>88.707999999999998</v>
      </c>
      <c r="H168" s="33"/>
    </row>
    <row r="169" spans="2:8" s="1" customFormat="1" ht="16.899999999999999" customHeight="1">
      <c r="B169" s="33"/>
      <c r="C169" s="205" t="s">
        <v>1</v>
      </c>
      <c r="D169" s="205" t="s">
        <v>457</v>
      </c>
      <c r="E169" s="17" t="s">
        <v>1</v>
      </c>
      <c r="F169" s="206">
        <v>-5.532</v>
      </c>
      <c r="H169" s="33"/>
    </row>
    <row r="170" spans="2:8" s="1" customFormat="1" ht="16.899999999999999" customHeight="1">
      <c r="B170" s="33"/>
      <c r="C170" s="205" t="s">
        <v>1</v>
      </c>
      <c r="D170" s="205" t="s">
        <v>458</v>
      </c>
      <c r="E170" s="17" t="s">
        <v>1</v>
      </c>
      <c r="F170" s="206">
        <v>0</v>
      </c>
      <c r="H170" s="33"/>
    </row>
    <row r="171" spans="2:8" s="1" customFormat="1" ht="22.5">
      <c r="B171" s="33"/>
      <c r="C171" s="205" t="s">
        <v>1</v>
      </c>
      <c r="D171" s="205" t="s">
        <v>459</v>
      </c>
      <c r="E171" s="17" t="s">
        <v>1</v>
      </c>
      <c r="F171" s="206">
        <v>53.055</v>
      </c>
      <c r="H171" s="33"/>
    </row>
    <row r="172" spans="2:8" s="1" customFormat="1" ht="16.899999999999999" customHeight="1">
      <c r="B172" s="33"/>
      <c r="C172" s="205" t="s">
        <v>1</v>
      </c>
      <c r="D172" s="205" t="s">
        <v>460</v>
      </c>
      <c r="E172" s="17" t="s">
        <v>1</v>
      </c>
      <c r="F172" s="206">
        <v>19.001000000000001</v>
      </c>
      <c r="H172" s="33"/>
    </row>
    <row r="173" spans="2:8" s="1" customFormat="1" ht="16.899999999999999" customHeight="1">
      <c r="B173" s="33"/>
      <c r="C173" s="205" t="s">
        <v>1</v>
      </c>
      <c r="D173" s="205" t="s">
        <v>461</v>
      </c>
      <c r="E173" s="17" t="s">
        <v>1</v>
      </c>
      <c r="F173" s="206">
        <v>10.092000000000001</v>
      </c>
      <c r="H173" s="33"/>
    </row>
    <row r="174" spans="2:8" s="1" customFormat="1" ht="16.899999999999999" customHeight="1">
      <c r="B174" s="33"/>
      <c r="C174" s="205" t="s">
        <v>1</v>
      </c>
      <c r="D174" s="205" t="s">
        <v>462</v>
      </c>
      <c r="E174" s="17" t="s">
        <v>1</v>
      </c>
      <c r="F174" s="206">
        <v>4.6760000000000002</v>
      </c>
      <c r="H174" s="33"/>
    </row>
    <row r="175" spans="2:8" s="1" customFormat="1" ht="16.899999999999999" customHeight="1">
      <c r="B175" s="33"/>
      <c r="C175" s="205" t="s">
        <v>1</v>
      </c>
      <c r="D175" s="205" t="s">
        <v>463</v>
      </c>
      <c r="E175" s="17" t="s">
        <v>1</v>
      </c>
      <c r="F175" s="206">
        <v>0.73599999999999999</v>
      </c>
      <c r="H175" s="33"/>
    </row>
    <row r="176" spans="2:8" s="1" customFormat="1" ht="16.899999999999999" customHeight="1">
      <c r="B176" s="33"/>
      <c r="C176" s="205" t="s">
        <v>1</v>
      </c>
      <c r="D176" s="205" t="s">
        <v>464</v>
      </c>
      <c r="E176" s="17" t="s">
        <v>1</v>
      </c>
      <c r="F176" s="206">
        <v>87.56</v>
      </c>
      <c r="H176" s="33"/>
    </row>
    <row r="177" spans="2:8" s="1" customFormat="1" ht="16.899999999999999" customHeight="1">
      <c r="B177" s="33"/>
      <c r="C177" s="205" t="s">
        <v>1</v>
      </c>
      <c r="D177" s="205" t="s">
        <v>465</v>
      </c>
      <c r="E177" s="17" t="s">
        <v>1</v>
      </c>
      <c r="F177" s="206">
        <v>0</v>
      </c>
      <c r="H177" s="33"/>
    </row>
    <row r="178" spans="2:8" s="1" customFormat="1" ht="16.899999999999999" customHeight="1">
      <c r="B178" s="33"/>
      <c r="C178" s="205" t="s">
        <v>177</v>
      </c>
      <c r="D178" s="205" t="s">
        <v>243</v>
      </c>
      <c r="E178" s="17" t="s">
        <v>1</v>
      </c>
      <c r="F178" s="206">
        <v>3685.1089999999999</v>
      </c>
      <c r="H178" s="33"/>
    </row>
    <row r="179" spans="2:8" s="1" customFormat="1" ht="16.899999999999999" customHeight="1">
      <c r="B179" s="33"/>
      <c r="C179" s="207" t="s">
        <v>4052</v>
      </c>
      <c r="H179" s="33"/>
    </row>
    <row r="180" spans="2:8" s="1" customFormat="1" ht="22.5">
      <c r="B180" s="33"/>
      <c r="C180" s="205" t="s">
        <v>427</v>
      </c>
      <c r="D180" s="205" t="s">
        <v>4067</v>
      </c>
      <c r="E180" s="17" t="s">
        <v>167</v>
      </c>
      <c r="F180" s="206">
        <v>3685.1089999999999</v>
      </c>
      <c r="H180" s="33"/>
    </row>
    <row r="181" spans="2:8" s="1" customFormat="1" ht="16.899999999999999" customHeight="1">
      <c r="B181" s="33"/>
      <c r="C181" s="205" t="s">
        <v>523</v>
      </c>
      <c r="D181" s="205" t="s">
        <v>4066</v>
      </c>
      <c r="E181" s="17" t="s">
        <v>183</v>
      </c>
      <c r="F181" s="206">
        <v>632.54600000000005</v>
      </c>
      <c r="H181" s="33"/>
    </row>
    <row r="182" spans="2:8" s="1" customFormat="1" ht="16.899999999999999" customHeight="1">
      <c r="B182" s="33"/>
      <c r="C182" s="201" t="s">
        <v>181</v>
      </c>
      <c r="D182" s="202" t="s">
        <v>182</v>
      </c>
      <c r="E182" s="203" t="s">
        <v>183</v>
      </c>
      <c r="F182" s="204">
        <v>7.891</v>
      </c>
      <c r="H182" s="33"/>
    </row>
    <row r="183" spans="2:8" s="1" customFormat="1" ht="16.899999999999999" customHeight="1">
      <c r="B183" s="33"/>
      <c r="C183" s="205" t="s">
        <v>181</v>
      </c>
      <c r="D183" s="205" t="s">
        <v>1101</v>
      </c>
      <c r="E183" s="17" t="s">
        <v>1</v>
      </c>
      <c r="F183" s="206">
        <v>7.891</v>
      </c>
      <c r="H183" s="33"/>
    </row>
    <row r="184" spans="2:8" s="1" customFormat="1" ht="16.899999999999999" customHeight="1">
      <c r="B184" s="33"/>
      <c r="C184" s="207" t="s">
        <v>4052</v>
      </c>
      <c r="H184" s="33"/>
    </row>
    <row r="185" spans="2:8" s="1" customFormat="1" ht="16.899999999999999" customHeight="1">
      <c r="B185" s="33"/>
      <c r="C185" s="205" t="s">
        <v>1098</v>
      </c>
      <c r="D185" s="205" t="s">
        <v>4068</v>
      </c>
      <c r="E185" s="17" t="s">
        <v>183</v>
      </c>
      <c r="F185" s="206">
        <v>41.186999999999998</v>
      </c>
      <c r="H185" s="33"/>
    </row>
    <row r="186" spans="2:8" s="1" customFormat="1" ht="22.5">
      <c r="B186" s="33"/>
      <c r="C186" s="205" t="s">
        <v>1600</v>
      </c>
      <c r="D186" s="205" t="s">
        <v>4069</v>
      </c>
      <c r="E186" s="17" t="s">
        <v>183</v>
      </c>
      <c r="F186" s="206">
        <v>7.891</v>
      </c>
      <c r="H186" s="33"/>
    </row>
    <row r="187" spans="2:8" s="1" customFormat="1" ht="16.899999999999999" customHeight="1">
      <c r="B187" s="33"/>
      <c r="C187" s="201" t="s">
        <v>186</v>
      </c>
      <c r="D187" s="202" t="s">
        <v>187</v>
      </c>
      <c r="E187" s="203" t="s">
        <v>183</v>
      </c>
      <c r="F187" s="204">
        <v>2.484</v>
      </c>
      <c r="H187" s="33"/>
    </row>
    <row r="188" spans="2:8" s="1" customFormat="1" ht="16.899999999999999" customHeight="1">
      <c r="B188" s="33"/>
      <c r="C188" s="205" t="s">
        <v>186</v>
      </c>
      <c r="D188" s="205" t="s">
        <v>1103</v>
      </c>
      <c r="E188" s="17" t="s">
        <v>1</v>
      </c>
      <c r="F188" s="206">
        <v>2.484</v>
      </c>
      <c r="H188" s="33"/>
    </row>
    <row r="189" spans="2:8" s="1" customFormat="1" ht="16.899999999999999" customHeight="1">
      <c r="B189" s="33"/>
      <c r="C189" s="207" t="s">
        <v>4052</v>
      </c>
      <c r="H189" s="33"/>
    </row>
    <row r="190" spans="2:8" s="1" customFormat="1" ht="16.899999999999999" customHeight="1">
      <c r="B190" s="33"/>
      <c r="C190" s="205" t="s">
        <v>1098</v>
      </c>
      <c r="D190" s="205" t="s">
        <v>4068</v>
      </c>
      <c r="E190" s="17" t="s">
        <v>183</v>
      </c>
      <c r="F190" s="206">
        <v>41.186999999999998</v>
      </c>
      <c r="H190" s="33"/>
    </row>
    <row r="191" spans="2:8" s="1" customFormat="1" ht="22.5">
      <c r="B191" s="33"/>
      <c r="C191" s="205" t="s">
        <v>1608</v>
      </c>
      <c r="D191" s="205" t="s">
        <v>4070</v>
      </c>
      <c r="E191" s="17" t="s">
        <v>183</v>
      </c>
      <c r="F191" s="206">
        <v>2.484</v>
      </c>
      <c r="H191" s="33"/>
    </row>
    <row r="192" spans="2:8" s="1" customFormat="1" ht="16.899999999999999" customHeight="1">
      <c r="B192" s="33"/>
      <c r="C192" s="201" t="s">
        <v>189</v>
      </c>
      <c r="D192" s="202" t="s">
        <v>190</v>
      </c>
      <c r="E192" s="203" t="s">
        <v>183</v>
      </c>
      <c r="F192" s="204">
        <v>30.812000000000001</v>
      </c>
      <c r="H192" s="33"/>
    </row>
    <row r="193" spans="2:8" s="1" customFormat="1" ht="16.899999999999999" customHeight="1">
      <c r="B193" s="33"/>
      <c r="C193" s="205" t="s">
        <v>189</v>
      </c>
      <c r="D193" s="205" t="s">
        <v>1102</v>
      </c>
      <c r="E193" s="17" t="s">
        <v>1</v>
      </c>
      <c r="F193" s="206">
        <v>30.812000000000001</v>
      </c>
      <c r="H193" s="33"/>
    </row>
    <row r="194" spans="2:8" s="1" customFormat="1" ht="16.899999999999999" customHeight="1">
      <c r="B194" s="33"/>
      <c r="C194" s="207" t="s">
        <v>4052</v>
      </c>
      <c r="H194" s="33"/>
    </row>
    <row r="195" spans="2:8" s="1" customFormat="1" ht="16.899999999999999" customHeight="1">
      <c r="B195" s="33"/>
      <c r="C195" s="205" t="s">
        <v>1098</v>
      </c>
      <c r="D195" s="205" t="s">
        <v>4068</v>
      </c>
      <c r="E195" s="17" t="s">
        <v>183</v>
      </c>
      <c r="F195" s="206">
        <v>41.186999999999998</v>
      </c>
      <c r="H195" s="33"/>
    </row>
    <row r="196" spans="2:8" s="1" customFormat="1" ht="22.5">
      <c r="B196" s="33"/>
      <c r="C196" s="205" t="s">
        <v>1604</v>
      </c>
      <c r="D196" s="205" t="s">
        <v>4071</v>
      </c>
      <c r="E196" s="17" t="s">
        <v>183</v>
      </c>
      <c r="F196" s="206">
        <v>30.812000000000001</v>
      </c>
      <c r="H196" s="33"/>
    </row>
    <row r="197" spans="2:8" s="1" customFormat="1" ht="16.899999999999999" customHeight="1">
      <c r="B197" s="33"/>
      <c r="C197" s="201" t="s">
        <v>192</v>
      </c>
      <c r="D197" s="202" t="s">
        <v>193</v>
      </c>
      <c r="E197" s="203" t="s">
        <v>167</v>
      </c>
      <c r="F197" s="204">
        <v>14139.23</v>
      </c>
      <c r="H197" s="33"/>
    </row>
    <row r="198" spans="2:8" s="1" customFormat="1" ht="16.899999999999999" customHeight="1">
      <c r="B198" s="33"/>
      <c r="C198" s="205" t="s">
        <v>1</v>
      </c>
      <c r="D198" s="205" t="s">
        <v>279</v>
      </c>
      <c r="E198" s="17" t="s">
        <v>1</v>
      </c>
      <c r="F198" s="206">
        <v>0</v>
      </c>
      <c r="H198" s="33"/>
    </row>
    <row r="199" spans="2:8" s="1" customFormat="1" ht="16.899999999999999" customHeight="1">
      <c r="B199" s="33"/>
      <c r="C199" s="205" t="s">
        <v>1</v>
      </c>
      <c r="D199" s="205" t="s">
        <v>280</v>
      </c>
      <c r="E199" s="17" t="s">
        <v>1</v>
      </c>
      <c r="F199" s="206">
        <v>0</v>
      </c>
      <c r="H199" s="33"/>
    </row>
    <row r="200" spans="2:8" s="1" customFormat="1" ht="16.899999999999999" customHeight="1">
      <c r="B200" s="33"/>
      <c r="C200" s="205" t="s">
        <v>1</v>
      </c>
      <c r="D200" s="205" t="s">
        <v>281</v>
      </c>
      <c r="E200" s="17" t="s">
        <v>1</v>
      </c>
      <c r="F200" s="206">
        <v>10043.629999999999</v>
      </c>
      <c r="H200" s="33"/>
    </row>
    <row r="201" spans="2:8" s="1" customFormat="1" ht="16.899999999999999" customHeight="1">
      <c r="B201" s="33"/>
      <c r="C201" s="205" t="s">
        <v>1</v>
      </c>
      <c r="D201" s="205" t="s">
        <v>282</v>
      </c>
      <c r="E201" s="17" t="s">
        <v>1</v>
      </c>
      <c r="F201" s="206">
        <v>16238.62</v>
      </c>
      <c r="H201" s="33"/>
    </row>
    <row r="202" spans="2:8" s="1" customFormat="1" ht="16.899999999999999" customHeight="1">
      <c r="B202" s="33"/>
      <c r="C202" s="205" t="s">
        <v>1</v>
      </c>
      <c r="D202" s="205" t="s">
        <v>284</v>
      </c>
      <c r="E202" s="17" t="s">
        <v>1</v>
      </c>
      <c r="F202" s="206">
        <v>0</v>
      </c>
      <c r="H202" s="33"/>
    </row>
    <row r="203" spans="2:8" s="1" customFormat="1" ht="16.899999999999999" customHeight="1">
      <c r="B203" s="33"/>
      <c r="C203" s="205" t="s">
        <v>1</v>
      </c>
      <c r="D203" s="205" t="s">
        <v>285</v>
      </c>
      <c r="E203" s="17" t="s">
        <v>1</v>
      </c>
      <c r="F203" s="206">
        <v>-31.937000000000001</v>
      </c>
      <c r="H203" s="33"/>
    </row>
    <row r="204" spans="2:8" s="1" customFormat="1" ht="16.899999999999999" customHeight="1">
      <c r="B204" s="33"/>
      <c r="C204" s="205" t="s">
        <v>1</v>
      </c>
      <c r="D204" s="205" t="s">
        <v>286</v>
      </c>
      <c r="E204" s="17" t="s">
        <v>1</v>
      </c>
      <c r="F204" s="206">
        <v>-4.431</v>
      </c>
      <c r="H204" s="33"/>
    </row>
    <row r="205" spans="2:8" s="1" customFormat="1" ht="16.899999999999999" customHeight="1">
      <c r="B205" s="33"/>
      <c r="C205" s="205" t="s">
        <v>1</v>
      </c>
      <c r="D205" s="205" t="s">
        <v>287</v>
      </c>
      <c r="E205" s="17" t="s">
        <v>1</v>
      </c>
      <c r="F205" s="206">
        <v>5.65</v>
      </c>
      <c r="H205" s="33"/>
    </row>
    <row r="206" spans="2:8" s="1" customFormat="1" ht="16.899999999999999" customHeight="1">
      <c r="B206" s="33"/>
      <c r="C206" s="205" t="s">
        <v>1</v>
      </c>
      <c r="D206" s="205" t="s">
        <v>288</v>
      </c>
      <c r="E206" s="17" t="s">
        <v>1</v>
      </c>
      <c r="F206" s="206">
        <v>4.4000000000000004</v>
      </c>
      <c r="H206" s="33"/>
    </row>
    <row r="207" spans="2:8" s="1" customFormat="1" ht="16.899999999999999" customHeight="1">
      <c r="B207" s="33"/>
      <c r="C207" s="205" t="s">
        <v>1</v>
      </c>
      <c r="D207" s="205" t="s">
        <v>289</v>
      </c>
      <c r="E207" s="17" t="s">
        <v>1</v>
      </c>
      <c r="F207" s="206">
        <v>-937.34400000000005</v>
      </c>
      <c r="H207" s="33"/>
    </row>
    <row r="208" spans="2:8" s="1" customFormat="1" ht="16.899999999999999" customHeight="1">
      <c r="B208" s="33"/>
      <c r="C208" s="205" t="s">
        <v>1</v>
      </c>
      <c r="D208" s="205" t="s">
        <v>290</v>
      </c>
      <c r="E208" s="17" t="s">
        <v>1</v>
      </c>
      <c r="F208" s="206">
        <v>-345.471</v>
      </c>
      <c r="H208" s="33"/>
    </row>
    <row r="209" spans="2:8" s="1" customFormat="1" ht="33.75">
      <c r="B209" s="33"/>
      <c r="C209" s="205" t="s">
        <v>1</v>
      </c>
      <c r="D209" s="205" t="s">
        <v>291</v>
      </c>
      <c r="E209" s="17" t="s">
        <v>1</v>
      </c>
      <c r="F209" s="206">
        <v>-254.34100000000001</v>
      </c>
      <c r="H209" s="33"/>
    </row>
    <row r="210" spans="2:8" s="1" customFormat="1" ht="16.899999999999999" customHeight="1">
      <c r="B210" s="33"/>
      <c r="C210" s="205" t="s">
        <v>1</v>
      </c>
      <c r="D210" s="205" t="s">
        <v>292</v>
      </c>
      <c r="E210" s="17" t="s">
        <v>1</v>
      </c>
      <c r="F210" s="206">
        <v>-254.34100000000001</v>
      </c>
      <c r="H210" s="33"/>
    </row>
    <row r="211" spans="2:8" s="1" customFormat="1" ht="16.899999999999999" customHeight="1">
      <c r="B211" s="33"/>
      <c r="C211" s="205" t="s">
        <v>1</v>
      </c>
      <c r="D211" s="205" t="s">
        <v>293</v>
      </c>
      <c r="E211" s="17" t="s">
        <v>1</v>
      </c>
      <c r="F211" s="206">
        <v>-9751.2759999999998</v>
      </c>
      <c r="H211" s="33"/>
    </row>
    <row r="212" spans="2:8" s="1" customFormat="1" ht="16.899999999999999" customHeight="1">
      <c r="B212" s="33"/>
      <c r="C212" s="205" t="s">
        <v>1</v>
      </c>
      <c r="D212" s="205" t="s">
        <v>294</v>
      </c>
      <c r="E212" s="17" t="s">
        <v>1</v>
      </c>
      <c r="F212" s="206">
        <v>-14.888</v>
      </c>
      <c r="H212" s="33"/>
    </row>
    <row r="213" spans="2:8" s="1" customFormat="1" ht="16.899999999999999" customHeight="1">
      <c r="B213" s="33"/>
      <c r="C213" s="205" t="s">
        <v>1</v>
      </c>
      <c r="D213" s="205" t="s">
        <v>295</v>
      </c>
      <c r="E213" s="17" t="s">
        <v>1</v>
      </c>
      <c r="F213" s="206">
        <v>-319.23500000000001</v>
      </c>
      <c r="H213" s="33"/>
    </row>
    <row r="214" spans="2:8" s="1" customFormat="1" ht="16.899999999999999" customHeight="1">
      <c r="B214" s="33"/>
      <c r="C214" s="205" t="s">
        <v>1</v>
      </c>
      <c r="D214" s="205" t="s">
        <v>296</v>
      </c>
      <c r="E214" s="17" t="s">
        <v>1</v>
      </c>
      <c r="F214" s="206">
        <v>-59.345999999999997</v>
      </c>
      <c r="H214" s="33"/>
    </row>
    <row r="215" spans="2:8" s="1" customFormat="1" ht="16.899999999999999" customHeight="1">
      <c r="B215" s="33"/>
      <c r="C215" s="205" t="s">
        <v>1</v>
      </c>
      <c r="D215" s="205" t="s">
        <v>298</v>
      </c>
      <c r="E215" s="17" t="s">
        <v>1</v>
      </c>
      <c r="F215" s="206">
        <v>0</v>
      </c>
      <c r="H215" s="33"/>
    </row>
    <row r="216" spans="2:8" s="1" customFormat="1" ht="16.899999999999999" customHeight="1">
      <c r="B216" s="33"/>
      <c r="C216" s="205" t="s">
        <v>1</v>
      </c>
      <c r="D216" s="205" t="s">
        <v>299</v>
      </c>
      <c r="E216" s="17" t="s">
        <v>1</v>
      </c>
      <c r="F216" s="206">
        <v>-163.94</v>
      </c>
      <c r="H216" s="33"/>
    </row>
    <row r="217" spans="2:8" s="1" customFormat="1" ht="16.899999999999999" customHeight="1">
      <c r="B217" s="33"/>
      <c r="C217" s="205" t="s">
        <v>1</v>
      </c>
      <c r="D217" s="205" t="s">
        <v>300</v>
      </c>
      <c r="E217" s="17" t="s">
        <v>1</v>
      </c>
      <c r="F217" s="206">
        <v>-9.5500000000000007</v>
      </c>
      <c r="H217" s="33"/>
    </row>
    <row r="218" spans="2:8" s="1" customFormat="1" ht="16.899999999999999" customHeight="1">
      <c r="B218" s="33"/>
      <c r="C218" s="205" t="s">
        <v>1</v>
      </c>
      <c r="D218" s="205" t="s">
        <v>301</v>
      </c>
      <c r="E218" s="17" t="s">
        <v>1</v>
      </c>
      <c r="F218" s="206">
        <v>-6.97</v>
      </c>
      <c r="H218" s="33"/>
    </row>
    <row r="219" spans="2:8" s="1" customFormat="1" ht="16.899999999999999" customHeight="1">
      <c r="B219" s="33"/>
      <c r="C219" s="205" t="s">
        <v>192</v>
      </c>
      <c r="D219" s="205" t="s">
        <v>243</v>
      </c>
      <c r="E219" s="17" t="s">
        <v>1</v>
      </c>
      <c r="F219" s="206">
        <v>14139.23</v>
      </c>
      <c r="H219" s="33"/>
    </row>
    <row r="220" spans="2:8" s="1" customFormat="1" ht="16.899999999999999" customHeight="1">
      <c r="B220" s="33"/>
      <c r="C220" s="207" t="s">
        <v>4052</v>
      </c>
      <c r="H220" s="33"/>
    </row>
    <row r="221" spans="2:8" s="1" customFormat="1" ht="16.899999999999999" customHeight="1">
      <c r="B221" s="33"/>
      <c r="C221" s="205" t="s">
        <v>276</v>
      </c>
      <c r="D221" s="205" t="s">
        <v>4072</v>
      </c>
      <c r="E221" s="17" t="s">
        <v>167</v>
      </c>
      <c r="F221" s="206">
        <v>14139.23</v>
      </c>
      <c r="H221" s="33"/>
    </row>
    <row r="222" spans="2:8" s="1" customFormat="1" ht="22.5">
      <c r="B222" s="33"/>
      <c r="C222" s="205" t="s">
        <v>272</v>
      </c>
      <c r="D222" s="205" t="s">
        <v>4073</v>
      </c>
      <c r="E222" s="17" t="s">
        <v>167</v>
      </c>
      <c r="F222" s="206">
        <v>14139.23</v>
      </c>
      <c r="H222" s="33"/>
    </row>
    <row r="223" spans="2:8" s="1" customFormat="1" ht="16.899999999999999" customHeight="1">
      <c r="B223" s="33"/>
      <c r="C223" s="205" t="s">
        <v>267</v>
      </c>
      <c r="D223" s="205" t="s">
        <v>4074</v>
      </c>
      <c r="E223" s="17" t="s">
        <v>167</v>
      </c>
      <c r="F223" s="206">
        <v>14139.23</v>
      </c>
      <c r="H223" s="33"/>
    </row>
    <row r="224" spans="2:8" s="1" customFormat="1" ht="16.899999999999999" customHeight="1">
      <c r="B224" s="33"/>
      <c r="C224" s="205" t="s">
        <v>305</v>
      </c>
      <c r="D224" s="205" t="s">
        <v>306</v>
      </c>
      <c r="E224" s="17" t="s">
        <v>183</v>
      </c>
      <c r="F224" s="206">
        <v>25450.614000000001</v>
      </c>
      <c r="H224" s="33"/>
    </row>
    <row r="225" spans="2:8" s="1" customFormat="1" ht="26.45" customHeight="1">
      <c r="B225" s="33"/>
      <c r="C225" s="200" t="s">
        <v>109</v>
      </c>
      <c r="D225" s="200" t="s">
        <v>110</v>
      </c>
      <c r="H225" s="33"/>
    </row>
    <row r="226" spans="2:8" s="1" customFormat="1" ht="16.899999999999999" customHeight="1">
      <c r="B226" s="33"/>
      <c r="C226" s="201" t="s">
        <v>1837</v>
      </c>
      <c r="D226" s="202" t="s">
        <v>1838</v>
      </c>
      <c r="E226" s="203" t="s">
        <v>167</v>
      </c>
      <c r="F226" s="204">
        <v>9974.2919999999995</v>
      </c>
      <c r="H226" s="33"/>
    </row>
    <row r="227" spans="2:8" s="1" customFormat="1" ht="16.899999999999999" customHeight="1">
      <c r="B227" s="33"/>
      <c r="C227" s="205" t="s">
        <v>1</v>
      </c>
      <c r="D227" s="205" t="s">
        <v>1870</v>
      </c>
      <c r="E227" s="17" t="s">
        <v>1</v>
      </c>
      <c r="F227" s="206">
        <v>0</v>
      </c>
      <c r="H227" s="33"/>
    </row>
    <row r="228" spans="2:8" s="1" customFormat="1" ht="16.899999999999999" customHeight="1">
      <c r="B228" s="33"/>
      <c r="C228" s="205" t="s">
        <v>1</v>
      </c>
      <c r="D228" s="205" t="s">
        <v>1889</v>
      </c>
      <c r="E228" s="17" t="s">
        <v>1</v>
      </c>
      <c r="F228" s="206">
        <v>0</v>
      </c>
      <c r="H228" s="33"/>
    </row>
    <row r="229" spans="2:8" s="1" customFormat="1" ht="22.5">
      <c r="B229" s="33"/>
      <c r="C229" s="205" t="s">
        <v>1</v>
      </c>
      <c r="D229" s="205" t="s">
        <v>1890</v>
      </c>
      <c r="E229" s="17" t="s">
        <v>1</v>
      </c>
      <c r="F229" s="206">
        <v>10733.647000000001</v>
      </c>
      <c r="H229" s="33"/>
    </row>
    <row r="230" spans="2:8" s="1" customFormat="1" ht="16.899999999999999" customHeight="1">
      <c r="B230" s="33"/>
      <c r="C230" s="205" t="s">
        <v>1</v>
      </c>
      <c r="D230" s="205" t="s">
        <v>1891</v>
      </c>
      <c r="E230" s="17" t="s">
        <v>1</v>
      </c>
      <c r="F230" s="206">
        <v>-69.355000000000004</v>
      </c>
      <c r="H230" s="33"/>
    </row>
    <row r="231" spans="2:8" s="1" customFormat="1" ht="16.899999999999999" customHeight="1">
      <c r="B231" s="33"/>
      <c r="C231" s="205" t="s">
        <v>1</v>
      </c>
      <c r="D231" s="205" t="s">
        <v>1892</v>
      </c>
      <c r="E231" s="17" t="s">
        <v>1</v>
      </c>
      <c r="F231" s="206">
        <v>-690</v>
      </c>
      <c r="H231" s="33"/>
    </row>
    <row r="232" spans="2:8" s="1" customFormat="1" ht="16.899999999999999" customHeight="1">
      <c r="B232" s="33"/>
      <c r="C232" s="205" t="s">
        <v>1837</v>
      </c>
      <c r="D232" s="205" t="s">
        <v>243</v>
      </c>
      <c r="E232" s="17" t="s">
        <v>1</v>
      </c>
      <c r="F232" s="206">
        <v>9974.2919999999995</v>
      </c>
      <c r="H232" s="33"/>
    </row>
    <row r="233" spans="2:8" s="1" customFormat="1" ht="16.899999999999999" customHeight="1">
      <c r="B233" s="33"/>
      <c r="C233" s="207" t="s">
        <v>4052</v>
      </c>
      <c r="H233" s="33"/>
    </row>
    <row r="234" spans="2:8" s="1" customFormat="1" ht="16.899999999999999" customHeight="1">
      <c r="B234" s="33"/>
      <c r="C234" s="205" t="s">
        <v>1886</v>
      </c>
      <c r="D234" s="205" t="s">
        <v>4075</v>
      </c>
      <c r="E234" s="17" t="s">
        <v>167</v>
      </c>
      <c r="F234" s="206">
        <v>9974.2919999999995</v>
      </c>
      <c r="H234" s="33"/>
    </row>
    <row r="235" spans="2:8" s="1" customFormat="1" ht="22.5">
      <c r="B235" s="33"/>
      <c r="C235" s="205" t="s">
        <v>1926</v>
      </c>
      <c r="D235" s="205" t="s">
        <v>4076</v>
      </c>
      <c r="E235" s="17" t="s">
        <v>167</v>
      </c>
      <c r="F235" s="206">
        <v>7821.5510000000004</v>
      </c>
      <c r="H235" s="33"/>
    </row>
    <row r="236" spans="2:8" s="1" customFormat="1" ht="22.5">
      <c r="B236" s="33"/>
      <c r="C236" s="205" t="s">
        <v>1939</v>
      </c>
      <c r="D236" s="205" t="s">
        <v>4077</v>
      </c>
      <c r="E236" s="17" t="s">
        <v>167</v>
      </c>
      <c r="F236" s="206">
        <v>16898.892</v>
      </c>
      <c r="H236" s="33"/>
    </row>
    <row r="237" spans="2:8" s="1" customFormat="1" ht="22.5">
      <c r="B237" s="33"/>
      <c r="C237" s="205" t="s">
        <v>2187</v>
      </c>
      <c r="D237" s="205" t="s">
        <v>4078</v>
      </c>
      <c r="E237" s="17" t="s">
        <v>183</v>
      </c>
      <c r="F237" s="206">
        <v>50081.569000000003</v>
      </c>
      <c r="H237" s="33"/>
    </row>
    <row r="238" spans="2:8" s="1" customFormat="1" ht="16.899999999999999" customHeight="1">
      <c r="B238" s="33"/>
      <c r="C238" s="201" t="s">
        <v>1840</v>
      </c>
      <c r="D238" s="202" t="s">
        <v>1841</v>
      </c>
      <c r="E238" s="203" t="s">
        <v>167</v>
      </c>
      <c r="F238" s="204">
        <v>5668.81</v>
      </c>
      <c r="H238" s="33"/>
    </row>
    <row r="239" spans="2:8" s="1" customFormat="1" ht="16.899999999999999" customHeight="1">
      <c r="B239" s="33"/>
      <c r="C239" s="205" t="s">
        <v>1</v>
      </c>
      <c r="D239" s="205" t="s">
        <v>1870</v>
      </c>
      <c r="E239" s="17" t="s">
        <v>1</v>
      </c>
      <c r="F239" s="206">
        <v>0</v>
      </c>
      <c r="H239" s="33"/>
    </row>
    <row r="240" spans="2:8" s="1" customFormat="1" ht="16.899999999999999" customHeight="1">
      <c r="B240" s="33"/>
      <c r="C240" s="205" t="s">
        <v>1</v>
      </c>
      <c r="D240" s="205" t="s">
        <v>1896</v>
      </c>
      <c r="E240" s="17" t="s">
        <v>1</v>
      </c>
      <c r="F240" s="206">
        <v>0</v>
      </c>
      <c r="H240" s="33"/>
    </row>
    <row r="241" spans="2:8" s="1" customFormat="1" ht="16.899999999999999" customHeight="1">
      <c r="B241" s="33"/>
      <c r="C241" s="205" t="s">
        <v>1</v>
      </c>
      <c r="D241" s="205" t="s">
        <v>1897</v>
      </c>
      <c r="E241" s="17" t="s">
        <v>1</v>
      </c>
      <c r="F241" s="206">
        <v>0</v>
      </c>
      <c r="H241" s="33"/>
    </row>
    <row r="242" spans="2:8" s="1" customFormat="1" ht="16.899999999999999" customHeight="1">
      <c r="B242" s="33"/>
      <c r="C242" s="205" t="s">
        <v>1</v>
      </c>
      <c r="D242" s="205" t="s">
        <v>1898</v>
      </c>
      <c r="E242" s="17" t="s">
        <v>1</v>
      </c>
      <c r="F242" s="206">
        <v>5668.81</v>
      </c>
      <c r="H242" s="33"/>
    </row>
    <row r="243" spans="2:8" s="1" customFormat="1" ht="16.899999999999999" customHeight="1">
      <c r="B243" s="33"/>
      <c r="C243" s="205" t="s">
        <v>1840</v>
      </c>
      <c r="D243" s="205" t="s">
        <v>243</v>
      </c>
      <c r="E243" s="17" t="s">
        <v>1</v>
      </c>
      <c r="F243" s="206">
        <v>5668.81</v>
      </c>
      <c r="H243" s="33"/>
    </row>
    <row r="244" spans="2:8" s="1" customFormat="1" ht="16.899999999999999" customHeight="1">
      <c r="B244" s="33"/>
      <c r="C244" s="207" t="s">
        <v>4052</v>
      </c>
      <c r="H244" s="33"/>
    </row>
    <row r="245" spans="2:8" s="1" customFormat="1" ht="16.899999999999999" customHeight="1">
      <c r="B245" s="33"/>
      <c r="C245" s="205" t="s">
        <v>1893</v>
      </c>
      <c r="D245" s="205" t="s">
        <v>4079</v>
      </c>
      <c r="E245" s="17" t="s">
        <v>167</v>
      </c>
      <c r="F245" s="206">
        <v>5668.81</v>
      </c>
      <c r="H245" s="33"/>
    </row>
    <row r="246" spans="2:8" s="1" customFormat="1" ht="22.5">
      <c r="B246" s="33"/>
      <c r="C246" s="205" t="s">
        <v>1926</v>
      </c>
      <c r="D246" s="205" t="s">
        <v>4076</v>
      </c>
      <c r="E246" s="17" t="s">
        <v>167</v>
      </c>
      <c r="F246" s="206">
        <v>7821.5510000000004</v>
      </c>
      <c r="H246" s="33"/>
    </row>
    <row r="247" spans="2:8" s="1" customFormat="1" ht="22.5">
      <c r="B247" s="33"/>
      <c r="C247" s="205" t="s">
        <v>1939</v>
      </c>
      <c r="D247" s="205" t="s">
        <v>4077</v>
      </c>
      <c r="E247" s="17" t="s">
        <v>167</v>
      </c>
      <c r="F247" s="206">
        <v>16898.892</v>
      </c>
      <c r="H247" s="33"/>
    </row>
    <row r="248" spans="2:8" s="1" customFormat="1" ht="22.5">
      <c r="B248" s="33"/>
      <c r="C248" s="205" t="s">
        <v>2187</v>
      </c>
      <c r="D248" s="205" t="s">
        <v>4078</v>
      </c>
      <c r="E248" s="17" t="s">
        <v>183</v>
      </c>
      <c r="F248" s="206">
        <v>50081.569000000003</v>
      </c>
      <c r="H248" s="33"/>
    </row>
    <row r="249" spans="2:8" s="1" customFormat="1" ht="16.899999999999999" customHeight="1">
      <c r="B249" s="33"/>
      <c r="C249" s="201" t="s">
        <v>1843</v>
      </c>
      <c r="D249" s="202" t="s">
        <v>1844</v>
      </c>
      <c r="E249" s="203" t="s">
        <v>167</v>
      </c>
      <c r="F249" s="204">
        <v>10122.875</v>
      </c>
      <c r="H249" s="33"/>
    </row>
    <row r="250" spans="2:8" s="1" customFormat="1" ht="16.899999999999999" customHeight="1">
      <c r="B250" s="33"/>
      <c r="C250" s="205" t="s">
        <v>1</v>
      </c>
      <c r="D250" s="205" t="s">
        <v>1870</v>
      </c>
      <c r="E250" s="17" t="s">
        <v>1</v>
      </c>
      <c r="F250" s="206">
        <v>0</v>
      </c>
      <c r="H250" s="33"/>
    </row>
    <row r="251" spans="2:8" s="1" customFormat="1" ht="16.899999999999999" customHeight="1">
      <c r="B251" s="33"/>
      <c r="C251" s="205" t="s">
        <v>1</v>
      </c>
      <c r="D251" s="205" t="s">
        <v>1897</v>
      </c>
      <c r="E251" s="17" t="s">
        <v>1</v>
      </c>
      <c r="F251" s="206">
        <v>0</v>
      </c>
      <c r="H251" s="33"/>
    </row>
    <row r="252" spans="2:8" s="1" customFormat="1" ht="16.899999999999999" customHeight="1">
      <c r="B252" s="33"/>
      <c r="C252" s="205" t="s">
        <v>1</v>
      </c>
      <c r="D252" s="205" t="s">
        <v>1902</v>
      </c>
      <c r="E252" s="17" t="s">
        <v>1</v>
      </c>
      <c r="F252" s="206">
        <v>10122.875</v>
      </c>
      <c r="H252" s="33"/>
    </row>
    <row r="253" spans="2:8" s="1" customFormat="1" ht="16.899999999999999" customHeight="1">
      <c r="B253" s="33"/>
      <c r="C253" s="205" t="s">
        <v>1843</v>
      </c>
      <c r="D253" s="205" t="s">
        <v>243</v>
      </c>
      <c r="E253" s="17" t="s">
        <v>1</v>
      </c>
      <c r="F253" s="206">
        <v>10122.875</v>
      </c>
      <c r="H253" s="33"/>
    </row>
    <row r="254" spans="2:8" s="1" customFormat="1" ht="16.899999999999999" customHeight="1">
      <c r="B254" s="33"/>
      <c r="C254" s="207" t="s">
        <v>4052</v>
      </c>
      <c r="H254" s="33"/>
    </row>
    <row r="255" spans="2:8" s="1" customFormat="1" ht="16.899999999999999" customHeight="1">
      <c r="B255" s="33"/>
      <c r="C255" s="205" t="s">
        <v>1899</v>
      </c>
      <c r="D255" s="205" t="s">
        <v>4080</v>
      </c>
      <c r="E255" s="17" t="s">
        <v>167</v>
      </c>
      <c r="F255" s="206">
        <v>10122.875</v>
      </c>
      <c r="H255" s="33"/>
    </row>
    <row r="256" spans="2:8" s="1" customFormat="1" ht="22.5">
      <c r="B256" s="33"/>
      <c r="C256" s="205" t="s">
        <v>1931</v>
      </c>
      <c r="D256" s="205" t="s">
        <v>4081</v>
      </c>
      <c r="E256" s="17" t="s">
        <v>167</v>
      </c>
      <c r="F256" s="206">
        <v>5317.2969999999996</v>
      </c>
      <c r="H256" s="33"/>
    </row>
    <row r="257" spans="2:8" s="1" customFormat="1" ht="22.5">
      <c r="B257" s="33"/>
      <c r="C257" s="205" t="s">
        <v>1949</v>
      </c>
      <c r="D257" s="205" t="s">
        <v>4082</v>
      </c>
      <c r="E257" s="17" t="s">
        <v>167</v>
      </c>
      <c r="F257" s="206">
        <v>11614.203</v>
      </c>
      <c r="H257" s="33"/>
    </row>
    <row r="258" spans="2:8" s="1" customFormat="1" ht="22.5">
      <c r="B258" s="33"/>
      <c r="C258" s="205" t="s">
        <v>2187</v>
      </c>
      <c r="D258" s="205" t="s">
        <v>4078</v>
      </c>
      <c r="E258" s="17" t="s">
        <v>183</v>
      </c>
      <c r="F258" s="206">
        <v>50081.569000000003</v>
      </c>
      <c r="H258" s="33"/>
    </row>
    <row r="259" spans="2:8" s="1" customFormat="1" ht="16.899999999999999" customHeight="1">
      <c r="B259" s="33"/>
      <c r="C259" s="201" t="s">
        <v>1846</v>
      </c>
      <c r="D259" s="202" t="s">
        <v>1847</v>
      </c>
      <c r="E259" s="203" t="s">
        <v>167</v>
      </c>
      <c r="F259" s="204">
        <v>511.71899999999999</v>
      </c>
      <c r="H259" s="33"/>
    </row>
    <row r="260" spans="2:8" s="1" customFormat="1" ht="16.899999999999999" customHeight="1">
      <c r="B260" s="33"/>
      <c r="C260" s="205" t="s">
        <v>1</v>
      </c>
      <c r="D260" s="205" t="s">
        <v>1870</v>
      </c>
      <c r="E260" s="17" t="s">
        <v>1</v>
      </c>
      <c r="F260" s="206">
        <v>0</v>
      </c>
      <c r="H260" s="33"/>
    </row>
    <row r="261" spans="2:8" s="1" customFormat="1" ht="16.899999999999999" customHeight="1">
      <c r="B261" s="33"/>
      <c r="C261" s="205" t="s">
        <v>1</v>
      </c>
      <c r="D261" s="205" t="s">
        <v>1897</v>
      </c>
      <c r="E261" s="17" t="s">
        <v>1</v>
      </c>
      <c r="F261" s="206">
        <v>0</v>
      </c>
      <c r="H261" s="33"/>
    </row>
    <row r="262" spans="2:8" s="1" customFormat="1" ht="16.899999999999999" customHeight="1">
      <c r="B262" s="33"/>
      <c r="C262" s="205" t="s">
        <v>1</v>
      </c>
      <c r="D262" s="205" t="s">
        <v>1906</v>
      </c>
      <c r="E262" s="17" t="s">
        <v>1</v>
      </c>
      <c r="F262" s="206">
        <v>458.35899999999998</v>
      </c>
      <c r="H262" s="33"/>
    </row>
    <row r="263" spans="2:8" s="1" customFormat="1" ht="16.899999999999999" customHeight="1">
      <c r="B263" s="33"/>
      <c r="C263" s="205" t="s">
        <v>1</v>
      </c>
      <c r="D263" s="205" t="s">
        <v>1907</v>
      </c>
      <c r="E263" s="17" t="s">
        <v>1</v>
      </c>
      <c r="F263" s="206">
        <v>53.36</v>
      </c>
      <c r="H263" s="33"/>
    </row>
    <row r="264" spans="2:8" s="1" customFormat="1" ht="16.899999999999999" customHeight="1">
      <c r="B264" s="33"/>
      <c r="C264" s="205" t="s">
        <v>1846</v>
      </c>
      <c r="D264" s="205" t="s">
        <v>243</v>
      </c>
      <c r="E264" s="17" t="s">
        <v>1</v>
      </c>
      <c r="F264" s="206">
        <v>511.71899999999999</v>
      </c>
      <c r="H264" s="33"/>
    </row>
    <row r="265" spans="2:8" s="1" customFormat="1" ht="16.899999999999999" customHeight="1">
      <c r="B265" s="33"/>
      <c r="C265" s="207" t="s">
        <v>4052</v>
      </c>
      <c r="H265" s="33"/>
    </row>
    <row r="266" spans="2:8" s="1" customFormat="1" ht="16.899999999999999" customHeight="1">
      <c r="B266" s="33"/>
      <c r="C266" s="205" t="s">
        <v>1903</v>
      </c>
      <c r="D266" s="205" t="s">
        <v>4083</v>
      </c>
      <c r="E266" s="17" t="s">
        <v>167</v>
      </c>
      <c r="F266" s="206">
        <v>511.71899999999999</v>
      </c>
      <c r="H266" s="33"/>
    </row>
    <row r="267" spans="2:8" s="1" customFormat="1" ht="22.5">
      <c r="B267" s="33"/>
      <c r="C267" s="205" t="s">
        <v>1931</v>
      </c>
      <c r="D267" s="205" t="s">
        <v>4081</v>
      </c>
      <c r="E267" s="17" t="s">
        <v>167</v>
      </c>
      <c r="F267" s="206">
        <v>5317.2969999999996</v>
      </c>
      <c r="H267" s="33"/>
    </row>
    <row r="268" spans="2:8" s="1" customFormat="1" ht="22.5">
      <c r="B268" s="33"/>
      <c r="C268" s="205" t="s">
        <v>1949</v>
      </c>
      <c r="D268" s="205" t="s">
        <v>4082</v>
      </c>
      <c r="E268" s="17" t="s">
        <v>167</v>
      </c>
      <c r="F268" s="206">
        <v>11614.203</v>
      </c>
      <c r="H268" s="33"/>
    </row>
    <row r="269" spans="2:8" s="1" customFormat="1" ht="22.5">
      <c r="B269" s="33"/>
      <c r="C269" s="205" t="s">
        <v>2187</v>
      </c>
      <c r="D269" s="205" t="s">
        <v>4078</v>
      </c>
      <c r="E269" s="17" t="s">
        <v>183</v>
      </c>
      <c r="F269" s="206">
        <v>50081.569000000003</v>
      </c>
      <c r="H269" s="33"/>
    </row>
    <row r="270" spans="2:8" s="1" customFormat="1" ht="16.899999999999999" customHeight="1">
      <c r="B270" s="33"/>
      <c r="C270" s="201" t="s">
        <v>1849</v>
      </c>
      <c r="D270" s="202" t="s">
        <v>1850</v>
      </c>
      <c r="E270" s="203" t="s">
        <v>167</v>
      </c>
      <c r="F270" s="204">
        <v>16171.892</v>
      </c>
      <c r="H270" s="33"/>
    </row>
    <row r="271" spans="2:8" s="1" customFormat="1" ht="16.899999999999999" customHeight="1">
      <c r="B271" s="33"/>
      <c r="C271" s="205" t="s">
        <v>1</v>
      </c>
      <c r="D271" s="205" t="s">
        <v>1870</v>
      </c>
      <c r="E271" s="17" t="s">
        <v>1</v>
      </c>
      <c r="F271" s="206">
        <v>0</v>
      </c>
      <c r="H271" s="33"/>
    </row>
    <row r="272" spans="2:8" s="1" customFormat="1" ht="16.899999999999999" customHeight="1">
      <c r="B272" s="33"/>
      <c r="C272" s="205" t="s">
        <v>1</v>
      </c>
      <c r="D272" s="205" t="s">
        <v>1942</v>
      </c>
      <c r="E272" s="17" t="s">
        <v>1</v>
      </c>
      <c r="F272" s="206">
        <v>15643.102000000001</v>
      </c>
      <c r="H272" s="33"/>
    </row>
    <row r="273" spans="2:8" s="1" customFormat="1" ht="16.899999999999999" customHeight="1">
      <c r="B273" s="33"/>
      <c r="C273" s="205" t="s">
        <v>1</v>
      </c>
      <c r="D273" s="205" t="s">
        <v>1943</v>
      </c>
      <c r="E273" s="17" t="s">
        <v>1</v>
      </c>
      <c r="F273" s="206">
        <v>34.335000000000001</v>
      </c>
      <c r="H273" s="33"/>
    </row>
    <row r="274" spans="2:8" s="1" customFormat="1" ht="16.899999999999999" customHeight="1">
      <c r="B274" s="33"/>
      <c r="C274" s="205" t="s">
        <v>1</v>
      </c>
      <c r="D274" s="205" t="s">
        <v>1944</v>
      </c>
      <c r="E274" s="17" t="s">
        <v>1</v>
      </c>
      <c r="F274" s="206">
        <v>9.6929999999999996</v>
      </c>
      <c r="H274" s="33"/>
    </row>
    <row r="275" spans="2:8" s="1" customFormat="1" ht="16.899999999999999" customHeight="1">
      <c r="B275" s="33"/>
      <c r="C275" s="205" t="s">
        <v>1</v>
      </c>
      <c r="D275" s="205" t="s">
        <v>1945</v>
      </c>
      <c r="E275" s="17" t="s">
        <v>1</v>
      </c>
      <c r="F275" s="206">
        <v>467.79700000000003</v>
      </c>
      <c r="H275" s="33"/>
    </row>
    <row r="276" spans="2:8" s="1" customFormat="1" ht="16.899999999999999" customHeight="1">
      <c r="B276" s="33"/>
      <c r="C276" s="205" t="s">
        <v>1</v>
      </c>
      <c r="D276" s="205" t="s">
        <v>1946</v>
      </c>
      <c r="E276" s="17" t="s">
        <v>1</v>
      </c>
      <c r="F276" s="206">
        <v>16.965</v>
      </c>
      <c r="H276" s="33"/>
    </row>
    <row r="277" spans="2:8" s="1" customFormat="1" ht="16.899999999999999" customHeight="1">
      <c r="B277" s="33"/>
      <c r="C277" s="205" t="s">
        <v>1849</v>
      </c>
      <c r="D277" s="205" t="s">
        <v>283</v>
      </c>
      <c r="E277" s="17" t="s">
        <v>1</v>
      </c>
      <c r="F277" s="206">
        <v>16171.892</v>
      </c>
      <c r="H277" s="33"/>
    </row>
    <row r="278" spans="2:8" s="1" customFormat="1" ht="16.899999999999999" customHeight="1">
      <c r="B278" s="33"/>
      <c r="C278" s="207" t="s">
        <v>4052</v>
      </c>
      <c r="H278" s="33"/>
    </row>
    <row r="279" spans="2:8" s="1" customFormat="1" ht="22.5">
      <c r="B279" s="33"/>
      <c r="C279" s="205" t="s">
        <v>1939</v>
      </c>
      <c r="D279" s="205" t="s">
        <v>4077</v>
      </c>
      <c r="E279" s="17" t="s">
        <v>167</v>
      </c>
      <c r="F279" s="206">
        <v>16898.892</v>
      </c>
      <c r="H279" s="33"/>
    </row>
    <row r="280" spans="2:8" s="1" customFormat="1" ht="22.5">
      <c r="B280" s="33"/>
      <c r="C280" s="205" t="s">
        <v>272</v>
      </c>
      <c r="D280" s="205" t="s">
        <v>4073</v>
      </c>
      <c r="E280" s="17" t="s">
        <v>167</v>
      </c>
      <c r="F280" s="206">
        <v>16171.892</v>
      </c>
      <c r="H280" s="33"/>
    </row>
    <row r="281" spans="2:8" s="1" customFormat="1" ht="16.899999999999999" customHeight="1">
      <c r="B281" s="33"/>
      <c r="C281" s="205" t="s">
        <v>267</v>
      </c>
      <c r="D281" s="205" t="s">
        <v>4074</v>
      </c>
      <c r="E281" s="17" t="s">
        <v>167</v>
      </c>
      <c r="F281" s="206">
        <v>17295.892</v>
      </c>
      <c r="H281" s="33"/>
    </row>
    <row r="282" spans="2:8" s="1" customFormat="1" ht="16.899999999999999" customHeight="1">
      <c r="B282" s="33"/>
      <c r="C282" s="201" t="s">
        <v>1852</v>
      </c>
      <c r="D282" s="202" t="s">
        <v>1853</v>
      </c>
      <c r="E282" s="203" t="s">
        <v>167</v>
      </c>
      <c r="F282" s="204">
        <v>11614.203</v>
      </c>
      <c r="H282" s="33"/>
    </row>
    <row r="283" spans="2:8" s="1" customFormat="1" ht="16.899999999999999" customHeight="1">
      <c r="B283" s="33"/>
      <c r="C283" s="205" t="s">
        <v>1</v>
      </c>
      <c r="D283" s="205" t="s">
        <v>1870</v>
      </c>
      <c r="E283" s="17" t="s">
        <v>1</v>
      </c>
      <c r="F283" s="206">
        <v>0</v>
      </c>
      <c r="H283" s="33"/>
    </row>
    <row r="284" spans="2:8" s="1" customFormat="1" ht="16.899999999999999" customHeight="1">
      <c r="B284" s="33"/>
      <c r="C284" s="205" t="s">
        <v>1</v>
      </c>
      <c r="D284" s="205" t="s">
        <v>1952</v>
      </c>
      <c r="E284" s="17" t="s">
        <v>1</v>
      </c>
      <c r="F284" s="206">
        <v>10634.593999999999</v>
      </c>
      <c r="H284" s="33"/>
    </row>
    <row r="285" spans="2:8" s="1" customFormat="1" ht="16.899999999999999" customHeight="1">
      <c r="B285" s="33"/>
      <c r="C285" s="205" t="s">
        <v>1</v>
      </c>
      <c r="D285" s="205" t="s">
        <v>1953</v>
      </c>
      <c r="E285" s="17" t="s">
        <v>1</v>
      </c>
      <c r="F285" s="206">
        <v>3.8149999999999999</v>
      </c>
      <c r="H285" s="33"/>
    </row>
    <row r="286" spans="2:8" s="1" customFormat="1" ht="16.899999999999999" customHeight="1">
      <c r="B286" s="33"/>
      <c r="C286" s="205" t="s">
        <v>1</v>
      </c>
      <c r="D286" s="205" t="s">
        <v>1954</v>
      </c>
      <c r="E286" s="17" t="s">
        <v>1</v>
      </c>
      <c r="F286" s="206">
        <v>4.774</v>
      </c>
      <c r="H286" s="33"/>
    </row>
    <row r="287" spans="2:8" s="1" customFormat="1" ht="16.899999999999999" customHeight="1">
      <c r="B287" s="33"/>
      <c r="C287" s="205" t="s">
        <v>1</v>
      </c>
      <c r="D287" s="205" t="s">
        <v>1955</v>
      </c>
      <c r="E287" s="17" t="s">
        <v>1</v>
      </c>
      <c r="F287" s="206">
        <v>928.60799999999995</v>
      </c>
      <c r="H287" s="33"/>
    </row>
    <row r="288" spans="2:8" s="1" customFormat="1" ht="16.899999999999999" customHeight="1">
      <c r="B288" s="33"/>
      <c r="C288" s="205" t="s">
        <v>1</v>
      </c>
      <c r="D288" s="205" t="s">
        <v>1956</v>
      </c>
      <c r="E288" s="17" t="s">
        <v>1</v>
      </c>
      <c r="F288" s="206">
        <v>42.411999999999999</v>
      </c>
      <c r="H288" s="33"/>
    </row>
    <row r="289" spans="2:8" s="1" customFormat="1" ht="16.899999999999999" customHeight="1">
      <c r="B289" s="33"/>
      <c r="C289" s="205" t="s">
        <v>1852</v>
      </c>
      <c r="D289" s="205" t="s">
        <v>243</v>
      </c>
      <c r="E289" s="17" t="s">
        <v>1</v>
      </c>
      <c r="F289" s="206">
        <v>11614.203</v>
      </c>
      <c r="H289" s="33"/>
    </row>
    <row r="290" spans="2:8" s="1" customFormat="1" ht="16.899999999999999" customHeight="1">
      <c r="B290" s="33"/>
      <c r="C290" s="207" t="s">
        <v>4052</v>
      </c>
      <c r="H290" s="33"/>
    </row>
    <row r="291" spans="2:8" s="1" customFormat="1" ht="22.5">
      <c r="B291" s="33"/>
      <c r="C291" s="205" t="s">
        <v>1949</v>
      </c>
      <c r="D291" s="205" t="s">
        <v>4082</v>
      </c>
      <c r="E291" s="17" t="s">
        <v>167</v>
      </c>
      <c r="F291" s="206">
        <v>11614.203</v>
      </c>
      <c r="H291" s="33"/>
    </row>
    <row r="292" spans="2:8" s="1" customFormat="1" ht="16.899999999999999" customHeight="1">
      <c r="B292" s="33"/>
      <c r="C292" s="205" t="s">
        <v>1964</v>
      </c>
      <c r="D292" s="205" t="s">
        <v>4084</v>
      </c>
      <c r="E292" s="17" t="s">
        <v>167</v>
      </c>
      <c r="F292" s="206">
        <v>11614.203</v>
      </c>
      <c r="H292" s="33"/>
    </row>
    <row r="293" spans="2:8" s="1" customFormat="1" ht="16.899999999999999" customHeight="1">
      <c r="B293" s="33"/>
      <c r="C293" s="201" t="s">
        <v>1855</v>
      </c>
      <c r="D293" s="202" t="s">
        <v>1856</v>
      </c>
      <c r="E293" s="203" t="s">
        <v>167</v>
      </c>
      <c r="F293" s="204">
        <v>27823.094000000001</v>
      </c>
      <c r="H293" s="33"/>
    </row>
    <row r="294" spans="2:8" s="1" customFormat="1" ht="16.899999999999999" customHeight="1">
      <c r="B294" s="33"/>
      <c r="C294" s="205" t="s">
        <v>1</v>
      </c>
      <c r="D294" s="205" t="s">
        <v>1870</v>
      </c>
      <c r="E294" s="17" t="s">
        <v>1</v>
      </c>
      <c r="F294" s="206">
        <v>0</v>
      </c>
      <c r="H294" s="33"/>
    </row>
    <row r="295" spans="2:8" s="1" customFormat="1" ht="16.899999999999999" customHeight="1">
      <c r="B295" s="33"/>
      <c r="C295" s="205" t="s">
        <v>1</v>
      </c>
      <c r="D295" s="205" t="s">
        <v>2190</v>
      </c>
      <c r="E295" s="17" t="s">
        <v>1</v>
      </c>
      <c r="F295" s="206">
        <v>26277.696</v>
      </c>
      <c r="H295" s="33"/>
    </row>
    <row r="296" spans="2:8" s="1" customFormat="1" ht="16.899999999999999" customHeight="1">
      <c r="B296" s="33"/>
      <c r="C296" s="205" t="s">
        <v>1</v>
      </c>
      <c r="D296" s="205" t="s">
        <v>2191</v>
      </c>
      <c r="E296" s="17" t="s">
        <v>1</v>
      </c>
      <c r="F296" s="206">
        <v>38.15</v>
      </c>
      <c r="H296" s="33"/>
    </row>
    <row r="297" spans="2:8" s="1" customFormat="1" ht="16.899999999999999" customHeight="1">
      <c r="B297" s="33"/>
      <c r="C297" s="205" t="s">
        <v>1</v>
      </c>
      <c r="D297" s="205" t="s">
        <v>2192</v>
      </c>
      <c r="E297" s="17" t="s">
        <v>1</v>
      </c>
      <c r="F297" s="206">
        <v>14.467000000000001</v>
      </c>
      <c r="H297" s="33"/>
    </row>
    <row r="298" spans="2:8" s="1" customFormat="1" ht="16.899999999999999" customHeight="1">
      <c r="B298" s="33"/>
      <c r="C298" s="205" t="s">
        <v>1</v>
      </c>
      <c r="D298" s="205" t="s">
        <v>2193</v>
      </c>
      <c r="E298" s="17" t="s">
        <v>1</v>
      </c>
      <c r="F298" s="206">
        <v>1396.405</v>
      </c>
      <c r="H298" s="33"/>
    </row>
    <row r="299" spans="2:8" s="1" customFormat="1" ht="16.899999999999999" customHeight="1">
      <c r="B299" s="33"/>
      <c r="C299" s="205" t="s">
        <v>1</v>
      </c>
      <c r="D299" s="205" t="s">
        <v>2194</v>
      </c>
      <c r="E299" s="17" t="s">
        <v>1</v>
      </c>
      <c r="F299" s="206">
        <v>59.375999999999998</v>
      </c>
      <c r="H299" s="33"/>
    </row>
    <row r="300" spans="2:8" s="1" customFormat="1" ht="16.899999999999999" customHeight="1">
      <c r="B300" s="33"/>
      <c r="C300" s="205" t="s">
        <v>1</v>
      </c>
      <c r="D300" s="205" t="s">
        <v>2195</v>
      </c>
      <c r="E300" s="17" t="s">
        <v>1</v>
      </c>
      <c r="F300" s="206">
        <v>37</v>
      </c>
      <c r="H300" s="33"/>
    </row>
    <row r="301" spans="2:8" s="1" customFormat="1" ht="16.899999999999999" customHeight="1">
      <c r="B301" s="33"/>
      <c r="C301" s="205" t="s">
        <v>1855</v>
      </c>
      <c r="D301" s="205" t="s">
        <v>243</v>
      </c>
      <c r="E301" s="17" t="s">
        <v>1</v>
      </c>
      <c r="F301" s="206">
        <v>27823.094000000001</v>
      </c>
      <c r="H301" s="33"/>
    </row>
    <row r="302" spans="2:8" s="1" customFormat="1" ht="16.899999999999999" customHeight="1">
      <c r="B302" s="33"/>
      <c r="C302" s="207" t="s">
        <v>4052</v>
      </c>
      <c r="H302" s="33"/>
    </row>
    <row r="303" spans="2:8" s="1" customFormat="1" ht="22.5">
      <c r="B303" s="33"/>
      <c r="C303" s="205" t="s">
        <v>2187</v>
      </c>
      <c r="D303" s="205" t="s">
        <v>4078</v>
      </c>
      <c r="E303" s="17" t="s">
        <v>183</v>
      </c>
      <c r="F303" s="206">
        <v>50081.569000000003</v>
      </c>
      <c r="H303" s="33"/>
    </row>
    <row r="304" spans="2:8" s="1" customFormat="1" ht="16.899999999999999" customHeight="1">
      <c r="B304" s="33"/>
      <c r="C304" s="201" t="s">
        <v>1859</v>
      </c>
      <c r="D304" s="202" t="s">
        <v>1860</v>
      </c>
      <c r="E304" s="203" t="s">
        <v>183</v>
      </c>
      <c r="F304" s="204">
        <v>1172.1769999999999</v>
      </c>
      <c r="H304" s="33"/>
    </row>
    <row r="305" spans="2:8" s="1" customFormat="1" ht="16.899999999999999" customHeight="1">
      <c r="B305" s="33"/>
      <c r="C305" s="205" t="s">
        <v>1</v>
      </c>
      <c r="D305" s="205" t="s">
        <v>1870</v>
      </c>
      <c r="E305" s="17" t="s">
        <v>1</v>
      </c>
      <c r="F305" s="206">
        <v>0</v>
      </c>
      <c r="H305" s="33"/>
    </row>
    <row r="306" spans="2:8" s="1" customFormat="1" ht="16.899999999999999" customHeight="1">
      <c r="B306" s="33"/>
      <c r="C306" s="205" t="s">
        <v>1</v>
      </c>
      <c r="D306" s="205" t="s">
        <v>2161</v>
      </c>
      <c r="E306" s="17" t="s">
        <v>1</v>
      </c>
      <c r="F306" s="206">
        <v>3.0830000000000002</v>
      </c>
      <c r="H306" s="33"/>
    </row>
    <row r="307" spans="2:8" s="1" customFormat="1" ht="16.899999999999999" customHeight="1">
      <c r="B307" s="33"/>
      <c r="C307" s="205" t="s">
        <v>1</v>
      </c>
      <c r="D307" s="205" t="s">
        <v>2162</v>
      </c>
      <c r="E307" s="17" t="s">
        <v>1</v>
      </c>
      <c r="F307" s="206">
        <v>5.85</v>
      </c>
      <c r="H307" s="33"/>
    </row>
    <row r="308" spans="2:8" s="1" customFormat="1" ht="16.899999999999999" customHeight="1">
      <c r="B308" s="33"/>
      <c r="C308" s="205" t="s">
        <v>1</v>
      </c>
      <c r="D308" s="205" t="s">
        <v>2163</v>
      </c>
      <c r="E308" s="17" t="s">
        <v>1</v>
      </c>
      <c r="F308" s="206">
        <v>11.88</v>
      </c>
      <c r="H308" s="33"/>
    </row>
    <row r="309" spans="2:8" s="1" customFormat="1" ht="16.899999999999999" customHeight="1">
      <c r="B309" s="33"/>
      <c r="C309" s="205" t="s">
        <v>1</v>
      </c>
      <c r="D309" s="205" t="s">
        <v>2164</v>
      </c>
      <c r="E309" s="17" t="s">
        <v>1</v>
      </c>
      <c r="F309" s="206">
        <v>309.88799999999998</v>
      </c>
      <c r="H309" s="33"/>
    </row>
    <row r="310" spans="2:8" s="1" customFormat="1" ht="16.899999999999999" customHeight="1">
      <c r="B310" s="33"/>
      <c r="C310" s="205" t="s">
        <v>1</v>
      </c>
      <c r="D310" s="205" t="s">
        <v>2165</v>
      </c>
      <c r="E310" s="17" t="s">
        <v>1</v>
      </c>
      <c r="F310" s="206">
        <v>0.96899999999999997</v>
      </c>
      <c r="H310" s="33"/>
    </row>
    <row r="311" spans="2:8" s="1" customFormat="1" ht="16.899999999999999" customHeight="1">
      <c r="B311" s="33"/>
      <c r="C311" s="205" t="s">
        <v>1</v>
      </c>
      <c r="D311" s="205" t="s">
        <v>2166</v>
      </c>
      <c r="E311" s="17" t="s">
        <v>1</v>
      </c>
      <c r="F311" s="206">
        <v>3.78</v>
      </c>
      <c r="H311" s="33"/>
    </row>
    <row r="312" spans="2:8" s="1" customFormat="1" ht="16.899999999999999" customHeight="1">
      <c r="B312" s="33"/>
      <c r="C312" s="205" t="s">
        <v>1</v>
      </c>
      <c r="D312" s="205" t="s">
        <v>2167</v>
      </c>
      <c r="E312" s="17" t="s">
        <v>1</v>
      </c>
      <c r="F312" s="206">
        <v>0.104</v>
      </c>
      <c r="H312" s="33"/>
    </row>
    <row r="313" spans="2:8" s="1" customFormat="1" ht="16.899999999999999" customHeight="1">
      <c r="B313" s="33"/>
      <c r="C313" s="205" t="s">
        <v>1</v>
      </c>
      <c r="D313" s="205" t="s">
        <v>2168</v>
      </c>
      <c r="E313" s="17" t="s">
        <v>1</v>
      </c>
      <c r="F313" s="206">
        <v>391</v>
      </c>
      <c r="H313" s="33"/>
    </row>
    <row r="314" spans="2:8" s="1" customFormat="1" ht="16.899999999999999" customHeight="1">
      <c r="B314" s="33"/>
      <c r="C314" s="205" t="s">
        <v>1</v>
      </c>
      <c r="D314" s="205" t="s">
        <v>2169</v>
      </c>
      <c r="E314" s="17" t="s">
        <v>1</v>
      </c>
      <c r="F314" s="206">
        <v>3.6059999999999999</v>
      </c>
      <c r="H314" s="33"/>
    </row>
    <row r="315" spans="2:8" s="1" customFormat="1" ht="16.899999999999999" customHeight="1">
      <c r="B315" s="33"/>
      <c r="C315" s="205" t="s">
        <v>1</v>
      </c>
      <c r="D315" s="205" t="s">
        <v>2170</v>
      </c>
      <c r="E315" s="17" t="s">
        <v>1</v>
      </c>
      <c r="F315" s="206">
        <v>168.10499999999999</v>
      </c>
      <c r="H315" s="33"/>
    </row>
    <row r="316" spans="2:8" s="1" customFormat="1" ht="16.899999999999999" customHeight="1">
      <c r="B316" s="33"/>
      <c r="C316" s="205" t="s">
        <v>1</v>
      </c>
      <c r="D316" s="205" t="s">
        <v>2171</v>
      </c>
      <c r="E316" s="17" t="s">
        <v>1</v>
      </c>
      <c r="F316" s="206">
        <v>54.432000000000002</v>
      </c>
      <c r="H316" s="33"/>
    </row>
    <row r="317" spans="2:8" s="1" customFormat="1" ht="16.899999999999999" customHeight="1">
      <c r="B317" s="33"/>
      <c r="C317" s="205" t="s">
        <v>1</v>
      </c>
      <c r="D317" s="205" t="s">
        <v>2172</v>
      </c>
      <c r="E317" s="17" t="s">
        <v>1</v>
      </c>
      <c r="F317" s="206">
        <v>219.48</v>
      </c>
      <c r="H317" s="33"/>
    </row>
    <row r="318" spans="2:8" s="1" customFormat="1" ht="16.899999999999999" customHeight="1">
      <c r="B318" s="33"/>
      <c r="C318" s="205" t="s">
        <v>1859</v>
      </c>
      <c r="D318" s="205" t="s">
        <v>243</v>
      </c>
      <c r="E318" s="17" t="s">
        <v>1</v>
      </c>
      <c r="F318" s="206">
        <v>1172.1769999999999</v>
      </c>
      <c r="H318" s="33"/>
    </row>
    <row r="319" spans="2:8" s="1" customFormat="1" ht="16.899999999999999" customHeight="1">
      <c r="B319" s="33"/>
      <c r="C319" s="207" t="s">
        <v>4052</v>
      </c>
      <c r="H319" s="33"/>
    </row>
    <row r="320" spans="2:8" s="1" customFormat="1" ht="22.5">
      <c r="B320" s="33"/>
      <c r="C320" s="205" t="s">
        <v>2158</v>
      </c>
      <c r="D320" s="205" t="s">
        <v>4085</v>
      </c>
      <c r="E320" s="17" t="s">
        <v>183</v>
      </c>
      <c r="F320" s="206">
        <v>1172.1769999999999</v>
      </c>
      <c r="H320" s="33"/>
    </row>
    <row r="321" spans="2:8" s="1" customFormat="1" ht="16.899999999999999" customHeight="1">
      <c r="B321" s="33"/>
      <c r="C321" s="205" t="s">
        <v>2173</v>
      </c>
      <c r="D321" s="205" t="s">
        <v>4086</v>
      </c>
      <c r="E321" s="17" t="s">
        <v>183</v>
      </c>
      <c r="F321" s="206">
        <v>10549.593000000001</v>
      </c>
      <c r="H321" s="33"/>
    </row>
    <row r="322" spans="2:8" s="1" customFormat="1" ht="16.899999999999999" customHeight="1">
      <c r="B322" s="33"/>
      <c r="C322" s="205" t="s">
        <v>2177</v>
      </c>
      <c r="D322" s="205" t="s">
        <v>4087</v>
      </c>
      <c r="E322" s="17" t="s">
        <v>183</v>
      </c>
      <c r="F322" s="206">
        <v>2344.3539999999998</v>
      </c>
      <c r="H322" s="33"/>
    </row>
    <row r="323" spans="2:8" s="1" customFormat="1" ht="16.899999999999999" customHeight="1">
      <c r="B323" s="33"/>
      <c r="C323" s="201" t="s">
        <v>1862</v>
      </c>
      <c r="D323" s="202" t="s">
        <v>1863</v>
      </c>
      <c r="E323" s="203" t="s">
        <v>237</v>
      </c>
      <c r="F323" s="204">
        <v>256</v>
      </c>
      <c r="H323" s="33"/>
    </row>
    <row r="324" spans="2:8" s="1" customFormat="1" ht="16.899999999999999" customHeight="1">
      <c r="B324" s="33"/>
      <c r="C324" s="205" t="s">
        <v>1</v>
      </c>
      <c r="D324" s="205" t="s">
        <v>1870</v>
      </c>
      <c r="E324" s="17" t="s">
        <v>1</v>
      </c>
      <c r="F324" s="206">
        <v>0</v>
      </c>
      <c r="H324" s="33"/>
    </row>
    <row r="325" spans="2:8" s="1" customFormat="1" ht="22.5">
      <c r="B325" s="33"/>
      <c r="C325" s="205" t="s">
        <v>1</v>
      </c>
      <c r="D325" s="205" t="s">
        <v>2087</v>
      </c>
      <c r="E325" s="17" t="s">
        <v>1</v>
      </c>
      <c r="F325" s="206">
        <v>256</v>
      </c>
      <c r="H325" s="33"/>
    </row>
    <row r="326" spans="2:8" s="1" customFormat="1" ht="16.899999999999999" customHeight="1">
      <c r="B326" s="33"/>
      <c r="C326" s="205" t="s">
        <v>1862</v>
      </c>
      <c r="D326" s="205" t="s">
        <v>243</v>
      </c>
      <c r="E326" s="17" t="s">
        <v>1</v>
      </c>
      <c r="F326" s="206">
        <v>256</v>
      </c>
      <c r="H326" s="33"/>
    </row>
    <row r="327" spans="2:8" s="1" customFormat="1" ht="16.899999999999999" customHeight="1">
      <c r="B327" s="33"/>
      <c r="C327" s="207" t="s">
        <v>4052</v>
      </c>
      <c r="H327" s="33"/>
    </row>
    <row r="328" spans="2:8" s="1" customFormat="1" ht="16.899999999999999" customHeight="1">
      <c r="B328" s="33"/>
      <c r="C328" s="205" t="s">
        <v>2084</v>
      </c>
      <c r="D328" s="205" t="s">
        <v>4088</v>
      </c>
      <c r="E328" s="17" t="s">
        <v>237</v>
      </c>
      <c r="F328" s="206">
        <v>256</v>
      </c>
      <c r="H328" s="33"/>
    </row>
    <row r="329" spans="2:8" s="1" customFormat="1" ht="16.899999999999999" customHeight="1">
      <c r="B329" s="33"/>
      <c r="C329" s="205" t="s">
        <v>2088</v>
      </c>
      <c r="D329" s="205" t="s">
        <v>4089</v>
      </c>
      <c r="E329" s="17" t="s">
        <v>237</v>
      </c>
      <c r="F329" s="206">
        <v>128</v>
      </c>
      <c r="H329" s="33"/>
    </row>
    <row r="330" spans="2:8" s="1" customFormat="1" ht="26.45" customHeight="1">
      <c r="B330" s="33"/>
      <c r="C330" s="200" t="s">
        <v>4090</v>
      </c>
      <c r="D330" s="200" t="s">
        <v>116</v>
      </c>
      <c r="H330" s="33"/>
    </row>
    <row r="331" spans="2:8" s="1" customFormat="1" ht="16.899999999999999" customHeight="1">
      <c r="B331" s="33"/>
      <c r="C331" s="201" t="s">
        <v>2358</v>
      </c>
      <c r="D331" s="202" t="s">
        <v>4091</v>
      </c>
      <c r="E331" s="203" t="s">
        <v>153</v>
      </c>
      <c r="F331" s="204">
        <v>78</v>
      </c>
      <c r="H331" s="33"/>
    </row>
    <row r="332" spans="2:8" s="1" customFormat="1" ht="16.899999999999999" customHeight="1">
      <c r="B332" s="33"/>
      <c r="C332" s="205" t="s">
        <v>1</v>
      </c>
      <c r="D332" s="205" t="s">
        <v>2354</v>
      </c>
      <c r="E332" s="17" t="s">
        <v>1</v>
      </c>
      <c r="F332" s="206">
        <v>0</v>
      </c>
      <c r="H332" s="33"/>
    </row>
    <row r="333" spans="2:8" s="1" customFormat="1" ht="16.899999999999999" customHeight="1">
      <c r="B333" s="33"/>
      <c r="C333" s="205" t="s">
        <v>1</v>
      </c>
      <c r="D333" s="205" t="s">
        <v>2285</v>
      </c>
      <c r="E333" s="17" t="s">
        <v>1</v>
      </c>
      <c r="F333" s="206">
        <v>78</v>
      </c>
      <c r="H333" s="33"/>
    </row>
    <row r="334" spans="2:8" s="1" customFormat="1" ht="16.899999999999999" customHeight="1">
      <c r="B334" s="33"/>
      <c r="C334" s="205" t="s">
        <v>2358</v>
      </c>
      <c r="D334" s="205" t="s">
        <v>243</v>
      </c>
      <c r="E334" s="17" t="s">
        <v>1</v>
      </c>
      <c r="F334" s="206">
        <v>78</v>
      </c>
      <c r="H334" s="33"/>
    </row>
    <row r="335" spans="2:8" s="1" customFormat="1" ht="16.899999999999999" customHeight="1">
      <c r="B335" s="33"/>
      <c r="C335" s="201" t="s">
        <v>2197</v>
      </c>
      <c r="D335" s="202" t="s">
        <v>2198</v>
      </c>
      <c r="E335" s="203" t="s">
        <v>153</v>
      </c>
      <c r="F335" s="204">
        <v>31.074999999999999</v>
      </c>
      <c r="H335" s="33"/>
    </row>
    <row r="336" spans="2:8" s="1" customFormat="1" ht="16.899999999999999" customHeight="1">
      <c r="B336" s="33"/>
      <c r="C336" s="205" t="s">
        <v>1</v>
      </c>
      <c r="D336" s="205" t="s">
        <v>2422</v>
      </c>
      <c r="E336" s="17" t="s">
        <v>1</v>
      </c>
      <c r="F336" s="206">
        <v>0</v>
      </c>
      <c r="H336" s="33"/>
    </row>
    <row r="337" spans="2:8" s="1" customFormat="1" ht="16.899999999999999" customHeight="1">
      <c r="B337" s="33"/>
      <c r="C337" s="205" t="s">
        <v>1</v>
      </c>
      <c r="D337" s="205" t="s">
        <v>2423</v>
      </c>
      <c r="E337" s="17" t="s">
        <v>1</v>
      </c>
      <c r="F337" s="206">
        <v>4</v>
      </c>
      <c r="H337" s="33"/>
    </row>
    <row r="338" spans="2:8" s="1" customFormat="1" ht="16.899999999999999" customHeight="1">
      <c r="B338" s="33"/>
      <c r="C338" s="205" t="s">
        <v>1</v>
      </c>
      <c r="D338" s="205" t="s">
        <v>2424</v>
      </c>
      <c r="E338" s="17" t="s">
        <v>1</v>
      </c>
      <c r="F338" s="206">
        <v>10.050000000000001</v>
      </c>
      <c r="H338" s="33"/>
    </row>
    <row r="339" spans="2:8" s="1" customFormat="1" ht="16.899999999999999" customHeight="1">
      <c r="B339" s="33"/>
      <c r="C339" s="205" t="s">
        <v>1</v>
      </c>
      <c r="D339" s="205" t="s">
        <v>2425</v>
      </c>
      <c r="E339" s="17" t="s">
        <v>1</v>
      </c>
      <c r="F339" s="206">
        <v>4.9249999999999998</v>
      </c>
      <c r="H339" s="33"/>
    </row>
    <row r="340" spans="2:8" s="1" customFormat="1" ht="16.899999999999999" customHeight="1">
      <c r="B340" s="33"/>
      <c r="C340" s="205" t="s">
        <v>1</v>
      </c>
      <c r="D340" s="205" t="s">
        <v>2426</v>
      </c>
      <c r="E340" s="17" t="s">
        <v>1</v>
      </c>
      <c r="F340" s="206">
        <v>4.125</v>
      </c>
      <c r="H340" s="33"/>
    </row>
    <row r="341" spans="2:8" s="1" customFormat="1" ht="16.899999999999999" customHeight="1">
      <c r="B341" s="33"/>
      <c r="C341" s="205" t="s">
        <v>1</v>
      </c>
      <c r="D341" s="205" t="s">
        <v>2427</v>
      </c>
      <c r="E341" s="17" t="s">
        <v>1</v>
      </c>
      <c r="F341" s="206">
        <v>4.3499999999999996</v>
      </c>
      <c r="H341" s="33"/>
    </row>
    <row r="342" spans="2:8" s="1" customFormat="1" ht="16.899999999999999" customHeight="1">
      <c r="B342" s="33"/>
      <c r="C342" s="205" t="s">
        <v>1</v>
      </c>
      <c r="D342" s="205" t="s">
        <v>2428</v>
      </c>
      <c r="E342" s="17" t="s">
        <v>1</v>
      </c>
      <c r="F342" s="206">
        <v>3.625</v>
      </c>
      <c r="H342" s="33"/>
    </row>
    <row r="343" spans="2:8" s="1" customFormat="1" ht="16.899999999999999" customHeight="1">
      <c r="B343" s="33"/>
      <c r="C343" s="205" t="s">
        <v>2197</v>
      </c>
      <c r="D343" s="205" t="s">
        <v>243</v>
      </c>
      <c r="E343" s="17" t="s">
        <v>1</v>
      </c>
      <c r="F343" s="206">
        <v>31.074999999999999</v>
      </c>
      <c r="H343" s="33"/>
    </row>
    <row r="344" spans="2:8" s="1" customFormat="1" ht="16.899999999999999" customHeight="1">
      <c r="B344" s="33"/>
      <c r="C344" s="207" t="s">
        <v>4052</v>
      </c>
      <c r="H344" s="33"/>
    </row>
    <row r="345" spans="2:8" s="1" customFormat="1" ht="22.5">
      <c r="B345" s="33"/>
      <c r="C345" s="205" t="s">
        <v>2419</v>
      </c>
      <c r="D345" s="205" t="s">
        <v>4092</v>
      </c>
      <c r="E345" s="17" t="s">
        <v>153</v>
      </c>
      <c r="F345" s="206">
        <v>31.074999999999999</v>
      </c>
      <c r="H345" s="33"/>
    </row>
    <row r="346" spans="2:8" s="1" customFormat="1" ht="16.899999999999999" customHeight="1">
      <c r="B346" s="33"/>
      <c r="C346" s="205" t="s">
        <v>2250</v>
      </c>
      <c r="D346" s="205" t="s">
        <v>2251</v>
      </c>
      <c r="E346" s="17" t="s">
        <v>153</v>
      </c>
      <c r="F346" s="206">
        <v>97.314999999999998</v>
      </c>
      <c r="H346" s="33"/>
    </row>
    <row r="347" spans="2:8" s="1" customFormat="1" ht="16.899999999999999" customHeight="1">
      <c r="B347" s="33"/>
      <c r="C347" s="205" t="s">
        <v>2255</v>
      </c>
      <c r="D347" s="205" t="s">
        <v>4093</v>
      </c>
      <c r="E347" s="17" t="s">
        <v>153</v>
      </c>
      <c r="F347" s="206">
        <v>97.314999999999998</v>
      </c>
      <c r="H347" s="33"/>
    </row>
    <row r="348" spans="2:8" s="1" customFormat="1" ht="16.899999999999999" customHeight="1">
      <c r="B348" s="33"/>
      <c r="C348" s="205" t="s">
        <v>2308</v>
      </c>
      <c r="D348" s="205" t="s">
        <v>4094</v>
      </c>
      <c r="E348" s="17" t="s">
        <v>153</v>
      </c>
      <c r="F348" s="206">
        <v>1994.6079999999999</v>
      </c>
      <c r="H348" s="33"/>
    </row>
    <row r="349" spans="2:8" s="1" customFormat="1" ht="16.899999999999999" customHeight="1">
      <c r="B349" s="33"/>
      <c r="C349" s="205" t="s">
        <v>2516</v>
      </c>
      <c r="D349" s="205" t="s">
        <v>4095</v>
      </c>
      <c r="E349" s="17" t="s">
        <v>153</v>
      </c>
      <c r="F349" s="206">
        <v>97.314999999999998</v>
      </c>
      <c r="H349" s="33"/>
    </row>
    <row r="350" spans="2:8" s="1" customFormat="1" ht="16.899999999999999" customHeight="1">
      <c r="B350" s="33"/>
      <c r="C350" s="205" t="s">
        <v>2520</v>
      </c>
      <c r="D350" s="205" t="s">
        <v>4096</v>
      </c>
      <c r="E350" s="17" t="s">
        <v>183</v>
      </c>
      <c r="F350" s="206">
        <v>610.53800000000001</v>
      </c>
      <c r="H350" s="33"/>
    </row>
    <row r="351" spans="2:8" s="1" customFormat="1" ht="16.899999999999999" customHeight="1">
      <c r="B351" s="33"/>
      <c r="C351" s="201" t="s">
        <v>2200</v>
      </c>
      <c r="D351" s="202" t="s">
        <v>2201</v>
      </c>
      <c r="E351" s="203" t="s">
        <v>153</v>
      </c>
      <c r="F351" s="204">
        <v>66.239999999999995</v>
      </c>
      <c r="H351" s="33"/>
    </row>
    <row r="352" spans="2:8" s="1" customFormat="1" ht="16.899999999999999" customHeight="1">
      <c r="B352" s="33"/>
      <c r="C352" s="205" t="s">
        <v>1</v>
      </c>
      <c r="D352" s="205" t="s">
        <v>2438</v>
      </c>
      <c r="E352" s="17" t="s">
        <v>1</v>
      </c>
      <c r="F352" s="206">
        <v>0</v>
      </c>
      <c r="H352" s="33"/>
    </row>
    <row r="353" spans="2:8" s="1" customFormat="1" ht="16.899999999999999" customHeight="1">
      <c r="B353" s="33"/>
      <c r="C353" s="205" t="s">
        <v>1</v>
      </c>
      <c r="D353" s="205" t="s">
        <v>2439</v>
      </c>
      <c r="E353" s="17" t="s">
        <v>1</v>
      </c>
      <c r="F353" s="206">
        <v>7.36</v>
      </c>
      <c r="H353" s="33"/>
    </row>
    <row r="354" spans="2:8" s="1" customFormat="1" ht="16.899999999999999" customHeight="1">
      <c r="B354" s="33"/>
      <c r="C354" s="205" t="s">
        <v>1</v>
      </c>
      <c r="D354" s="205" t="s">
        <v>2440</v>
      </c>
      <c r="E354" s="17" t="s">
        <v>1</v>
      </c>
      <c r="F354" s="206">
        <v>16.079999999999998</v>
      </c>
      <c r="H354" s="33"/>
    </row>
    <row r="355" spans="2:8" s="1" customFormat="1" ht="16.899999999999999" customHeight="1">
      <c r="B355" s="33"/>
      <c r="C355" s="205" t="s">
        <v>1</v>
      </c>
      <c r="D355" s="205" t="s">
        <v>2441</v>
      </c>
      <c r="E355" s="17" t="s">
        <v>1</v>
      </c>
      <c r="F355" s="206">
        <v>3.56</v>
      </c>
      <c r="H355" s="33"/>
    </row>
    <row r="356" spans="2:8" s="1" customFormat="1" ht="16.899999999999999" customHeight="1">
      <c r="B356" s="33"/>
      <c r="C356" s="205" t="s">
        <v>1</v>
      </c>
      <c r="D356" s="205" t="s">
        <v>2442</v>
      </c>
      <c r="E356" s="17" t="s">
        <v>1</v>
      </c>
      <c r="F356" s="206">
        <v>14.92</v>
      </c>
      <c r="H356" s="33"/>
    </row>
    <row r="357" spans="2:8" s="1" customFormat="1" ht="16.899999999999999" customHeight="1">
      <c r="B357" s="33"/>
      <c r="C357" s="205" t="s">
        <v>1</v>
      </c>
      <c r="D357" s="205" t="s">
        <v>2443</v>
      </c>
      <c r="E357" s="17" t="s">
        <v>1</v>
      </c>
      <c r="F357" s="206">
        <v>6.16</v>
      </c>
      <c r="H357" s="33"/>
    </row>
    <row r="358" spans="2:8" s="1" customFormat="1" ht="16.899999999999999" customHeight="1">
      <c r="B358" s="33"/>
      <c r="C358" s="205" t="s">
        <v>1</v>
      </c>
      <c r="D358" s="205" t="s">
        <v>2444</v>
      </c>
      <c r="E358" s="17" t="s">
        <v>1</v>
      </c>
      <c r="F358" s="206">
        <v>6.96</v>
      </c>
      <c r="H358" s="33"/>
    </row>
    <row r="359" spans="2:8" s="1" customFormat="1" ht="16.899999999999999" customHeight="1">
      <c r="B359" s="33"/>
      <c r="C359" s="205" t="s">
        <v>1</v>
      </c>
      <c r="D359" s="205" t="s">
        <v>2445</v>
      </c>
      <c r="E359" s="17" t="s">
        <v>1</v>
      </c>
      <c r="F359" s="206">
        <v>4.4000000000000004</v>
      </c>
      <c r="H359" s="33"/>
    </row>
    <row r="360" spans="2:8" s="1" customFormat="1" ht="16.899999999999999" customHeight="1">
      <c r="B360" s="33"/>
      <c r="C360" s="205" t="s">
        <v>1</v>
      </c>
      <c r="D360" s="205" t="s">
        <v>2446</v>
      </c>
      <c r="E360" s="17" t="s">
        <v>1</v>
      </c>
      <c r="F360" s="206">
        <v>6.8</v>
      </c>
      <c r="H360" s="33"/>
    </row>
    <row r="361" spans="2:8" s="1" customFormat="1" ht="16.899999999999999" customHeight="1">
      <c r="B361" s="33"/>
      <c r="C361" s="205" t="s">
        <v>2200</v>
      </c>
      <c r="D361" s="205" t="s">
        <v>243</v>
      </c>
      <c r="E361" s="17" t="s">
        <v>1</v>
      </c>
      <c r="F361" s="206">
        <v>66.239999999999995</v>
      </c>
      <c r="H361" s="33"/>
    </row>
    <row r="362" spans="2:8" s="1" customFormat="1" ht="16.899999999999999" customHeight="1">
      <c r="B362" s="33"/>
      <c r="C362" s="207" t="s">
        <v>4052</v>
      </c>
      <c r="H362" s="33"/>
    </row>
    <row r="363" spans="2:8" s="1" customFormat="1" ht="22.5">
      <c r="B363" s="33"/>
      <c r="C363" s="205" t="s">
        <v>2435</v>
      </c>
      <c r="D363" s="205" t="s">
        <v>4097</v>
      </c>
      <c r="E363" s="17" t="s">
        <v>153</v>
      </c>
      <c r="F363" s="206">
        <v>66.239999999999995</v>
      </c>
      <c r="H363" s="33"/>
    </row>
    <row r="364" spans="2:8" s="1" customFormat="1" ht="16.899999999999999" customHeight="1">
      <c r="B364" s="33"/>
      <c r="C364" s="205" t="s">
        <v>2250</v>
      </c>
      <c r="D364" s="205" t="s">
        <v>2251</v>
      </c>
      <c r="E364" s="17" t="s">
        <v>153</v>
      </c>
      <c r="F364" s="206">
        <v>97.314999999999998</v>
      </c>
      <c r="H364" s="33"/>
    </row>
    <row r="365" spans="2:8" s="1" customFormat="1" ht="16.899999999999999" customHeight="1">
      <c r="B365" s="33"/>
      <c r="C365" s="205" t="s">
        <v>2255</v>
      </c>
      <c r="D365" s="205" t="s">
        <v>4093</v>
      </c>
      <c r="E365" s="17" t="s">
        <v>153</v>
      </c>
      <c r="F365" s="206">
        <v>97.314999999999998</v>
      </c>
      <c r="H365" s="33"/>
    </row>
    <row r="366" spans="2:8" s="1" customFormat="1" ht="16.899999999999999" customHeight="1">
      <c r="B366" s="33"/>
      <c r="C366" s="205" t="s">
        <v>2308</v>
      </c>
      <c r="D366" s="205" t="s">
        <v>4094</v>
      </c>
      <c r="E366" s="17" t="s">
        <v>153</v>
      </c>
      <c r="F366" s="206">
        <v>1994.6079999999999</v>
      </c>
      <c r="H366" s="33"/>
    </row>
    <row r="367" spans="2:8" s="1" customFormat="1" ht="16.899999999999999" customHeight="1">
      <c r="B367" s="33"/>
      <c r="C367" s="205" t="s">
        <v>2516</v>
      </c>
      <c r="D367" s="205" t="s">
        <v>4095</v>
      </c>
      <c r="E367" s="17" t="s">
        <v>153</v>
      </c>
      <c r="F367" s="206">
        <v>97.314999999999998</v>
      </c>
      <c r="H367" s="33"/>
    </row>
    <row r="368" spans="2:8" s="1" customFormat="1" ht="16.899999999999999" customHeight="1">
      <c r="B368" s="33"/>
      <c r="C368" s="205" t="s">
        <v>2520</v>
      </c>
      <c r="D368" s="205" t="s">
        <v>4096</v>
      </c>
      <c r="E368" s="17" t="s">
        <v>183</v>
      </c>
      <c r="F368" s="206">
        <v>610.53800000000001</v>
      </c>
      <c r="H368" s="33"/>
    </row>
    <row r="369" spans="2:8" s="1" customFormat="1" ht="16.899999999999999" customHeight="1">
      <c r="B369" s="33"/>
      <c r="C369" s="201" t="s">
        <v>2203</v>
      </c>
      <c r="D369" s="202" t="s">
        <v>2204</v>
      </c>
      <c r="E369" s="203" t="s">
        <v>153</v>
      </c>
      <c r="F369" s="204">
        <v>145.38999999999999</v>
      </c>
      <c r="H369" s="33"/>
    </row>
    <row r="370" spans="2:8" s="1" customFormat="1" ht="16.899999999999999" customHeight="1">
      <c r="B370" s="33"/>
      <c r="C370" s="205" t="s">
        <v>1</v>
      </c>
      <c r="D370" s="205" t="s">
        <v>2381</v>
      </c>
      <c r="E370" s="17" t="s">
        <v>1</v>
      </c>
      <c r="F370" s="206">
        <v>0</v>
      </c>
      <c r="H370" s="33"/>
    </row>
    <row r="371" spans="2:8" s="1" customFormat="1" ht="16.899999999999999" customHeight="1">
      <c r="B371" s="33"/>
      <c r="C371" s="205" t="s">
        <v>1</v>
      </c>
      <c r="D371" s="205" t="s">
        <v>2295</v>
      </c>
      <c r="E371" s="17" t="s">
        <v>1</v>
      </c>
      <c r="F371" s="206">
        <v>43.8</v>
      </c>
      <c r="H371" s="33"/>
    </row>
    <row r="372" spans="2:8" s="1" customFormat="1" ht="16.899999999999999" customHeight="1">
      <c r="B372" s="33"/>
      <c r="C372" s="205" t="s">
        <v>1</v>
      </c>
      <c r="D372" s="205" t="s">
        <v>2382</v>
      </c>
      <c r="E372" s="17" t="s">
        <v>1</v>
      </c>
      <c r="F372" s="206">
        <v>-3.44</v>
      </c>
      <c r="H372" s="33"/>
    </row>
    <row r="373" spans="2:8" s="1" customFormat="1" ht="16.899999999999999" customHeight="1">
      <c r="B373" s="33"/>
      <c r="C373" s="205" t="s">
        <v>1</v>
      </c>
      <c r="D373" s="205" t="s">
        <v>2296</v>
      </c>
      <c r="E373" s="17" t="s">
        <v>1</v>
      </c>
      <c r="F373" s="206">
        <v>36</v>
      </c>
      <c r="H373" s="33"/>
    </row>
    <row r="374" spans="2:8" s="1" customFormat="1" ht="16.899999999999999" customHeight="1">
      <c r="B374" s="33"/>
      <c r="C374" s="205" t="s">
        <v>1</v>
      </c>
      <c r="D374" s="205" t="s">
        <v>2383</v>
      </c>
      <c r="E374" s="17" t="s">
        <v>1</v>
      </c>
      <c r="F374" s="206">
        <v>-2.42</v>
      </c>
      <c r="H374" s="33"/>
    </row>
    <row r="375" spans="2:8" s="1" customFormat="1" ht="16.899999999999999" customHeight="1">
      <c r="B375" s="33"/>
      <c r="C375" s="205" t="s">
        <v>1</v>
      </c>
      <c r="D375" s="205" t="s">
        <v>2297</v>
      </c>
      <c r="E375" s="17" t="s">
        <v>1</v>
      </c>
      <c r="F375" s="206">
        <v>71.45</v>
      </c>
      <c r="H375" s="33"/>
    </row>
    <row r="376" spans="2:8" s="1" customFormat="1" ht="16.899999999999999" customHeight="1">
      <c r="B376" s="33"/>
      <c r="C376" s="205" t="s">
        <v>2203</v>
      </c>
      <c r="D376" s="205" t="s">
        <v>243</v>
      </c>
      <c r="E376" s="17" t="s">
        <v>1</v>
      </c>
      <c r="F376" s="206">
        <v>145.38999999999999</v>
      </c>
      <c r="H376" s="33"/>
    </row>
    <row r="377" spans="2:8" s="1" customFormat="1" ht="16.899999999999999" customHeight="1">
      <c r="B377" s="33"/>
      <c r="C377" s="207" t="s">
        <v>4052</v>
      </c>
      <c r="H377" s="33"/>
    </row>
    <row r="378" spans="2:8" s="1" customFormat="1" ht="16.899999999999999" customHeight="1">
      <c r="B378" s="33"/>
      <c r="C378" s="205" t="s">
        <v>2378</v>
      </c>
      <c r="D378" s="205" t="s">
        <v>4098</v>
      </c>
      <c r="E378" s="17" t="s">
        <v>153</v>
      </c>
      <c r="F378" s="206">
        <v>145.38999999999999</v>
      </c>
      <c r="H378" s="33"/>
    </row>
    <row r="379" spans="2:8" s="1" customFormat="1" ht="16.899999999999999" customHeight="1">
      <c r="B379" s="33"/>
      <c r="C379" s="205" t="s">
        <v>2276</v>
      </c>
      <c r="D379" s="205" t="s">
        <v>4099</v>
      </c>
      <c r="E379" s="17" t="s">
        <v>153</v>
      </c>
      <c r="F379" s="206">
        <v>127.39</v>
      </c>
      <c r="H379" s="33"/>
    </row>
    <row r="380" spans="2:8" s="1" customFormat="1" ht="16.899999999999999" customHeight="1">
      <c r="B380" s="33"/>
      <c r="C380" s="205" t="s">
        <v>2308</v>
      </c>
      <c r="D380" s="205" t="s">
        <v>4094</v>
      </c>
      <c r="E380" s="17" t="s">
        <v>153</v>
      </c>
      <c r="F380" s="206">
        <v>1994.6079999999999</v>
      </c>
      <c r="H380" s="33"/>
    </row>
    <row r="381" spans="2:8" s="1" customFormat="1" ht="16.899999999999999" customHeight="1">
      <c r="B381" s="33"/>
      <c r="C381" s="205" t="s">
        <v>2510</v>
      </c>
      <c r="D381" s="205" t="s">
        <v>4100</v>
      </c>
      <c r="E381" s="17" t="s">
        <v>153</v>
      </c>
      <c r="F381" s="206">
        <v>145.38999999999999</v>
      </c>
      <c r="H381" s="33"/>
    </row>
    <row r="382" spans="2:8" s="1" customFormat="1" ht="16.899999999999999" customHeight="1">
      <c r="B382" s="33"/>
      <c r="C382" s="205" t="s">
        <v>2520</v>
      </c>
      <c r="D382" s="205" t="s">
        <v>4096</v>
      </c>
      <c r="E382" s="17" t="s">
        <v>183</v>
      </c>
      <c r="F382" s="206">
        <v>610.53800000000001</v>
      </c>
      <c r="H382" s="33"/>
    </row>
    <row r="383" spans="2:8" s="1" customFormat="1" ht="16.899999999999999" customHeight="1">
      <c r="B383" s="33"/>
      <c r="C383" s="201" t="s">
        <v>2206</v>
      </c>
      <c r="D383" s="202" t="s">
        <v>2207</v>
      </c>
      <c r="E383" s="203" t="s">
        <v>153</v>
      </c>
      <c r="F383" s="204">
        <v>916.25199999999995</v>
      </c>
      <c r="H383" s="33"/>
    </row>
    <row r="384" spans="2:8" s="1" customFormat="1" ht="16.899999999999999" customHeight="1">
      <c r="B384" s="33"/>
      <c r="C384" s="205" t="s">
        <v>1</v>
      </c>
      <c r="D384" s="205" t="s">
        <v>2393</v>
      </c>
      <c r="E384" s="17" t="s">
        <v>1</v>
      </c>
      <c r="F384" s="206">
        <v>0</v>
      </c>
      <c r="H384" s="33"/>
    </row>
    <row r="385" spans="2:8" s="1" customFormat="1" ht="16.899999999999999" customHeight="1">
      <c r="B385" s="33"/>
      <c r="C385" s="205" t="s">
        <v>1</v>
      </c>
      <c r="D385" s="205" t="s">
        <v>2394</v>
      </c>
      <c r="E385" s="17" t="s">
        <v>1</v>
      </c>
      <c r="F385" s="206">
        <v>0</v>
      </c>
      <c r="H385" s="33"/>
    </row>
    <row r="386" spans="2:8" s="1" customFormat="1" ht="16.899999999999999" customHeight="1">
      <c r="B386" s="33"/>
      <c r="C386" s="205" t="s">
        <v>1</v>
      </c>
      <c r="D386" s="205" t="s">
        <v>2395</v>
      </c>
      <c r="E386" s="17" t="s">
        <v>1</v>
      </c>
      <c r="F386" s="206">
        <v>0</v>
      </c>
      <c r="H386" s="33"/>
    </row>
    <row r="387" spans="2:8" s="1" customFormat="1" ht="16.899999999999999" customHeight="1">
      <c r="B387" s="33"/>
      <c r="C387" s="205" t="s">
        <v>1</v>
      </c>
      <c r="D387" s="205" t="s">
        <v>2396</v>
      </c>
      <c r="E387" s="17" t="s">
        <v>1</v>
      </c>
      <c r="F387" s="206">
        <v>162.364</v>
      </c>
      <c r="H387" s="33"/>
    </row>
    <row r="388" spans="2:8" s="1" customFormat="1" ht="16.899999999999999" customHeight="1">
      <c r="B388" s="33"/>
      <c r="C388" s="205" t="s">
        <v>1</v>
      </c>
      <c r="D388" s="205" t="s">
        <v>2397</v>
      </c>
      <c r="E388" s="17" t="s">
        <v>1</v>
      </c>
      <c r="F388" s="206">
        <v>110.62</v>
      </c>
      <c r="H388" s="33"/>
    </row>
    <row r="389" spans="2:8" s="1" customFormat="1" ht="16.899999999999999" customHeight="1">
      <c r="B389" s="33"/>
      <c r="C389" s="205" t="s">
        <v>1</v>
      </c>
      <c r="D389" s="205" t="s">
        <v>2398</v>
      </c>
      <c r="E389" s="17" t="s">
        <v>1</v>
      </c>
      <c r="F389" s="206">
        <v>136.47</v>
      </c>
      <c r="H389" s="33"/>
    </row>
    <row r="390" spans="2:8" s="1" customFormat="1" ht="16.899999999999999" customHeight="1">
      <c r="B390" s="33"/>
      <c r="C390" s="205" t="s">
        <v>1</v>
      </c>
      <c r="D390" s="205" t="s">
        <v>2399</v>
      </c>
      <c r="E390" s="17" t="s">
        <v>1</v>
      </c>
      <c r="F390" s="206">
        <v>296</v>
      </c>
      <c r="H390" s="33"/>
    </row>
    <row r="391" spans="2:8" s="1" customFormat="1" ht="16.899999999999999" customHeight="1">
      <c r="B391" s="33"/>
      <c r="C391" s="205" t="s">
        <v>1</v>
      </c>
      <c r="D391" s="205" t="s">
        <v>2400</v>
      </c>
      <c r="E391" s="17" t="s">
        <v>1</v>
      </c>
      <c r="F391" s="206">
        <v>223.38</v>
      </c>
      <c r="H391" s="33"/>
    </row>
    <row r="392" spans="2:8" s="1" customFormat="1" ht="16.899999999999999" customHeight="1">
      <c r="B392" s="33"/>
      <c r="C392" s="205" t="s">
        <v>1</v>
      </c>
      <c r="D392" s="205" t="s">
        <v>2401</v>
      </c>
      <c r="E392" s="17" t="s">
        <v>1</v>
      </c>
      <c r="F392" s="206">
        <v>13.188000000000001</v>
      </c>
      <c r="H392" s="33"/>
    </row>
    <row r="393" spans="2:8" s="1" customFormat="1" ht="16.899999999999999" customHeight="1">
      <c r="B393" s="33"/>
      <c r="C393" s="205" t="s">
        <v>1</v>
      </c>
      <c r="D393" s="205" t="s">
        <v>2402</v>
      </c>
      <c r="E393" s="17" t="s">
        <v>1</v>
      </c>
      <c r="F393" s="206">
        <v>0</v>
      </c>
      <c r="H393" s="33"/>
    </row>
    <row r="394" spans="2:8" s="1" customFormat="1" ht="22.5">
      <c r="B394" s="33"/>
      <c r="C394" s="205" t="s">
        <v>1</v>
      </c>
      <c r="D394" s="205" t="s">
        <v>2403</v>
      </c>
      <c r="E394" s="17" t="s">
        <v>1</v>
      </c>
      <c r="F394" s="206">
        <v>6.85</v>
      </c>
      <c r="H394" s="33"/>
    </row>
    <row r="395" spans="2:8" s="1" customFormat="1" ht="16.899999999999999" customHeight="1">
      <c r="B395" s="33"/>
      <c r="C395" s="205" t="s">
        <v>1</v>
      </c>
      <c r="D395" s="205" t="s">
        <v>2404</v>
      </c>
      <c r="E395" s="17" t="s">
        <v>1</v>
      </c>
      <c r="F395" s="206">
        <v>-27.52</v>
      </c>
      <c r="H395" s="33"/>
    </row>
    <row r="396" spans="2:8" s="1" customFormat="1" ht="16.899999999999999" customHeight="1">
      <c r="B396" s="33"/>
      <c r="C396" s="205" t="s">
        <v>1</v>
      </c>
      <c r="D396" s="205" t="s">
        <v>2405</v>
      </c>
      <c r="E396" s="17" t="s">
        <v>1</v>
      </c>
      <c r="F396" s="206">
        <v>-5.0999999999999996</v>
      </c>
      <c r="H396" s="33"/>
    </row>
    <row r="397" spans="2:8" s="1" customFormat="1" ht="16.899999999999999" customHeight="1">
      <c r="B397" s="33"/>
      <c r="C397" s="205" t="s">
        <v>2206</v>
      </c>
      <c r="D397" s="205" t="s">
        <v>243</v>
      </c>
      <c r="E397" s="17" t="s">
        <v>1</v>
      </c>
      <c r="F397" s="206">
        <v>916.25199999999995</v>
      </c>
      <c r="H397" s="33"/>
    </row>
    <row r="398" spans="2:8" s="1" customFormat="1" ht="16.899999999999999" customHeight="1">
      <c r="B398" s="33"/>
      <c r="C398" s="207" t="s">
        <v>4052</v>
      </c>
      <c r="H398" s="33"/>
    </row>
    <row r="399" spans="2:8" s="1" customFormat="1" ht="16.899999999999999" customHeight="1">
      <c r="B399" s="33"/>
      <c r="C399" s="205" t="s">
        <v>2390</v>
      </c>
      <c r="D399" s="205" t="s">
        <v>4101</v>
      </c>
      <c r="E399" s="17" t="s">
        <v>153</v>
      </c>
      <c r="F399" s="206">
        <v>916.25199999999995</v>
      </c>
      <c r="H399" s="33"/>
    </row>
    <row r="400" spans="2:8" s="1" customFormat="1" ht="16.899999999999999" customHeight="1">
      <c r="B400" s="33"/>
      <c r="C400" s="205" t="s">
        <v>2241</v>
      </c>
      <c r="D400" s="205" t="s">
        <v>4102</v>
      </c>
      <c r="E400" s="17" t="s">
        <v>153</v>
      </c>
      <c r="F400" s="206">
        <v>229.06299999999999</v>
      </c>
      <c r="H400" s="33"/>
    </row>
    <row r="401" spans="2:8" s="1" customFormat="1" ht="16.899999999999999" customHeight="1">
      <c r="B401" s="33"/>
      <c r="C401" s="205" t="s">
        <v>2245</v>
      </c>
      <c r="D401" s="205" t="s">
        <v>4103</v>
      </c>
      <c r="E401" s="17" t="s">
        <v>153</v>
      </c>
      <c r="F401" s="206">
        <v>687.18899999999996</v>
      </c>
      <c r="H401" s="33"/>
    </row>
    <row r="402" spans="2:8" s="1" customFormat="1" ht="16.899999999999999" customHeight="1">
      <c r="B402" s="33"/>
      <c r="C402" s="205" t="s">
        <v>2308</v>
      </c>
      <c r="D402" s="205" t="s">
        <v>4094</v>
      </c>
      <c r="E402" s="17" t="s">
        <v>153</v>
      </c>
      <c r="F402" s="206">
        <v>1994.6079999999999</v>
      </c>
      <c r="H402" s="33"/>
    </row>
    <row r="403" spans="2:8" s="1" customFormat="1" ht="16.899999999999999" customHeight="1">
      <c r="B403" s="33"/>
      <c r="C403" s="205" t="s">
        <v>2513</v>
      </c>
      <c r="D403" s="205" t="s">
        <v>4104</v>
      </c>
      <c r="E403" s="17" t="s">
        <v>153</v>
      </c>
      <c r="F403" s="206">
        <v>916.25199999999995</v>
      </c>
      <c r="H403" s="33"/>
    </row>
    <row r="404" spans="2:8" s="1" customFormat="1" ht="16.899999999999999" customHeight="1">
      <c r="B404" s="33"/>
      <c r="C404" s="205" t="s">
        <v>2520</v>
      </c>
      <c r="D404" s="205" t="s">
        <v>4096</v>
      </c>
      <c r="E404" s="17" t="s">
        <v>183</v>
      </c>
      <c r="F404" s="206">
        <v>610.53800000000001</v>
      </c>
      <c r="H404" s="33"/>
    </row>
    <row r="405" spans="2:8" s="1" customFormat="1" ht="16.899999999999999" customHeight="1">
      <c r="B405" s="33"/>
      <c r="C405" s="201" t="s">
        <v>2209</v>
      </c>
      <c r="D405" s="202" t="s">
        <v>2210</v>
      </c>
      <c r="E405" s="203" t="s">
        <v>153</v>
      </c>
      <c r="F405" s="204">
        <v>243.01300000000001</v>
      </c>
      <c r="H405" s="33"/>
    </row>
    <row r="406" spans="2:8" s="1" customFormat="1" ht="16.899999999999999" customHeight="1">
      <c r="B406" s="33"/>
      <c r="C406" s="205" t="s">
        <v>1</v>
      </c>
      <c r="D406" s="205" t="s">
        <v>2264</v>
      </c>
      <c r="E406" s="17" t="s">
        <v>1</v>
      </c>
      <c r="F406" s="206">
        <v>243.01300000000001</v>
      </c>
      <c r="H406" s="33"/>
    </row>
    <row r="407" spans="2:8" s="1" customFormat="1" ht="16.899999999999999" customHeight="1">
      <c r="B407" s="33"/>
      <c r="C407" s="205" t="s">
        <v>2209</v>
      </c>
      <c r="D407" s="205" t="s">
        <v>283</v>
      </c>
      <c r="E407" s="17" t="s">
        <v>1</v>
      </c>
      <c r="F407" s="206">
        <v>243.01300000000001</v>
      </c>
      <c r="H407" s="33"/>
    </row>
    <row r="408" spans="2:8" s="1" customFormat="1" ht="16.899999999999999" customHeight="1">
      <c r="B408" s="33"/>
      <c r="C408" s="207" t="s">
        <v>4052</v>
      </c>
      <c r="H408" s="33"/>
    </row>
    <row r="409" spans="2:8" s="1" customFormat="1" ht="16.899999999999999" customHeight="1">
      <c r="B409" s="33"/>
      <c r="C409" s="205" t="s">
        <v>2364</v>
      </c>
      <c r="D409" s="205" t="s">
        <v>4105</v>
      </c>
      <c r="E409" s="17" t="s">
        <v>153</v>
      </c>
      <c r="F409" s="206">
        <v>671.91300000000001</v>
      </c>
      <c r="H409" s="33"/>
    </row>
    <row r="410" spans="2:8" s="1" customFormat="1" ht="16.899999999999999" customHeight="1">
      <c r="B410" s="33"/>
      <c r="C410" s="205" t="s">
        <v>2308</v>
      </c>
      <c r="D410" s="205" t="s">
        <v>4094</v>
      </c>
      <c r="E410" s="17" t="s">
        <v>153</v>
      </c>
      <c r="F410" s="206">
        <v>1994.6079999999999</v>
      </c>
      <c r="H410" s="33"/>
    </row>
    <row r="411" spans="2:8" s="1" customFormat="1" ht="16.899999999999999" customHeight="1">
      <c r="B411" s="33"/>
      <c r="C411" s="201" t="s">
        <v>2212</v>
      </c>
      <c r="D411" s="202" t="s">
        <v>2213</v>
      </c>
      <c r="E411" s="203" t="s">
        <v>153</v>
      </c>
      <c r="F411" s="204">
        <v>428.9</v>
      </c>
      <c r="H411" s="33"/>
    </row>
    <row r="412" spans="2:8" s="1" customFormat="1" ht="16.899999999999999" customHeight="1">
      <c r="B412" s="33"/>
      <c r="C412" s="205" t="s">
        <v>1</v>
      </c>
      <c r="D412" s="205" t="s">
        <v>2367</v>
      </c>
      <c r="E412" s="17" t="s">
        <v>1</v>
      </c>
      <c r="F412" s="206">
        <v>0</v>
      </c>
      <c r="H412" s="33"/>
    </row>
    <row r="413" spans="2:8" s="1" customFormat="1" ht="16.899999999999999" customHeight="1">
      <c r="B413" s="33"/>
      <c r="C413" s="205" t="s">
        <v>1</v>
      </c>
      <c r="D413" s="205" t="s">
        <v>2368</v>
      </c>
      <c r="E413" s="17" t="s">
        <v>1</v>
      </c>
      <c r="F413" s="206">
        <v>0</v>
      </c>
      <c r="H413" s="33"/>
    </row>
    <row r="414" spans="2:8" s="1" customFormat="1" ht="16.899999999999999" customHeight="1">
      <c r="B414" s="33"/>
      <c r="C414" s="205" t="s">
        <v>1</v>
      </c>
      <c r="D414" s="205" t="s">
        <v>2369</v>
      </c>
      <c r="E414" s="17" t="s">
        <v>1</v>
      </c>
      <c r="F414" s="206">
        <v>428.9</v>
      </c>
      <c r="H414" s="33"/>
    </row>
    <row r="415" spans="2:8" s="1" customFormat="1" ht="16.899999999999999" customHeight="1">
      <c r="B415" s="33"/>
      <c r="C415" s="205" t="s">
        <v>2212</v>
      </c>
      <c r="D415" s="205" t="s">
        <v>283</v>
      </c>
      <c r="E415" s="17" t="s">
        <v>1</v>
      </c>
      <c r="F415" s="206">
        <v>428.9</v>
      </c>
      <c r="H415" s="33"/>
    </row>
    <row r="416" spans="2:8" s="1" customFormat="1" ht="16.899999999999999" customHeight="1">
      <c r="B416" s="33"/>
      <c r="C416" s="207" t="s">
        <v>4052</v>
      </c>
      <c r="H416" s="33"/>
    </row>
    <row r="417" spans="2:8" s="1" customFormat="1" ht="16.899999999999999" customHeight="1">
      <c r="B417" s="33"/>
      <c r="C417" s="205" t="s">
        <v>2364</v>
      </c>
      <c r="D417" s="205" t="s">
        <v>4105</v>
      </c>
      <c r="E417" s="17" t="s">
        <v>153</v>
      </c>
      <c r="F417" s="206">
        <v>671.91300000000001</v>
      </c>
      <c r="H417" s="33"/>
    </row>
    <row r="418" spans="2:8" s="1" customFormat="1" ht="16.899999999999999" customHeight="1">
      <c r="B418" s="33"/>
      <c r="C418" s="205" t="s">
        <v>2308</v>
      </c>
      <c r="D418" s="205" t="s">
        <v>4094</v>
      </c>
      <c r="E418" s="17" t="s">
        <v>153</v>
      </c>
      <c r="F418" s="206">
        <v>1994.6079999999999</v>
      </c>
      <c r="H418" s="33"/>
    </row>
    <row r="419" spans="2:8" s="1" customFormat="1" ht="16.899999999999999" customHeight="1">
      <c r="B419" s="33"/>
      <c r="C419" s="201" t="s">
        <v>2215</v>
      </c>
      <c r="D419" s="202" t="s">
        <v>2216</v>
      </c>
      <c r="E419" s="203" t="s">
        <v>183</v>
      </c>
      <c r="F419" s="204">
        <v>305.26900000000001</v>
      </c>
      <c r="H419" s="33"/>
    </row>
    <row r="420" spans="2:8" s="1" customFormat="1" ht="16.899999999999999" customHeight="1">
      <c r="B420" s="33"/>
      <c r="C420" s="205" t="s">
        <v>1</v>
      </c>
      <c r="D420" s="205" t="s">
        <v>2523</v>
      </c>
      <c r="E420" s="17" t="s">
        <v>1</v>
      </c>
      <c r="F420" s="206">
        <v>0</v>
      </c>
      <c r="H420" s="33"/>
    </row>
    <row r="421" spans="2:8" s="1" customFormat="1" ht="16.899999999999999" customHeight="1">
      <c r="B421" s="33"/>
      <c r="C421" s="205" t="s">
        <v>1</v>
      </c>
      <c r="D421" s="205" t="s">
        <v>2524</v>
      </c>
      <c r="E421" s="17" t="s">
        <v>1</v>
      </c>
      <c r="F421" s="206">
        <v>108.11799999999999</v>
      </c>
      <c r="H421" s="33"/>
    </row>
    <row r="422" spans="2:8" s="1" customFormat="1" ht="16.899999999999999" customHeight="1">
      <c r="B422" s="33"/>
      <c r="C422" s="205" t="s">
        <v>1</v>
      </c>
      <c r="D422" s="205" t="s">
        <v>2525</v>
      </c>
      <c r="E422" s="17" t="s">
        <v>1</v>
      </c>
      <c r="F422" s="206">
        <v>11.678000000000001</v>
      </c>
      <c r="H422" s="33"/>
    </row>
    <row r="423" spans="2:8" s="1" customFormat="1" ht="16.899999999999999" customHeight="1">
      <c r="B423" s="33"/>
      <c r="C423" s="205" t="s">
        <v>1</v>
      </c>
      <c r="D423" s="205" t="s">
        <v>2526</v>
      </c>
      <c r="E423" s="17" t="s">
        <v>1</v>
      </c>
      <c r="F423" s="206">
        <v>32.277000000000001</v>
      </c>
      <c r="H423" s="33"/>
    </row>
    <row r="424" spans="2:8" s="1" customFormat="1" ht="16.899999999999999" customHeight="1">
      <c r="B424" s="33"/>
      <c r="C424" s="205" t="s">
        <v>1</v>
      </c>
      <c r="D424" s="205" t="s">
        <v>2527</v>
      </c>
      <c r="E424" s="17" t="s">
        <v>1</v>
      </c>
      <c r="F424" s="206">
        <v>153.196</v>
      </c>
      <c r="H424" s="33"/>
    </row>
    <row r="425" spans="2:8" s="1" customFormat="1" ht="16.899999999999999" customHeight="1">
      <c r="B425" s="33"/>
      <c r="C425" s="205" t="s">
        <v>2215</v>
      </c>
      <c r="D425" s="205" t="s">
        <v>283</v>
      </c>
      <c r="E425" s="17" t="s">
        <v>1</v>
      </c>
      <c r="F425" s="206">
        <v>305.26900000000001</v>
      </c>
      <c r="H425" s="33"/>
    </row>
    <row r="426" spans="2:8" s="1" customFormat="1" ht="16.899999999999999" customHeight="1">
      <c r="B426" s="33"/>
      <c r="C426" s="207" t="s">
        <v>4052</v>
      </c>
      <c r="H426" s="33"/>
    </row>
    <row r="427" spans="2:8" s="1" customFormat="1" ht="16.899999999999999" customHeight="1">
      <c r="B427" s="33"/>
      <c r="C427" s="205" t="s">
        <v>2520</v>
      </c>
      <c r="D427" s="205" t="s">
        <v>4096</v>
      </c>
      <c r="E427" s="17" t="s">
        <v>183</v>
      </c>
      <c r="F427" s="206">
        <v>610.53800000000001</v>
      </c>
      <c r="H427" s="33"/>
    </row>
    <row r="428" spans="2:8" s="1" customFormat="1" ht="16.899999999999999" customHeight="1">
      <c r="B428" s="33"/>
      <c r="C428" s="205" t="s">
        <v>2559</v>
      </c>
      <c r="D428" s="205" t="s">
        <v>4096</v>
      </c>
      <c r="E428" s="17" t="s">
        <v>183</v>
      </c>
      <c r="F428" s="206">
        <v>1722.5329999999999</v>
      </c>
      <c r="H428" s="33"/>
    </row>
    <row r="429" spans="2:8" s="1" customFormat="1" ht="16.899999999999999" customHeight="1">
      <c r="B429" s="33"/>
      <c r="C429" s="205" t="s">
        <v>2529</v>
      </c>
      <c r="D429" s="205" t="s">
        <v>4106</v>
      </c>
      <c r="E429" s="17" t="s">
        <v>183</v>
      </c>
      <c r="F429" s="206">
        <v>6105.38</v>
      </c>
      <c r="H429" s="33"/>
    </row>
    <row r="430" spans="2:8" s="1" customFormat="1" ht="16.899999999999999" customHeight="1">
      <c r="B430" s="33"/>
      <c r="C430" s="205" t="s">
        <v>2535</v>
      </c>
      <c r="D430" s="205" t="s">
        <v>4107</v>
      </c>
      <c r="E430" s="17" t="s">
        <v>183</v>
      </c>
      <c r="F430" s="206">
        <v>610.53800000000001</v>
      </c>
      <c r="H430" s="33"/>
    </row>
    <row r="431" spans="2:8" s="1" customFormat="1" ht="16.899999999999999" customHeight="1">
      <c r="B431" s="33"/>
      <c r="C431" s="201" t="s">
        <v>2219</v>
      </c>
      <c r="D431" s="202" t="s">
        <v>2220</v>
      </c>
      <c r="E431" s="203" t="s">
        <v>153</v>
      </c>
      <c r="F431" s="204">
        <v>942.02200000000005</v>
      </c>
      <c r="H431" s="33"/>
    </row>
    <row r="432" spans="2:8" s="1" customFormat="1" ht="16.899999999999999" customHeight="1">
      <c r="B432" s="33"/>
      <c r="C432" s="205" t="s">
        <v>1</v>
      </c>
      <c r="D432" s="205" t="s">
        <v>2393</v>
      </c>
      <c r="E432" s="17" t="s">
        <v>1</v>
      </c>
      <c r="F432" s="206">
        <v>0</v>
      </c>
      <c r="H432" s="33"/>
    </row>
    <row r="433" spans="2:8" s="1" customFormat="1" ht="16.899999999999999" customHeight="1">
      <c r="B433" s="33"/>
      <c r="C433" s="205" t="s">
        <v>1</v>
      </c>
      <c r="D433" s="205" t="s">
        <v>2394</v>
      </c>
      <c r="E433" s="17" t="s">
        <v>1</v>
      </c>
      <c r="F433" s="206">
        <v>0</v>
      </c>
      <c r="H433" s="33"/>
    </row>
    <row r="434" spans="2:8" s="1" customFormat="1" ht="16.899999999999999" customHeight="1">
      <c r="B434" s="33"/>
      <c r="C434" s="205" t="s">
        <v>1</v>
      </c>
      <c r="D434" s="205" t="s">
        <v>2395</v>
      </c>
      <c r="E434" s="17" t="s">
        <v>1</v>
      </c>
      <c r="F434" s="206">
        <v>0</v>
      </c>
      <c r="H434" s="33"/>
    </row>
    <row r="435" spans="2:8" s="1" customFormat="1" ht="16.899999999999999" customHeight="1">
      <c r="B435" s="33"/>
      <c r="C435" s="205" t="s">
        <v>1</v>
      </c>
      <c r="D435" s="205" t="s">
        <v>2396</v>
      </c>
      <c r="E435" s="17" t="s">
        <v>1</v>
      </c>
      <c r="F435" s="206">
        <v>162.364</v>
      </c>
      <c r="H435" s="33"/>
    </row>
    <row r="436" spans="2:8" s="1" customFormat="1" ht="16.899999999999999" customHeight="1">
      <c r="B436" s="33"/>
      <c r="C436" s="205" t="s">
        <v>1</v>
      </c>
      <c r="D436" s="205" t="s">
        <v>2397</v>
      </c>
      <c r="E436" s="17" t="s">
        <v>1</v>
      </c>
      <c r="F436" s="206">
        <v>110.62</v>
      </c>
      <c r="H436" s="33"/>
    </row>
    <row r="437" spans="2:8" s="1" customFormat="1" ht="16.899999999999999" customHeight="1">
      <c r="B437" s="33"/>
      <c r="C437" s="205" t="s">
        <v>1</v>
      </c>
      <c r="D437" s="205" t="s">
        <v>2398</v>
      </c>
      <c r="E437" s="17" t="s">
        <v>1</v>
      </c>
      <c r="F437" s="206">
        <v>136.47</v>
      </c>
      <c r="H437" s="33"/>
    </row>
    <row r="438" spans="2:8" s="1" customFormat="1" ht="16.899999999999999" customHeight="1">
      <c r="B438" s="33"/>
      <c r="C438" s="205" t="s">
        <v>1</v>
      </c>
      <c r="D438" s="205" t="s">
        <v>2399</v>
      </c>
      <c r="E438" s="17" t="s">
        <v>1</v>
      </c>
      <c r="F438" s="206">
        <v>296</v>
      </c>
      <c r="H438" s="33"/>
    </row>
    <row r="439" spans="2:8" s="1" customFormat="1" ht="16.899999999999999" customHeight="1">
      <c r="B439" s="33"/>
      <c r="C439" s="205" t="s">
        <v>1</v>
      </c>
      <c r="D439" s="205" t="s">
        <v>2400</v>
      </c>
      <c r="E439" s="17" t="s">
        <v>1</v>
      </c>
      <c r="F439" s="206">
        <v>223.38</v>
      </c>
      <c r="H439" s="33"/>
    </row>
    <row r="440" spans="2:8" s="1" customFormat="1" ht="16.899999999999999" customHeight="1">
      <c r="B440" s="33"/>
      <c r="C440" s="205" t="s">
        <v>1</v>
      </c>
      <c r="D440" s="205" t="s">
        <v>2401</v>
      </c>
      <c r="E440" s="17" t="s">
        <v>1</v>
      </c>
      <c r="F440" s="206">
        <v>13.188000000000001</v>
      </c>
      <c r="H440" s="33"/>
    </row>
    <row r="441" spans="2:8" s="1" customFormat="1" ht="16.899999999999999" customHeight="1">
      <c r="B441" s="33"/>
      <c r="C441" s="205" t="s">
        <v>2219</v>
      </c>
      <c r="D441" s="205" t="s">
        <v>283</v>
      </c>
      <c r="E441" s="17" t="s">
        <v>1</v>
      </c>
      <c r="F441" s="206">
        <v>942.02200000000005</v>
      </c>
      <c r="H441" s="33"/>
    </row>
    <row r="442" spans="2:8" s="1" customFormat="1" ht="16.899999999999999" customHeight="1">
      <c r="B442" s="33"/>
      <c r="C442" s="207" t="s">
        <v>4052</v>
      </c>
      <c r="H442" s="33"/>
    </row>
    <row r="443" spans="2:8" s="1" customFormat="1" ht="16.899999999999999" customHeight="1">
      <c r="B443" s="33"/>
      <c r="C443" s="205" t="s">
        <v>2390</v>
      </c>
      <c r="D443" s="205" t="s">
        <v>4101</v>
      </c>
      <c r="E443" s="17" t="s">
        <v>153</v>
      </c>
      <c r="F443" s="206">
        <v>916.25199999999995</v>
      </c>
      <c r="H443" s="33"/>
    </row>
    <row r="444" spans="2:8" s="1" customFormat="1" ht="16.899999999999999" customHeight="1">
      <c r="B444" s="33"/>
      <c r="C444" s="205" t="s">
        <v>2286</v>
      </c>
      <c r="D444" s="205" t="s">
        <v>4108</v>
      </c>
      <c r="E444" s="17" t="s">
        <v>153</v>
      </c>
      <c r="F444" s="206">
        <v>942.02200000000005</v>
      </c>
      <c r="H444" s="33"/>
    </row>
    <row r="445" spans="2:8" s="1" customFormat="1" ht="16.899999999999999" customHeight="1">
      <c r="B445" s="33"/>
      <c r="C445" s="205" t="s">
        <v>2338</v>
      </c>
      <c r="D445" s="205" t="s">
        <v>4109</v>
      </c>
      <c r="E445" s="17" t="s">
        <v>153</v>
      </c>
      <c r="F445" s="206">
        <v>949.06200000000001</v>
      </c>
      <c r="H445" s="33"/>
    </row>
    <row r="446" spans="2:8" s="1" customFormat="1" ht="16.899999999999999" customHeight="1">
      <c r="B446" s="33"/>
      <c r="C446" s="201" t="s">
        <v>2222</v>
      </c>
      <c r="D446" s="202" t="s">
        <v>2223</v>
      </c>
      <c r="E446" s="203" t="s">
        <v>153</v>
      </c>
      <c r="F446" s="204">
        <v>671.91300000000001</v>
      </c>
      <c r="H446" s="33"/>
    </row>
    <row r="447" spans="2:8" s="1" customFormat="1" ht="16.899999999999999" customHeight="1">
      <c r="B447" s="33"/>
      <c r="C447" s="205" t="s">
        <v>1</v>
      </c>
      <c r="D447" s="205" t="s">
        <v>2367</v>
      </c>
      <c r="E447" s="17" t="s">
        <v>1</v>
      </c>
      <c r="F447" s="206">
        <v>0</v>
      </c>
      <c r="H447" s="33"/>
    </row>
    <row r="448" spans="2:8" s="1" customFormat="1" ht="16.899999999999999" customHeight="1">
      <c r="B448" s="33"/>
      <c r="C448" s="205" t="s">
        <v>1</v>
      </c>
      <c r="D448" s="205" t="s">
        <v>2368</v>
      </c>
      <c r="E448" s="17" t="s">
        <v>1</v>
      </c>
      <c r="F448" s="206">
        <v>0</v>
      </c>
      <c r="H448" s="33"/>
    </row>
    <row r="449" spans="2:8" s="1" customFormat="1" ht="16.899999999999999" customHeight="1">
      <c r="B449" s="33"/>
      <c r="C449" s="205" t="s">
        <v>1</v>
      </c>
      <c r="D449" s="205" t="s">
        <v>2369</v>
      </c>
      <c r="E449" s="17" t="s">
        <v>1</v>
      </c>
      <c r="F449" s="206">
        <v>428.9</v>
      </c>
      <c r="H449" s="33"/>
    </row>
    <row r="450" spans="2:8" s="1" customFormat="1" ht="16.899999999999999" customHeight="1">
      <c r="B450" s="33"/>
      <c r="C450" s="205" t="s">
        <v>1</v>
      </c>
      <c r="D450" s="205" t="s">
        <v>2264</v>
      </c>
      <c r="E450" s="17" t="s">
        <v>1</v>
      </c>
      <c r="F450" s="206">
        <v>243.01300000000001</v>
      </c>
      <c r="H450" s="33"/>
    </row>
    <row r="451" spans="2:8" s="1" customFormat="1" ht="16.899999999999999" customHeight="1">
      <c r="B451" s="33"/>
      <c r="C451" s="205" t="s">
        <v>1</v>
      </c>
      <c r="D451" s="205" t="s">
        <v>2370</v>
      </c>
      <c r="E451" s="17" t="s">
        <v>1</v>
      </c>
      <c r="F451" s="206">
        <v>0</v>
      </c>
      <c r="H451" s="33"/>
    </row>
    <row r="452" spans="2:8" s="1" customFormat="1" ht="16.899999999999999" customHeight="1">
      <c r="B452" s="33"/>
      <c r="C452" s="205" t="s">
        <v>1</v>
      </c>
      <c r="D452" s="205" t="s">
        <v>2370</v>
      </c>
      <c r="E452" s="17" t="s">
        <v>1</v>
      </c>
      <c r="F452" s="206">
        <v>0</v>
      </c>
      <c r="H452" s="33"/>
    </row>
    <row r="453" spans="2:8" s="1" customFormat="1" ht="16.899999999999999" customHeight="1">
      <c r="B453" s="33"/>
      <c r="C453" s="205" t="s">
        <v>1</v>
      </c>
      <c r="D453" s="205" t="s">
        <v>2371</v>
      </c>
      <c r="E453" s="17" t="s">
        <v>1</v>
      </c>
      <c r="F453" s="206">
        <v>0</v>
      </c>
      <c r="H453" s="33"/>
    </row>
    <row r="454" spans="2:8" s="1" customFormat="1" ht="16.899999999999999" customHeight="1">
      <c r="B454" s="33"/>
      <c r="C454" s="205" t="s">
        <v>2222</v>
      </c>
      <c r="D454" s="205" t="s">
        <v>243</v>
      </c>
      <c r="E454" s="17" t="s">
        <v>1</v>
      </c>
      <c r="F454" s="206">
        <v>671.91300000000001</v>
      </c>
      <c r="H454" s="33"/>
    </row>
    <row r="455" spans="2:8" s="1" customFormat="1" ht="16.899999999999999" customHeight="1">
      <c r="B455" s="33"/>
      <c r="C455" s="207" t="s">
        <v>4052</v>
      </c>
      <c r="H455" s="33"/>
    </row>
    <row r="456" spans="2:8" s="1" customFormat="1" ht="16.899999999999999" customHeight="1">
      <c r="B456" s="33"/>
      <c r="C456" s="205" t="s">
        <v>2364</v>
      </c>
      <c r="D456" s="205" t="s">
        <v>4105</v>
      </c>
      <c r="E456" s="17" t="s">
        <v>153</v>
      </c>
      <c r="F456" s="206">
        <v>671.91300000000001</v>
      </c>
      <c r="H456" s="33"/>
    </row>
    <row r="457" spans="2:8" s="1" customFormat="1" ht="16.899999999999999" customHeight="1">
      <c r="B457" s="33"/>
      <c r="C457" s="205" t="s">
        <v>2506</v>
      </c>
      <c r="D457" s="205" t="s">
        <v>4110</v>
      </c>
      <c r="E457" s="17" t="s">
        <v>153</v>
      </c>
      <c r="F457" s="206">
        <v>671.91300000000001</v>
      </c>
      <c r="H457" s="33"/>
    </row>
    <row r="458" spans="2:8" s="1" customFormat="1" ht="16.899999999999999" customHeight="1">
      <c r="B458" s="33"/>
      <c r="C458" s="205" t="s">
        <v>2520</v>
      </c>
      <c r="D458" s="205" t="s">
        <v>4096</v>
      </c>
      <c r="E458" s="17" t="s">
        <v>183</v>
      </c>
      <c r="F458" s="206">
        <v>610.53800000000001</v>
      </c>
      <c r="H458" s="33"/>
    </row>
    <row r="459" spans="2:8" s="1" customFormat="1" ht="16.899999999999999" customHeight="1">
      <c r="B459" s="33"/>
      <c r="C459" s="201" t="s">
        <v>2226</v>
      </c>
      <c r="D459" s="202" t="s">
        <v>2227</v>
      </c>
      <c r="E459" s="203" t="s">
        <v>153</v>
      </c>
      <c r="F459" s="204">
        <v>671.61300000000006</v>
      </c>
      <c r="H459" s="33"/>
    </row>
    <row r="460" spans="2:8" s="1" customFormat="1" ht="16.899999999999999" customHeight="1">
      <c r="B460" s="33"/>
      <c r="C460" s="205" t="s">
        <v>1</v>
      </c>
      <c r="D460" s="205" t="s">
        <v>2301</v>
      </c>
      <c r="E460" s="17" t="s">
        <v>1</v>
      </c>
      <c r="F460" s="206">
        <v>0</v>
      </c>
      <c r="H460" s="33"/>
    </row>
    <row r="461" spans="2:8" s="1" customFormat="1" ht="16.899999999999999" customHeight="1">
      <c r="B461" s="33"/>
      <c r="C461" s="205" t="s">
        <v>1</v>
      </c>
      <c r="D461" s="205" t="s">
        <v>2350</v>
      </c>
      <c r="E461" s="17" t="s">
        <v>1</v>
      </c>
      <c r="F461" s="206">
        <v>0</v>
      </c>
      <c r="H461" s="33"/>
    </row>
    <row r="462" spans="2:8" s="1" customFormat="1" ht="16.899999999999999" customHeight="1">
      <c r="B462" s="33"/>
      <c r="C462" s="205" t="s">
        <v>1</v>
      </c>
      <c r="D462" s="205" t="s">
        <v>2263</v>
      </c>
      <c r="E462" s="17" t="s">
        <v>1</v>
      </c>
      <c r="F462" s="206">
        <v>428.6</v>
      </c>
      <c r="H462" s="33"/>
    </row>
    <row r="463" spans="2:8" s="1" customFormat="1" ht="16.899999999999999" customHeight="1">
      <c r="B463" s="33"/>
      <c r="C463" s="205" t="s">
        <v>1</v>
      </c>
      <c r="D463" s="205" t="s">
        <v>2264</v>
      </c>
      <c r="E463" s="17" t="s">
        <v>1</v>
      </c>
      <c r="F463" s="206">
        <v>243.01300000000001</v>
      </c>
      <c r="H463" s="33"/>
    </row>
    <row r="464" spans="2:8" s="1" customFormat="1" ht="16.899999999999999" customHeight="1">
      <c r="B464" s="33"/>
      <c r="C464" s="205" t="s">
        <v>2226</v>
      </c>
      <c r="D464" s="205" t="s">
        <v>243</v>
      </c>
      <c r="E464" s="17" t="s">
        <v>1</v>
      </c>
      <c r="F464" s="206">
        <v>671.61300000000006</v>
      </c>
      <c r="H464" s="33"/>
    </row>
    <row r="465" spans="2:8" s="1" customFormat="1" ht="16.899999999999999" customHeight="1">
      <c r="B465" s="33"/>
      <c r="C465" s="201" t="s">
        <v>2229</v>
      </c>
      <c r="D465" s="202" t="s">
        <v>2230</v>
      </c>
      <c r="E465" s="203" t="s">
        <v>183</v>
      </c>
      <c r="F465" s="204">
        <v>49.698</v>
      </c>
      <c r="H465" s="33"/>
    </row>
    <row r="466" spans="2:8" s="1" customFormat="1" ht="16.899999999999999" customHeight="1">
      <c r="B466" s="33"/>
      <c r="C466" s="205" t="s">
        <v>1</v>
      </c>
      <c r="D466" s="205" t="s">
        <v>2544</v>
      </c>
      <c r="E466" s="17" t="s">
        <v>1</v>
      </c>
      <c r="F466" s="206">
        <v>0</v>
      </c>
      <c r="H466" s="33"/>
    </row>
    <row r="467" spans="2:8" s="1" customFormat="1" ht="16.899999999999999" customHeight="1">
      <c r="B467" s="33"/>
      <c r="C467" s="205" t="s">
        <v>2229</v>
      </c>
      <c r="D467" s="205" t="s">
        <v>2545</v>
      </c>
      <c r="E467" s="17" t="s">
        <v>1</v>
      </c>
      <c r="F467" s="206">
        <v>49.698</v>
      </c>
      <c r="H467" s="33"/>
    </row>
    <row r="468" spans="2:8" s="1" customFormat="1" ht="16.899999999999999" customHeight="1">
      <c r="B468" s="33"/>
      <c r="C468" s="207" t="s">
        <v>4052</v>
      </c>
      <c r="H468" s="33"/>
    </row>
    <row r="469" spans="2:8" s="1" customFormat="1" ht="16.899999999999999" customHeight="1">
      <c r="B469" s="33"/>
      <c r="C469" s="205" t="s">
        <v>2542</v>
      </c>
      <c r="D469" s="205" t="s">
        <v>4107</v>
      </c>
      <c r="E469" s="17" t="s">
        <v>183</v>
      </c>
      <c r="F469" s="206">
        <v>99.396000000000001</v>
      </c>
      <c r="H469" s="33"/>
    </row>
    <row r="470" spans="2:8" s="1" customFormat="1" ht="16.899999999999999" customHeight="1">
      <c r="B470" s="33"/>
      <c r="C470" s="205" t="s">
        <v>2547</v>
      </c>
      <c r="D470" s="205" t="s">
        <v>4096</v>
      </c>
      <c r="E470" s="17" t="s">
        <v>183</v>
      </c>
      <c r="F470" s="206">
        <v>99.396000000000001</v>
      </c>
      <c r="H470" s="33"/>
    </row>
    <row r="471" spans="2:8" s="1" customFormat="1" ht="16.899999999999999" customHeight="1">
      <c r="B471" s="33"/>
      <c r="C471" s="205" t="s">
        <v>2559</v>
      </c>
      <c r="D471" s="205" t="s">
        <v>4096</v>
      </c>
      <c r="E471" s="17" t="s">
        <v>183</v>
      </c>
      <c r="F471" s="206">
        <v>1722.5329999999999</v>
      </c>
      <c r="H471" s="33"/>
    </row>
    <row r="472" spans="2:8" s="1" customFormat="1" ht="16.899999999999999" customHeight="1">
      <c r="B472" s="33"/>
      <c r="C472" s="205" t="s">
        <v>2551</v>
      </c>
      <c r="D472" s="205" t="s">
        <v>4106</v>
      </c>
      <c r="E472" s="17" t="s">
        <v>183</v>
      </c>
      <c r="F472" s="206">
        <v>993.96</v>
      </c>
      <c r="H472" s="33"/>
    </row>
    <row r="473" spans="2:8" s="1" customFormat="1" ht="16.899999999999999" customHeight="1">
      <c r="B473" s="33"/>
      <c r="C473" s="201" t="s">
        <v>2232</v>
      </c>
      <c r="D473" s="202" t="s">
        <v>2233</v>
      </c>
      <c r="E473" s="203" t="s">
        <v>237</v>
      </c>
      <c r="F473" s="204">
        <v>315.52</v>
      </c>
      <c r="H473" s="33"/>
    </row>
    <row r="474" spans="2:8" s="1" customFormat="1" ht="16.899999999999999" customHeight="1">
      <c r="B474" s="33"/>
      <c r="C474" s="205" t="s">
        <v>1</v>
      </c>
      <c r="D474" s="205" t="s">
        <v>2465</v>
      </c>
      <c r="E474" s="17" t="s">
        <v>1</v>
      </c>
      <c r="F474" s="206">
        <v>0</v>
      </c>
      <c r="H474" s="33"/>
    </row>
    <row r="475" spans="2:8" s="1" customFormat="1" ht="16.899999999999999" customHeight="1">
      <c r="B475" s="33"/>
      <c r="C475" s="205" t="s">
        <v>1</v>
      </c>
      <c r="D475" s="205" t="s">
        <v>2466</v>
      </c>
      <c r="E475" s="17" t="s">
        <v>1</v>
      </c>
      <c r="F475" s="206">
        <v>0</v>
      </c>
      <c r="H475" s="33"/>
    </row>
    <row r="476" spans="2:8" s="1" customFormat="1" ht="16.899999999999999" customHeight="1">
      <c r="B476" s="33"/>
      <c r="C476" s="205" t="s">
        <v>1</v>
      </c>
      <c r="D476" s="205" t="s">
        <v>2467</v>
      </c>
      <c r="E476" s="17" t="s">
        <v>1</v>
      </c>
      <c r="F476" s="206">
        <v>62.94</v>
      </c>
      <c r="H476" s="33"/>
    </row>
    <row r="477" spans="2:8" s="1" customFormat="1" ht="16.899999999999999" customHeight="1">
      <c r="B477" s="33"/>
      <c r="C477" s="205" t="s">
        <v>1</v>
      </c>
      <c r="D477" s="205" t="s">
        <v>2468</v>
      </c>
      <c r="E477" s="17" t="s">
        <v>1</v>
      </c>
      <c r="F477" s="206">
        <v>79.989999999999995</v>
      </c>
      <c r="H477" s="33"/>
    </row>
    <row r="478" spans="2:8" s="1" customFormat="1" ht="16.899999999999999" customHeight="1">
      <c r="B478" s="33"/>
      <c r="C478" s="205" t="s">
        <v>1</v>
      </c>
      <c r="D478" s="205" t="s">
        <v>2469</v>
      </c>
      <c r="E478" s="17" t="s">
        <v>1</v>
      </c>
      <c r="F478" s="206">
        <v>28.87</v>
      </c>
      <c r="H478" s="33"/>
    </row>
    <row r="479" spans="2:8" s="1" customFormat="1" ht="16.899999999999999" customHeight="1">
      <c r="B479" s="33"/>
      <c r="C479" s="205" t="s">
        <v>1</v>
      </c>
      <c r="D479" s="205" t="s">
        <v>2470</v>
      </c>
      <c r="E479" s="17" t="s">
        <v>1</v>
      </c>
      <c r="F479" s="206">
        <v>68.400000000000006</v>
      </c>
      <c r="H479" s="33"/>
    </row>
    <row r="480" spans="2:8" s="1" customFormat="1" ht="16.899999999999999" customHeight="1">
      <c r="B480" s="33"/>
      <c r="C480" s="205" t="s">
        <v>1</v>
      </c>
      <c r="D480" s="205" t="s">
        <v>2471</v>
      </c>
      <c r="E480" s="17" t="s">
        <v>1</v>
      </c>
      <c r="F480" s="206">
        <v>25.87</v>
      </c>
      <c r="H480" s="33"/>
    </row>
    <row r="481" spans="2:8" s="1" customFormat="1" ht="16.899999999999999" customHeight="1">
      <c r="B481" s="33"/>
      <c r="C481" s="205" t="s">
        <v>1</v>
      </c>
      <c r="D481" s="205" t="s">
        <v>2472</v>
      </c>
      <c r="E481" s="17" t="s">
        <v>1</v>
      </c>
      <c r="F481" s="206">
        <v>43.3</v>
      </c>
      <c r="H481" s="33"/>
    </row>
    <row r="482" spans="2:8" s="1" customFormat="1" ht="16.899999999999999" customHeight="1">
      <c r="B482" s="33"/>
      <c r="C482" s="205" t="s">
        <v>1</v>
      </c>
      <c r="D482" s="205" t="s">
        <v>2473</v>
      </c>
      <c r="E482" s="17" t="s">
        <v>1</v>
      </c>
      <c r="F482" s="206">
        <v>6.15</v>
      </c>
      <c r="H482" s="33"/>
    </row>
    <row r="483" spans="2:8" s="1" customFormat="1" ht="16.899999999999999" customHeight="1">
      <c r="B483" s="33"/>
      <c r="C483" s="205" t="s">
        <v>2232</v>
      </c>
      <c r="D483" s="205" t="s">
        <v>243</v>
      </c>
      <c r="E483" s="17" t="s">
        <v>1</v>
      </c>
      <c r="F483" s="206">
        <v>315.52</v>
      </c>
      <c r="H483" s="33"/>
    </row>
    <row r="484" spans="2:8" s="1" customFormat="1" ht="16.899999999999999" customHeight="1">
      <c r="B484" s="33"/>
      <c r="C484" s="207" t="s">
        <v>4052</v>
      </c>
      <c r="H484" s="33"/>
    </row>
    <row r="485" spans="2:8" s="1" customFormat="1" ht="16.899999999999999" customHeight="1">
      <c r="B485" s="33"/>
      <c r="C485" s="205" t="s">
        <v>2462</v>
      </c>
      <c r="D485" s="205" t="s">
        <v>4111</v>
      </c>
      <c r="E485" s="17" t="s">
        <v>237</v>
      </c>
      <c r="F485" s="206">
        <v>315.52</v>
      </c>
      <c r="H485" s="33"/>
    </row>
    <row r="486" spans="2:8" s="1" customFormat="1" ht="16.899999999999999" customHeight="1">
      <c r="B486" s="33"/>
      <c r="C486" s="205" t="s">
        <v>2451</v>
      </c>
      <c r="D486" s="205" t="s">
        <v>4112</v>
      </c>
      <c r="E486" s="17" t="s">
        <v>237</v>
      </c>
      <c r="F486" s="206">
        <v>315.52</v>
      </c>
      <c r="H486" s="33"/>
    </row>
    <row r="487" spans="2:8" s="1" customFormat="1" ht="16.899999999999999" customHeight="1">
      <c r="B487" s="33"/>
      <c r="C487" s="205" t="s">
        <v>2308</v>
      </c>
      <c r="D487" s="205" t="s">
        <v>4094</v>
      </c>
      <c r="E487" s="17" t="s">
        <v>153</v>
      </c>
      <c r="F487" s="206">
        <v>1994.6079999999999</v>
      </c>
      <c r="H487" s="33"/>
    </row>
    <row r="488" spans="2:8" s="1" customFormat="1" ht="16.899999999999999" customHeight="1">
      <c r="B488" s="33"/>
      <c r="C488" s="205" t="s">
        <v>2500</v>
      </c>
      <c r="D488" s="205" t="s">
        <v>4113</v>
      </c>
      <c r="E488" s="17" t="s">
        <v>237</v>
      </c>
      <c r="F488" s="206">
        <v>440.62</v>
      </c>
      <c r="H488" s="33"/>
    </row>
    <row r="489" spans="2:8" s="1" customFormat="1" ht="22.5">
      <c r="B489" s="33"/>
      <c r="C489" s="205" t="s">
        <v>1600</v>
      </c>
      <c r="D489" s="205" t="s">
        <v>4069</v>
      </c>
      <c r="E489" s="17" t="s">
        <v>183</v>
      </c>
      <c r="F489" s="206">
        <v>76.754999999999995</v>
      </c>
      <c r="H489" s="33"/>
    </row>
    <row r="490" spans="2:8" s="1" customFormat="1" ht="16.899999999999999" customHeight="1">
      <c r="B490" s="33"/>
      <c r="C490" s="205" t="s">
        <v>2542</v>
      </c>
      <c r="D490" s="205" t="s">
        <v>4107</v>
      </c>
      <c r="E490" s="17" t="s">
        <v>183</v>
      </c>
      <c r="F490" s="206">
        <v>99.396000000000001</v>
      </c>
      <c r="H490" s="33"/>
    </row>
    <row r="491" spans="2:8" s="1" customFormat="1" ht="16.899999999999999" customHeight="1">
      <c r="B491" s="33"/>
      <c r="C491" s="205" t="s">
        <v>2554</v>
      </c>
      <c r="D491" s="205" t="s">
        <v>4107</v>
      </c>
      <c r="E491" s="17" t="s">
        <v>183</v>
      </c>
      <c r="F491" s="206">
        <v>102.944</v>
      </c>
      <c r="H491" s="33"/>
    </row>
    <row r="492" spans="2:8" s="1" customFormat="1" ht="16.899999999999999" customHeight="1">
      <c r="B492" s="33"/>
      <c r="C492" s="201" t="s">
        <v>2235</v>
      </c>
      <c r="D492" s="202" t="s">
        <v>2236</v>
      </c>
      <c r="E492" s="203" t="s">
        <v>237</v>
      </c>
      <c r="F492" s="204">
        <v>125.1</v>
      </c>
      <c r="H492" s="33"/>
    </row>
    <row r="493" spans="2:8" s="1" customFormat="1" ht="16.899999999999999" customHeight="1">
      <c r="B493" s="33"/>
      <c r="C493" s="205" t="s">
        <v>1</v>
      </c>
      <c r="D493" s="205" t="s">
        <v>2492</v>
      </c>
      <c r="E493" s="17" t="s">
        <v>1</v>
      </c>
      <c r="F493" s="206">
        <v>0</v>
      </c>
      <c r="H493" s="33"/>
    </row>
    <row r="494" spans="2:8" s="1" customFormat="1" ht="16.899999999999999" customHeight="1">
      <c r="B494" s="33"/>
      <c r="C494" s="205" t="s">
        <v>1</v>
      </c>
      <c r="D494" s="205" t="s">
        <v>2493</v>
      </c>
      <c r="E494" s="17" t="s">
        <v>1</v>
      </c>
      <c r="F494" s="206">
        <v>57</v>
      </c>
      <c r="H494" s="33"/>
    </row>
    <row r="495" spans="2:8" s="1" customFormat="1" ht="16.899999999999999" customHeight="1">
      <c r="B495" s="33"/>
      <c r="C495" s="205" t="s">
        <v>1</v>
      </c>
      <c r="D495" s="205" t="s">
        <v>2494</v>
      </c>
      <c r="E495" s="17" t="s">
        <v>1</v>
      </c>
      <c r="F495" s="206">
        <v>60.1</v>
      </c>
      <c r="H495" s="33"/>
    </row>
    <row r="496" spans="2:8" s="1" customFormat="1" ht="16.899999999999999" customHeight="1">
      <c r="B496" s="33"/>
      <c r="C496" s="205" t="s">
        <v>1</v>
      </c>
      <c r="D496" s="205" t="s">
        <v>2495</v>
      </c>
      <c r="E496" s="17" t="s">
        <v>1</v>
      </c>
      <c r="F496" s="206">
        <v>8</v>
      </c>
      <c r="H496" s="33"/>
    </row>
    <row r="497" spans="2:8" s="1" customFormat="1" ht="16.899999999999999" customHeight="1">
      <c r="B497" s="33"/>
      <c r="C497" s="205" t="s">
        <v>2235</v>
      </c>
      <c r="D497" s="205" t="s">
        <v>243</v>
      </c>
      <c r="E497" s="17" t="s">
        <v>1</v>
      </c>
      <c r="F497" s="206">
        <v>125.1</v>
      </c>
      <c r="H497" s="33"/>
    </row>
    <row r="498" spans="2:8" s="1" customFormat="1" ht="16.899999999999999" customHeight="1">
      <c r="B498" s="33"/>
      <c r="C498" s="207" t="s">
        <v>4052</v>
      </c>
      <c r="H498" s="33"/>
    </row>
    <row r="499" spans="2:8" s="1" customFormat="1" ht="16.899999999999999" customHeight="1">
      <c r="B499" s="33"/>
      <c r="C499" s="205" t="s">
        <v>2487</v>
      </c>
      <c r="D499" s="205" t="s">
        <v>4114</v>
      </c>
      <c r="E499" s="17" t="s">
        <v>237</v>
      </c>
      <c r="F499" s="206">
        <v>125.1</v>
      </c>
      <c r="H499" s="33"/>
    </row>
    <row r="500" spans="2:8" s="1" customFormat="1" ht="16.899999999999999" customHeight="1">
      <c r="B500" s="33"/>
      <c r="C500" s="205" t="s">
        <v>2457</v>
      </c>
      <c r="D500" s="205" t="s">
        <v>4115</v>
      </c>
      <c r="E500" s="17" t="s">
        <v>237</v>
      </c>
      <c r="F500" s="206">
        <v>125.1</v>
      </c>
      <c r="H500" s="33"/>
    </row>
    <row r="501" spans="2:8" s="1" customFormat="1" ht="16.899999999999999" customHeight="1">
      <c r="B501" s="33"/>
      <c r="C501" s="205" t="s">
        <v>2308</v>
      </c>
      <c r="D501" s="205" t="s">
        <v>4094</v>
      </c>
      <c r="E501" s="17" t="s">
        <v>153</v>
      </c>
      <c r="F501" s="206">
        <v>1994.6079999999999</v>
      </c>
      <c r="H501" s="33"/>
    </row>
    <row r="502" spans="2:8" s="1" customFormat="1" ht="16.899999999999999" customHeight="1">
      <c r="B502" s="33"/>
      <c r="C502" s="205" t="s">
        <v>2500</v>
      </c>
      <c r="D502" s="205" t="s">
        <v>4113</v>
      </c>
      <c r="E502" s="17" t="s">
        <v>237</v>
      </c>
      <c r="F502" s="206">
        <v>440.62</v>
      </c>
      <c r="H502" s="33"/>
    </row>
    <row r="503" spans="2:8" s="1" customFormat="1" ht="22.5">
      <c r="B503" s="33"/>
      <c r="C503" s="205" t="s">
        <v>1600</v>
      </c>
      <c r="D503" s="205" t="s">
        <v>4069</v>
      </c>
      <c r="E503" s="17" t="s">
        <v>183</v>
      </c>
      <c r="F503" s="206">
        <v>76.754999999999995</v>
      </c>
      <c r="H503" s="33"/>
    </row>
    <row r="504" spans="2:8" s="1" customFormat="1" ht="16.899999999999999" customHeight="1">
      <c r="B504" s="33"/>
      <c r="C504" s="205" t="s">
        <v>2542</v>
      </c>
      <c r="D504" s="205" t="s">
        <v>4107</v>
      </c>
      <c r="E504" s="17" t="s">
        <v>183</v>
      </c>
      <c r="F504" s="206">
        <v>99.396000000000001</v>
      </c>
      <c r="H504" s="33"/>
    </row>
    <row r="505" spans="2:8" s="1" customFormat="1" ht="16.899999999999999" customHeight="1">
      <c r="B505" s="33"/>
      <c r="C505" s="205" t="s">
        <v>2554</v>
      </c>
      <c r="D505" s="205" t="s">
        <v>4107</v>
      </c>
      <c r="E505" s="17" t="s">
        <v>183</v>
      </c>
      <c r="F505" s="206">
        <v>102.944</v>
      </c>
      <c r="H505" s="33"/>
    </row>
    <row r="506" spans="2:8" s="1" customFormat="1" ht="16.899999999999999" customHeight="1">
      <c r="B506" s="33"/>
      <c r="C506" s="201" t="s">
        <v>4116</v>
      </c>
      <c r="D506" s="202" t="s">
        <v>4117</v>
      </c>
      <c r="E506" s="203" t="s">
        <v>153</v>
      </c>
      <c r="F506" s="204">
        <v>142.30000000000001</v>
      </c>
      <c r="H506" s="33"/>
    </row>
    <row r="507" spans="2:8" s="1" customFormat="1" ht="26.45" customHeight="1">
      <c r="B507" s="33"/>
      <c r="C507" s="200" t="s">
        <v>4118</v>
      </c>
      <c r="D507" s="200" t="s">
        <v>119</v>
      </c>
      <c r="H507" s="33"/>
    </row>
    <row r="508" spans="2:8" s="1" customFormat="1" ht="16.899999999999999" customHeight="1">
      <c r="B508" s="33"/>
      <c r="C508" s="201" t="s">
        <v>4119</v>
      </c>
      <c r="D508" s="202" t="s">
        <v>1838</v>
      </c>
      <c r="E508" s="203" t="s">
        <v>167</v>
      </c>
      <c r="F508" s="204">
        <v>10778.302</v>
      </c>
      <c r="H508" s="33"/>
    </row>
    <row r="509" spans="2:8" s="1" customFormat="1" ht="16.899999999999999" customHeight="1">
      <c r="B509" s="33"/>
      <c r="C509" s="201" t="s">
        <v>4120</v>
      </c>
      <c r="D509" s="202" t="s">
        <v>1841</v>
      </c>
      <c r="E509" s="203" t="s">
        <v>167</v>
      </c>
      <c r="F509" s="204">
        <v>4992.1729999999998</v>
      </c>
      <c r="H509" s="33"/>
    </row>
    <row r="510" spans="2:8" s="1" customFormat="1" ht="16.899999999999999" customHeight="1">
      <c r="B510" s="33"/>
      <c r="C510" s="201" t="s">
        <v>4121</v>
      </c>
      <c r="D510" s="202" t="s">
        <v>1844</v>
      </c>
      <c r="E510" s="203" t="s">
        <v>167</v>
      </c>
      <c r="F510" s="204">
        <v>9667.8799999999992</v>
      </c>
      <c r="H510" s="33"/>
    </row>
    <row r="511" spans="2:8" s="1" customFormat="1" ht="16.899999999999999" customHeight="1">
      <c r="B511" s="33"/>
      <c r="C511" s="201" t="s">
        <v>4122</v>
      </c>
      <c r="D511" s="202" t="s">
        <v>1847</v>
      </c>
      <c r="E511" s="203" t="s">
        <v>167</v>
      </c>
      <c r="F511" s="204">
        <v>401.99900000000002</v>
      </c>
      <c r="H511" s="33"/>
    </row>
    <row r="512" spans="2:8" s="1" customFormat="1" ht="16.899999999999999" customHeight="1">
      <c r="B512" s="33"/>
      <c r="C512" s="201" t="s">
        <v>4123</v>
      </c>
      <c r="D512" s="202" t="s">
        <v>1850</v>
      </c>
      <c r="E512" s="203" t="s">
        <v>167</v>
      </c>
      <c r="F512" s="204">
        <v>0</v>
      </c>
      <c r="H512" s="33"/>
    </row>
    <row r="513" spans="2:8" s="1" customFormat="1" ht="16.899999999999999" customHeight="1">
      <c r="B513" s="33"/>
      <c r="C513" s="201" t="s">
        <v>4124</v>
      </c>
      <c r="D513" s="202" t="s">
        <v>4125</v>
      </c>
      <c r="E513" s="203" t="s">
        <v>167</v>
      </c>
      <c r="F513" s="204">
        <v>247.8</v>
      </c>
      <c r="H513" s="33"/>
    </row>
    <row r="514" spans="2:8" s="1" customFormat="1" ht="16.899999999999999" customHeight="1">
      <c r="B514" s="33"/>
      <c r="C514" s="201" t="s">
        <v>4126</v>
      </c>
      <c r="D514" s="202" t="s">
        <v>4127</v>
      </c>
      <c r="E514" s="203" t="s">
        <v>167</v>
      </c>
      <c r="F514" s="204">
        <v>603</v>
      </c>
      <c r="H514" s="33"/>
    </row>
    <row r="515" spans="2:8" s="1" customFormat="1" ht="16.899999999999999" customHeight="1">
      <c r="B515" s="33"/>
      <c r="C515" s="201" t="s">
        <v>4128</v>
      </c>
      <c r="D515" s="202" t="s">
        <v>4129</v>
      </c>
      <c r="E515" s="203" t="s">
        <v>167</v>
      </c>
      <c r="F515" s="204">
        <v>844.2</v>
      </c>
      <c r="H515" s="33"/>
    </row>
    <row r="516" spans="2:8" s="1" customFormat="1" ht="16.899999999999999" customHeight="1">
      <c r="B516" s="33"/>
      <c r="C516" s="201" t="s">
        <v>4130</v>
      </c>
      <c r="D516" s="202" t="s">
        <v>1856</v>
      </c>
      <c r="E516" s="203" t="s">
        <v>167</v>
      </c>
      <c r="F516" s="204">
        <v>27287.460999999999</v>
      </c>
      <c r="H516" s="33"/>
    </row>
    <row r="517" spans="2:8" s="1" customFormat="1" ht="16.899999999999999" customHeight="1">
      <c r="B517" s="33"/>
      <c r="C517" s="201" t="s">
        <v>4131</v>
      </c>
      <c r="D517" s="202" t="s">
        <v>4132</v>
      </c>
      <c r="E517" s="203" t="s">
        <v>167</v>
      </c>
      <c r="F517" s="204">
        <v>11462.696</v>
      </c>
      <c r="H517" s="33"/>
    </row>
    <row r="518" spans="2:8" s="1" customFormat="1" ht="26.45" customHeight="1">
      <c r="B518" s="33"/>
      <c r="C518" s="200" t="s">
        <v>4133</v>
      </c>
      <c r="D518" s="200" t="s">
        <v>122</v>
      </c>
      <c r="H518" s="33"/>
    </row>
    <row r="519" spans="2:8" s="1" customFormat="1" ht="16.899999999999999" customHeight="1">
      <c r="B519" s="33"/>
      <c r="C519" s="201" t="s">
        <v>2706</v>
      </c>
      <c r="D519" s="202" t="s">
        <v>2707</v>
      </c>
      <c r="E519" s="203" t="s">
        <v>153</v>
      </c>
      <c r="F519" s="204">
        <v>56.8</v>
      </c>
      <c r="H519" s="33"/>
    </row>
    <row r="520" spans="2:8" s="1" customFormat="1" ht="16.899999999999999" customHeight="1">
      <c r="B520" s="33"/>
      <c r="C520" s="205" t="s">
        <v>2706</v>
      </c>
      <c r="D520" s="205" t="s">
        <v>2805</v>
      </c>
      <c r="E520" s="17" t="s">
        <v>1</v>
      </c>
      <c r="F520" s="206">
        <v>56.8</v>
      </c>
      <c r="H520" s="33"/>
    </row>
    <row r="521" spans="2:8" s="1" customFormat="1" ht="16.899999999999999" customHeight="1">
      <c r="B521" s="33"/>
      <c r="C521" s="207" t="s">
        <v>4052</v>
      </c>
      <c r="H521" s="33"/>
    </row>
    <row r="522" spans="2:8" s="1" customFormat="1" ht="22.5">
      <c r="B522" s="33"/>
      <c r="C522" s="205" t="s">
        <v>2797</v>
      </c>
      <c r="D522" s="205" t="s">
        <v>4134</v>
      </c>
      <c r="E522" s="17" t="s">
        <v>153</v>
      </c>
      <c r="F522" s="206">
        <v>56.8</v>
      </c>
      <c r="H522" s="33"/>
    </row>
    <row r="523" spans="2:8" s="1" customFormat="1" ht="16.899999999999999" customHeight="1">
      <c r="B523" s="33"/>
      <c r="C523" s="205" t="s">
        <v>2241</v>
      </c>
      <c r="D523" s="205" t="s">
        <v>4102</v>
      </c>
      <c r="E523" s="17" t="s">
        <v>153</v>
      </c>
      <c r="F523" s="206">
        <v>120.64</v>
      </c>
      <c r="H523" s="33"/>
    </row>
    <row r="524" spans="2:8" s="1" customFormat="1" ht="16.899999999999999" customHeight="1">
      <c r="B524" s="33"/>
      <c r="C524" s="205" t="s">
        <v>2250</v>
      </c>
      <c r="D524" s="205" t="s">
        <v>2251</v>
      </c>
      <c r="E524" s="17" t="s">
        <v>153</v>
      </c>
      <c r="F524" s="206">
        <v>56.8</v>
      </c>
      <c r="H524" s="33"/>
    </row>
    <row r="525" spans="2:8" s="1" customFormat="1" ht="16.899999999999999" customHeight="1">
      <c r="B525" s="33"/>
      <c r="C525" s="205" t="s">
        <v>2255</v>
      </c>
      <c r="D525" s="205" t="s">
        <v>4093</v>
      </c>
      <c r="E525" s="17" t="s">
        <v>153</v>
      </c>
      <c r="F525" s="206">
        <v>56.8</v>
      </c>
      <c r="H525" s="33"/>
    </row>
    <row r="526" spans="2:8" s="1" customFormat="1" ht="16.899999999999999" customHeight="1">
      <c r="B526" s="33"/>
      <c r="C526" s="205" t="s">
        <v>2390</v>
      </c>
      <c r="D526" s="205" t="s">
        <v>4101</v>
      </c>
      <c r="E526" s="17" t="s">
        <v>153</v>
      </c>
      <c r="F526" s="206">
        <v>115.84</v>
      </c>
      <c r="H526" s="33"/>
    </row>
    <row r="527" spans="2:8" s="1" customFormat="1" ht="16.899999999999999" customHeight="1">
      <c r="B527" s="33"/>
      <c r="C527" s="201" t="s">
        <v>2197</v>
      </c>
      <c r="D527" s="202" t="s">
        <v>2198</v>
      </c>
      <c r="E527" s="203" t="s">
        <v>153</v>
      </c>
      <c r="F527" s="204">
        <v>48.125</v>
      </c>
      <c r="H527" s="33"/>
    </row>
    <row r="528" spans="2:8" s="1" customFormat="1" ht="16.899999999999999" customHeight="1">
      <c r="B528" s="33"/>
      <c r="C528" s="201" t="s">
        <v>2200</v>
      </c>
      <c r="D528" s="202" t="s">
        <v>2201</v>
      </c>
      <c r="E528" s="203" t="s">
        <v>153</v>
      </c>
      <c r="F528" s="204">
        <v>66.959999999999994</v>
      </c>
      <c r="H528" s="33"/>
    </row>
    <row r="529" spans="2:8" s="1" customFormat="1" ht="16.899999999999999" customHeight="1">
      <c r="B529" s="33"/>
      <c r="C529" s="201" t="s">
        <v>2709</v>
      </c>
      <c r="D529" s="202" t="s">
        <v>2710</v>
      </c>
      <c r="E529" s="203" t="s">
        <v>153</v>
      </c>
      <c r="F529" s="204">
        <v>172.64</v>
      </c>
      <c r="H529" s="33"/>
    </row>
    <row r="530" spans="2:8" s="1" customFormat="1" ht="16.899999999999999" customHeight="1">
      <c r="B530" s="33"/>
      <c r="C530" s="205" t="s">
        <v>1</v>
      </c>
      <c r="D530" s="205" t="s">
        <v>2777</v>
      </c>
      <c r="E530" s="17" t="s">
        <v>1</v>
      </c>
      <c r="F530" s="206">
        <v>0</v>
      </c>
      <c r="H530" s="33"/>
    </row>
    <row r="531" spans="2:8" s="1" customFormat="1" ht="16.899999999999999" customHeight="1">
      <c r="B531" s="33"/>
      <c r="C531" s="205" t="s">
        <v>1</v>
      </c>
      <c r="D531" s="205" t="s">
        <v>2778</v>
      </c>
      <c r="E531" s="17" t="s">
        <v>1</v>
      </c>
      <c r="F531" s="206">
        <v>187.04</v>
      </c>
      <c r="H531" s="33"/>
    </row>
    <row r="532" spans="2:8" s="1" customFormat="1" ht="16.899999999999999" customHeight="1">
      <c r="B532" s="33"/>
      <c r="C532" s="205" t="s">
        <v>1</v>
      </c>
      <c r="D532" s="205" t="s">
        <v>2779</v>
      </c>
      <c r="E532" s="17" t="s">
        <v>1</v>
      </c>
      <c r="F532" s="206">
        <v>-14.4</v>
      </c>
      <c r="H532" s="33"/>
    </row>
    <row r="533" spans="2:8" s="1" customFormat="1" ht="16.899999999999999" customHeight="1">
      <c r="B533" s="33"/>
      <c r="C533" s="205" t="s">
        <v>2709</v>
      </c>
      <c r="D533" s="205" t="s">
        <v>243</v>
      </c>
      <c r="E533" s="17" t="s">
        <v>1</v>
      </c>
      <c r="F533" s="206">
        <v>172.64</v>
      </c>
      <c r="H533" s="33"/>
    </row>
    <row r="534" spans="2:8" s="1" customFormat="1" ht="16.899999999999999" customHeight="1">
      <c r="B534" s="33"/>
      <c r="C534" s="207" t="s">
        <v>4052</v>
      </c>
      <c r="H534" s="33"/>
    </row>
    <row r="535" spans="2:8" s="1" customFormat="1" ht="16.899999999999999" customHeight="1">
      <c r="B535" s="33"/>
      <c r="C535" s="205" t="s">
        <v>2774</v>
      </c>
      <c r="D535" s="205" t="s">
        <v>4135</v>
      </c>
      <c r="E535" s="17" t="s">
        <v>153</v>
      </c>
      <c r="F535" s="206">
        <v>172.64</v>
      </c>
      <c r="H535" s="33"/>
    </row>
    <row r="536" spans="2:8" s="1" customFormat="1" ht="16.899999999999999" customHeight="1">
      <c r="B536" s="33"/>
      <c r="C536" s="205" t="s">
        <v>2390</v>
      </c>
      <c r="D536" s="205" t="s">
        <v>4101</v>
      </c>
      <c r="E536" s="17" t="s">
        <v>153</v>
      </c>
      <c r="F536" s="206">
        <v>115.84</v>
      </c>
      <c r="H536" s="33"/>
    </row>
    <row r="537" spans="2:8" s="1" customFormat="1" ht="16.899999999999999" customHeight="1">
      <c r="B537" s="33"/>
      <c r="C537" s="201" t="s">
        <v>4136</v>
      </c>
      <c r="D537" s="202" t="s">
        <v>4137</v>
      </c>
      <c r="E537" s="203" t="s">
        <v>153</v>
      </c>
      <c r="F537" s="204">
        <v>237.739</v>
      </c>
      <c r="H537" s="33"/>
    </row>
    <row r="538" spans="2:8" s="1" customFormat="1" ht="26.45" customHeight="1">
      <c r="B538" s="33"/>
      <c r="C538" s="200" t="s">
        <v>4138</v>
      </c>
      <c r="D538" s="200" t="s">
        <v>128</v>
      </c>
      <c r="H538" s="33"/>
    </row>
    <row r="539" spans="2:8" s="1" customFormat="1" ht="16.899999999999999" customHeight="1">
      <c r="B539" s="33"/>
      <c r="C539" s="201" t="s">
        <v>2197</v>
      </c>
      <c r="D539" s="202" t="s">
        <v>2198</v>
      </c>
      <c r="E539" s="203" t="s">
        <v>153</v>
      </c>
      <c r="F539" s="204">
        <v>31.074999999999999</v>
      </c>
      <c r="H539" s="33"/>
    </row>
    <row r="540" spans="2:8" s="1" customFormat="1" ht="16.899999999999999" customHeight="1">
      <c r="B540" s="33"/>
      <c r="C540" s="201" t="s">
        <v>2200</v>
      </c>
      <c r="D540" s="202" t="s">
        <v>2201</v>
      </c>
      <c r="E540" s="203" t="s">
        <v>153</v>
      </c>
      <c r="F540" s="204">
        <v>66.239999999999995</v>
      </c>
      <c r="H540" s="33"/>
    </row>
    <row r="541" spans="2:8" s="1" customFormat="1" ht="16.899999999999999" customHeight="1">
      <c r="B541" s="33"/>
      <c r="C541" s="201" t="s">
        <v>2203</v>
      </c>
      <c r="D541" s="202" t="s">
        <v>2204</v>
      </c>
      <c r="E541" s="203" t="s">
        <v>153</v>
      </c>
      <c r="F541" s="204">
        <v>145.38999999999999</v>
      </c>
      <c r="H541" s="33"/>
    </row>
    <row r="542" spans="2:8" s="1" customFormat="1" ht="16.899999999999999" customHeight="1">
      <c r="B542" s="33"/>
      <c r="C542" s="201" t="s">
        <v>2206</v>
      </c>
      <c r="D542" s="202" t="s">
        <v>2207</v>
      </c>
      <c r="E542" s="203" t="s">
        <v>153</v>
      </c>
      <c r="F542" s="204">
        <v>916.25199999999995</v>
      </c>
      <c r="H542" s="33"/>
    </row>
    <row r="543" spans="2:8" s="1" customFormat="1" ht="16.899999999999999" customHeight="1">
      <c r="B543" s="33"/>
      <c r="C543" s="201" t="s">
        <v>2215</v>
      </c>
      <c r="D543" s="202" t="s">
        <v>2216</v>
      </c>
      <c r="E543" s="203" t="s">
        <v>183</v>
      </c>
      <c r="F543" s="204">
        <v>1.1519999999999999</v>
      </c>
      <c r="H543" s="33"/>
    </row>
    <row r="544" spans="2:8" s="1" customFormat="1" ht="16.899999999999999" customHeight="1">
      <c r="B544" s="33"/>
      <c r="C544" s="201" t="s">
        <v>2222</v>
      </c>
      <c r="D544" s="202" t="s">
        <v>2223</v>
      </c>
      <c r="E544" s="203" t="s">
        <v>153</v>
      </c>
      <c r="F544" s="204">
        <v>671.91300000000001</v>
      </c>
      <c r="H544" s="33"/>
    </row>
    <row r="545" spans="2:8" s="1" customFormat="1" ht="16.899999999999999" customHeight="1">
      <c r="B545" s="33"/>
      <c r="C545" s="201" t="s">
        <v>2232</v>
      </c>
      <c r="D545" s="202" t="s">
        <v>2233</v>
      </c>
      <c r="E545" s="203" t="s">
        <v>237</v>
      </c>
      <c r="F545" s="204">
        <v>315.52</v>
      </c>
      <c r="H545" s="33"/>
    </row>
    <row r="546" spans="2:8" s="1" customFormat="1" ht="16.899999999999999" customHeight="1">
      <c r="B546" s="33"/>
      <c r="C546" s="201" t="s">
        <v>2235</v>
      </c>
      <c r="D546" s="202" t="s">
        <v>2236</v>
      </c>
      <c r="E546" s="203" t="s">
        <v>237</v>
      </c>
      <c r="F546" s="204">
        <v>125.1</v>
      </c>
      <c r="H546" s="33"/>
    </row>
    <row r="547" spans="2:8" s="1" customFormat="1" ht="26.45" customHeight="1">
      <c r="B547" s="33"/>
      <c r="C547" s="200" t="s">
        <v>4139</v>
      </c>
      <c r="D547" s="200" t="s">
        <v>131</v>
      </c>
      <c r="H547" s="33"/>
    </row>
    <row r="548" spans="2:8" s="1" customFormat="1" ht="16.899999999999999" customHeight="1">
      <c r="B548" s="33"/>
      <c r="C548" s="201" t="s">
        <v>3229</v>
      </c>
      <c r="D548" s="202" t="s">
        <v>3230</v>
      </c>
      <c r="E548" s="203" t="s">
        <v>167</v>
      </c>
      <c r="F548" s="204">
        <v>150</v>
      </c>
      <c r="H548" s="33"/>
    </row>
    <row r="549" spans="2:8" s="1" customFormat="1" ht="16.899999999999999" customHeight="1">
      <c r="B549" s="33"/>
      <c r="C549" s="205" t="s">
        <v>1</v>
      </c>
      <c r="D549" s="205" t="s">
        <v>3248</v>
      </c>
      <c r="E549" s="17" t="s">
        <v>1</v>
      </c>
      <c r="F549" s="206">
        <v>0</v>
      </c>
      <c r="H549" s="33"/>
    </row>
    <row r="550" spans="2:8" s="1" customFormat="1" ht="16.899999999999999" customHeight="1">
      <c r="B550" s="33"/>
      <c r="C550" s="205" t="s">
        <v>1</v>
      </c>
      <c r="D550" s="205" t="s">
        <v>3249</v>
      </c>
      <c r="E550" s="17" t="s">
        <v>1</v>
      </c>
      <c r="F550" s="206">
        <v>0</v>
      </c>
      <c r="H550" s="33"/>
    </row>
    <row r="551" spans="2:8" s="1" customFormat="1" ht="16.899999999999999" customHeight="1">
      <c r="B551" s="33"/>
      <c r="C551" s="205" t="s">
        <v>1</v>
      </c>
      <c r="D551" s="205" t="s">
        <v>3250</v>
      </c>
      <c r="E551" s="17" t="s">
        <v>1</v>
      </c>
      <c r="F551" s="206">
        <v>150</v>
      </c>
      <c r="H551" s="33"/>
    </row>
    <row r="552" spans="2:8" s="1" customFormat="1" ht="16.899999999999999" customHeight="1">
      <c r="B552" s="33"/>
      <c r="C552" s="205" t="s">
        <v>3229</v>
      </c>
      <c r="D552" s="205" t="s">
        <v>243</v>
      </c>
      <c r="E552" s="17" t="s">
        <v>1</v>
      </c>
      <c r="F552" s="206">
        <v>150</v>
      </c>
      <c r="H552" s="33"/>
    </row>
    <row r="553" spans="2:8" s="1" customFormat="1" ht="16.899999999999999" customHeight="1">
      <c r="B553" s="33"/>
      <c r="C553" s="207" t="s">
        <v>4052</v>
      </c>
      <c r="H553" s="33"/>
    </row>
    <row r="554" spans="2:8" s="1" customFormat="1" ht="22.5">
      <c r="B554" s="33"/>
      <c r="C554" s="205" t="s">
        <v>1886</v>
      </c>
      <c r="D554" s="205" t="s">
        <v>4140</v>
      </c>
      <c r="E554" s="17" t="s">
        <v>167</v>
      </c>
      <c r="F554" s="206">
        <v>150</v>
      </c>
      <c r="H554" s="33"/>
    </row>
    <row r="555" spans="2:8" s="1" customFormat="1" ht="22.5">
      <c r="B555" s="33"/>
      <c r="C555" s="205" t="s">
        <v>1939</v>
      </c>
      <c r="D555" s="205" t="s">
        <v>4077</v>
      </c>
      <c r="E555" s="17" t="s">
        <v>167</v>
      </c>
      <c r="F555" s="206">
        <v>1461.6</v>
      </c>
      <c r="H555" s="33"/>
    </row>
    <row r="556" spans="2:8" s="1" customFormat="1" ht="16.899999999999999" customHeight="1">
      <c r="B556" s="33"/>
      <c r="C556" s="205" t="s">
        <v>267</v>
      </c>
      <c r="D556" s="205" t="s">
        <v>4074</v>
      </c>
      <c r="E556" s="17" t="s">
        <v>167</v>
      </c>
      <c r="F556" s="206">
        <v>1416</v>
      </c>
      <c r="H556" s="33"/>
    </row>
    <row r="557" spans="2:8" s="1" customFormat="1" ht="16.899999999999999" customHeight="1">
      <c r="B557" s="33"/>
      <c r="C557" s="205" t="s">
        <v>1967</v>
      </c>
      <c r="D557" s="205" t="s">
        <v>4072</v>
      </c>
      <c r="E557" s="17" t="s">
        <v>167</v>
      </c>
      <c r="F557" s="206">
        <v>150</v>
      </c>
      <c r="H557" s="33"/>
    </row>
    <row r="558" spans="2:8" s="1" customFormat="1" ht="22.5">
      <c r="B558" s="33"/>
      <c r="C558" s="205" t="s">
        <v>2187</v>
      </c>
      <c r="D558" s="205" t="s">
        <v>4078</v>
      </c>
      <c r="E558" s="17" t="s">
        <v>183</v>
      </c>
      <c r="F558" s="206">
        <v>270</v>
      </c>
      <c r="H558" s="33"/>
    </row>
    <row r="559" spans="2:8" s="1" customFormat="1" ht="16.899999999999999" customHeight="1">
      <c r="B559" s="33"/>
      <c r="C559" s="205" t="s">
        <v>305</v>
      </c>
      <c r="D559" s="205" t="s">
        <v>306</v>
      </c>
      <c r="E559" s="17" t="s">
        <v>183</v>
      </c>
      <c r="F559" s="206">
        <v>270</v>
      </c>
      <c r="H559" s="33"/>
    </row>
    <row r="560" spans="2:8" s="1" customFormat="1" ht="16.899999999999999" customHeight="1">
      <c r="B560" s="33"/>
      <c r="C560" s="201" t="s">
        <v>4123</v>
      </c>
      <c r="D560" s="202" t="s">
        <v>1850</v>
      </c>
      <c r="E560" s="203" t="s">
        <v>167</v>
      </c>
      <c r="F560" s="204">
        <v>1575</v>
      </c>
      <c r="H560" s="33"/>
    </row>
    <row r="561" spans="2:8" s="1" customFormat="1" ht="16.899999999999999" customHeight="1">
      <c r="B561" s="33"/>
      <c r="C561" s="201" t="s">
        <v>3231</v>
      </c>
      <c r="D561" s="202" t="s">
        <v>3232</v>
      </c>
      <c r="E561" s="203" t="s">
        <v>153</v>
      </c>
      <c r="F561" s="204">
        <v>114</v>
      </c>
      <c r="H561" s="33"/>
    </row>
    <row r="562" spans="2:8" s="1" customFormat="1" ht="16.899999999999999" customHeight="1">
      <c r="B562" s="33"/>
      <c r="C562" s="205" t="s">
        <v>1</v>
      </c>
      <c r="D562" s="205" t="s">
        <v>3240</v>
      </c>
      <c r="E562" s="17" t="s">
        <v>1</v>
      </c>
      <c r="F562" s="206">
        <v>70</v>
      </c>
      <c r="H562" s="33"/>
    </row>
    <row r="563" spans="2:8" s="1" customFormat="1" ht="16.899999999999999" customHeight="1">
      <c r="B563" s="33"/>
      <c r="C563" s="205" t="s">
        <v>1</v>
      </c>
      <c r="D563" s="205" t="s">
        <v>3241</v>
      </c>
      <c r="E563" s="17" t="s">
        <v>1</v>
      </c>
      <c r="F563" s="206">
        <v>44</v>
      </c>
      <c r="H563" s="33"/>
    </row>
    <row r="564" spans="2:8" s="1" customFormat="1" ht="16.899999999999999" customHeight="1">
      <c r="B564" s="33"/>
      <c r="C564" s="205" t="s">
        <v>3231</v>
      </c>
      <c r="D564" s="205" t="s">
        <v>243</v>
      </c>
      <c r="E564" s="17" t="s">
        <v>1</v>
      </c>
      <c r="F564" s="206">
        <v>114</v>
      </c>
      <c r="H564" s="33"/>
    </row>
    <row r="565" spans="2:8" s="1" customFormat="1" ht="16.899999999999999" customHeight="1">
      <c r="B565" s="33"/>
      <c r="C565" s="207" t="s">
        <v>4052</v>
      </c>
      <c r="H565" s="33"/>
    </row>
    <row r="566" spans="2:8" s="1" customFormat="1" ht="16.899999999999999" customHeight="1">
      <c r="B566" s="33"/>
      <c r="C566" s="205" t="s">
        <v>3237</v>
      </c>
      <c r="D566" s="205" t="s">
        <v>4141</v>
      </c>
      <c r="E566" s="17" t="s">
        <v>153</v>
      </c>
      <c r="F566" s="206">
        <v>114</v>
      </c>
      <c r="H566" s="33"/>
    </row>
    <row r="567" spans="2:8" s="1" customFormat="1" ht="16.899999999999999" customHeight="1">
      <c r="B567" s="33"/>
      <c r="C567" s="205" t="s">
        <v>3270</v>
      </c>
      <c r="D567" s="205" t="s">
        <v>4142</v>
      </c>
      <c r="E567" s="17" t="s">
        <v>153</v>
      </c>
      <c r="F567" s="206">
        <v>4954</v>
      </c>
      <c r="H567" s="33"/>
    </row>
    <row r="568" spans="2:8" s="1" customFormat="1" ht="22.5">
      <c r="B568" s="33"/>
      <c r="C568" s="205" t="s">
        <v>1939</v>
      </c>
      <c r="D568" s="205" t="s">
        <v>4077</v>
      </c>
      <c r="E568" s="17" t="s">
        <v>167</v>
      </c>
      <c r="F568" s="206">
        <v>1461.6</v>
      </c>
      <c r="H568" s="33"/>
    </row>
    <row r="569" spans="2:8" s="1" customFormat="1" ht="16.899999999999999" customHeight="1">
      <c r="B569" s="33"/>
      <c r="C569" s="205" t="s">
        <v>3257</v>
      </c>
      <c r="D569" s="205" t="s">
        <v>4143</v>
      </c>
      <c r="E569" s="17" t="s">
        <v>167</v>
      </c>
      <c r="F569" s="206">
        <v>45.6</v>
      </c>
      <c r="H569" s="33"/>
    </row>
    <row r="570" spans="2:8" s="1" customFormat="1" ht="16.899999999999999" customHeight="1">
      <c r="B570" s="33"/>
      <c r="C570" s="201" t="s">
        <v>3233</v>
      </c>
      <c r="D570" s="202" t="s">
        <v>3234</v>
      </c>
      <c r="E570" s="203" t="s">
        <v>153</v>
      </c>
      <c r="F570" s="204">
        <v>1440</v>
      </c>
      <c r="H570" s="33"/>
    </row>
    <row r="571" spans="2:8" s="1" customFormat="1" ht="16.899999999999999" customHeight="1">
      <c r="B571" s="33"/>
      <c r="C571" s="205" t="s">
        <v>1</v>
      </c>
      <c r="D571" s="205" t="s">
        <v>3243</v>
      </c>
      <c r="E571" s="17" t="s">
        <v>1</v>
      </c>
      <c r="F571" s="206">
        <v>0</v>
      </c>
      <c r="H571" s="33"/>
    </row>
    <row r="572" spans="2:8" s="1" customFormat="1" ht="16.899999999999999" customHeight="1">
      <c r="B572" s="33"/>
      <c r="C572" s="205" t="s">
        <v>1</v>
      </c>
      <c r="D572" s="205" t="s">
        <v>3244</v>
      </c>
      <c r="E572" s="17" t="s">
        <v>1</v>
      </c>
      <c r="F572" s="206">
        <v>0</v>
      </c>
      <c r="H572" s="33"/>
    </row>
    <row r="573" spans="2:8" s="1" customFormat="1" ht="16.899999999999999" customHeight="1">
      <c r="B573" s="33"/>
      <c r="C573" s="205" t="s">
        <v>1</v>
      </c>
      <c r="D573" s="205" t="s">
        <v>3245</v>
      </c>
      <c r="E573" s="17" t="s">
        <v>1</v>
      </c>
      <c r="F573" s="206">
        <v>1200</v>
      </c>
      <c r="H573" s="33"/>
    </row>
    <row r="574" spans="2:8" s="1" customFormat="1" ht="16.899999999999999" customHeight="1">
      <c r="B574" s="33"/>
      <c r="C574" s="205" t="s">
        <v>1</v>
      </c>
      <c r="D574" s="205" t="s">
        <v>3246</v>
      </c>
      <c r="E574" s="17" t="s">
        <v>1</v>
      </c>
      <c r="F574" s="206">
        <v>240</v>
      </c>
      <c r="H574" s="33"/>
    </row>
    <row r="575" spans="2:8" s="1" customFormat="1" ht="16.899999999999999" customHeight="1">
      <c r="B575" s="33"/>
      <c r="C575" s="205" t="s">
        <v>3233</v>
      </c>
      <c r="D575" s="205" t="s">
        <v>243</v>
      </c>
      <c r="E575" s="17" t="s">
        <v>1</v>
      </c>
      <c r="F575" s="206">
        <v>1440</v>
      </c>
      <c r="H575" s="33"/>
    </row>
    <row r="576" spans="2:8" s="1" customFormat="1" ht="16.899999999999999" customHeight="1">
      <c r="B576" s="33"/>
      <c r="C576" s="207" t="s">
        <v>4052</v>
      </c>
      <c r="H576" s="33"/>
    </row>
    <row r="577" spans="2:8" s="1" customFormat="1" ht="16.899999999999999" customHeight="1">
      <c r="B577" s="33"/>
      <c r="C577" s="205" t="s">
        <v>1882</v>
      </c>
      <c r="D577" s="205" t="s">
        <v>4144</v>
      </c>
      <c r="E577" s="17" t="s">
        <v>153</v>
      </c>
      <c r="F577" s="206">
        <v>1440</v>
      </c>
      <c r="H577" s="33"/>
    </row>
    <row r="578" spans="2:8" s="1" customFormat="1" ht="16.899999999999999" customHeight="1">
      <c r="B578" s="33"/>
      <c r="C578" s="205" t="s">
        <v>3270</v>
      </c>
      <c r="D578" s="205" t="s">
        <v>4142</v>
      </c>
      <c r="E578" s="17" t="s">
        <v>153</v>
      </c>
      <c r="F578" s="206">
        <v>4954</v>
      </c>
      <c r="H578" s="33"/>
    </row>
    <row r="579" spans="2:8" s="1" customFormat="1" ht="22.5">
      <c r="B579" s="33"/>
      <c r="C579" s="205" t="s">
        <v>1939</v>
      </c>
      <c r="D579" s="205" t="s">
        <v>4077</v>
      </c>
      <c r="E579" s="17" t="s">
        <v>167</v>
      </c>
      <c r="F579" s="206">
        <v>1461.6</v>
      </c>
      <c r="H579" s="33"/>
    </row>
    <row r="580" spans="2:8" s="1" customFormat="1" ht="16.899999999999999" customHeight="1">
      <c r="B580" s="33"/>
      <c r="C580" s="205" t="s">
        <v>267</v>
      </c>
      <c r="D580" s="205" t="s">
        <v>4074</v>
      </c>
      <c r="E580" s="17" t="s">
        <v>167</v>
      </c>
      <c r="F580" s="206">
        <v>1416</v>
      </c>
      <c r="H580" s="33"/>
    </row>
    <row r="581" spans="2:8" s="1" customFormat="1" ht="16.899999999999999" customHeight="1">
      <c r="B581" s="33"/>
      <c r="C581" s="201" t="s">
        <v>4130</v>
      </c>
      <c r="D581" s="202" t="s">
        <v>1856</v>
      </c>
      <c r="E581" s="203" t="s">
        <v>167</v>
      </c>
      <c r="F581" s="204">
        <v>0</v>
      </c>
      <c r="H581" s="33"/>
    </row>
    <row r="582" spans="2:8" s="1" customFormat="1" ht="16.899999999999999" customHeight="1">
      <c r="B582" s="33"/>
      <c r="C582" s="201" t="s">
        <v>3313</v>
      </c>
      <c r="D582" s="202" t="s">
        <v>4145</v>
      </c>
      <c r="E582" s="203" t="s">
        <v>153</v>
      </c>
      <c r="F582" s="204">
        <v>3400</v>
      </c>
      <c r="H582" s="33"/>
    </row>
    <row r="583" spans="2:8" s="1" customFormat="1" ht="16.899999999999999" customHeight="1">
      <c r="B583" s="33"/>
      <c r="C583" s="205" t="s">
        <v>3313</v>
      </c>
      <c r="D583" s="205" t="s">
        <v>3314</v>
      </c>
      <c r="E583" s="17" t="s">
        <v>1</v>
      </c>
      <c r="F583" s="206">
        <v>3400</v>
      </c>
      <c r="H583" s="33"/>
    </row>
    <row r="584" spans="2:8" s="1" customFormat="1" ht="16.899999999999999" customHeight="1">
      <c r="B584" s="33"/>
      <c r="C584" s="201" t="s">
        <v>3315</v>
      </c>
      <c r="D584" s="202" t="s">
        <v>4146</v>
      </c>
      <c r="E584" s="203" t="s">
        <v>153</v>
      </c>
      <c r="F584" s="204">
        <v>1554</v>
      </c>
      <c r="H584" s="33"/>
    </row>
    <row r="585" spans="2:8" s="1" customFormat="1" ht="16.899999999999999" customHeight="1">
      <c r="B585" s="33"/>
      <c r="C585" s="205" t="s">
        <v>3315</v>
      </c>
      <c r="D585" s="205" t="s">
        <v>3316</v>
      </c>
      <c r="E585" s="17" t="s">
        <v>1</v>
      </c>
      <c r="F585" s="206">
        <v>1554</v>
      </c>
      <c r="H585" s="33"/>
    </row>
    <row r="586" spans="2:8" s="1" customFormat="1" ht="16.899999999999999" customHeight="1">
      <c r="B586" s="33"/>
      <c r="C586" s="201" t="s">
        <v>3320</v>
      </c>
      <c r="D586" s="202" t="s">
        <v>4147</v>
      </c>
      <c r="E586" s="203" t="s">
        <v>153</v>
      </c>
      <c r="F586" s="204">
        <v>50</v>
      </c>
      <c r="H586" s="33"/>
    </row>
    <row r="587" spans="2:8" s="1" customFormat="1" ht="16.899999999999999" customHeight="1">
      <c r="B587" s="33"/>
      <c r="C587" s="205" t="s">
        <v>3320</v>
      </c>
      <c r="D587" s="205" t="s">
        <v>3291</v>
      </c>
      <c r="E587" s="17" t="s">
        <v>1</v>
      </c>
      <c r="F587" s="206">
        <v>50</v>
      </c>
      <c r="H587" s="33"/>
    </row>
    <row r="588" spans="2:8" s="1" customFormat="1" ht="7.35" customHeight="1">
      <c r="B588" s="44"/>
      <c r="C588" s="45"/>
      <c r="D588" s="45"/>
      <c r="E588" s="45"/>
      <c r="F588" s="45"/>
      <c r="G588" s="45"/>
      <c r="H588" s="33"/>
    </row>
    <row r="589" spans="2:8" s="1" customFormat="1"/>
  </sheetData>
  <sheetProtection algorithmName="SHA-512" hashValue="RG2BkXTN3KFC60dgxXJz/tBjGcEJG6v/bC1stg5PhKAmm6XDFxmPdnxcLMtiLzUkSEPT8u2dUiBzaNmzdhvzGQ==" saltValue="uVzxm/ClbztbM5O03O6Q+CJizr/q/jfMah3ua6nR2aoMjuIzvc3cITkcro+8WdLiwpxLuus2iDlb3d/P3qP62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38</vt:i4>
      </vt:variant>
    </vt:vector>
  </HeadingPairs>
  <TitlesOfParts>
    <vt:vector size="58" baseType="lpstr">
      <vt:lpstr>Rekapitulace</vt:lpstr>
      <vt:lpstr>Rekapitulace stavby</vt:lpstr>
      <vt:lpstr>SO 02.1a - RETENČNÍ NÁDRŽ...</vt:lpstr>
      <vt:lpstr>SO 02.1b - RETENČNÍ NÁDRŽ...</vt:lpstr>
      <vt:lpstr>SO 02.1c - RETENČNÍ NÁDŽ ...</vt:lpstr>
      <vt:lpstr>SO 02.1d - RETENČNÍ NÁDŽ ...</vt:lpstr>
      <vt:lpstr>SO 02.2 - RN JIH - STAVEB...</vt:lpstr>
      <vt:lpstr>SO 06.1 - Zpevněné plochy</vt:lpstr>
      <vt:lpstr>SO 06.2 - Opěrné stěny</vt:lpstr>
      <vt:lpstr>SO 06.3 - Venkovní mobili...</vt:lpstr>
      <vt:lpstr>SO 06.4 - Kanalizační pří...</vt:lpstr>
      <vt:lpstr>SO 06.5 - Veřejné osvětlení</vt:lpstr>
      <vt:lpstr>SO 06.6 - Terénní úpravy</vt:lpstr>
      <vt:lpstr>PS 01 - Strojně technolog...</vt:lpstr>
      <vt:lpstr>PS 02 - Elektrotechnologie </vt:lpstr>
      <vt:lpstr>PS 02.1a - Stavební elekt...</vt:lpstr>
      <vt:lpstr>PS 03 - MaR</vt:lpstr>
      <vt:lpstr>VRN - Vedlejší rozpočtové...</vt:lpstr>
      <vt:lpstr>ON - Ostatní náklady </vt:lpstr>
      <vt:lpstr>Seznam figur</vt:lpstr>
      <vt:lpstr>'ON - Ostatní náklady '!Názvy_tisku</vt:lpstr>
      <vt:lpstr>'PS 01 - Strojně technolog...'!Názvy_tisku</vt:lpstr>
      <vt:lpstr>'PS 02 - Elektrotechnologie '!Názvy_tisku</vt:lpstr>
      <vt:lpstr>'PS 02.1a - Stavební elekt...'!Názvy_tisku</vt:lpstr>
      <vt:lpstr>'PS 03 - MaR'!Názvy_tisku</vt:lpstr>
      <vt:lpstr>'Rekapitulace stavby'!Názvy_tisku</vt:lpstr>
      <vt:lpstr>'Seznam figur'!Názvy_tisku</vt:lpstr>
      <vt:lpstr>'SO 02.1a - RETENČNÍ NÁDRŽ...'!Názvy_tisku</vt:lpstr>
      <vt:lpstr>'SO 02.1b - RETENČNÍ NÁDRŽ...'!Názvy_tisku</vt:lpstr>
      <vt:lpstr>'SO 02.1c - RETENČNÍ NÁDŽ ...'!Názvy_tisku</vt:lpstr>
      <vt:lpstr>'SO 02.1d - RETENČNÍ NÁDŽ ...'!Názvy_tisku</vt:lpstr>
      <vt:lpstr>'SO 02.2 - RN JIH - STAVEB...'!Názvy_tisku</vt:lpstr>
      <vt:lpstr>'SO 06.1 - Zpevněné plochy'!Názvy_tisku</vt:lpstr>
      <vt:lpstr>'SO 06.2 - Opěrné stěny'!Názvy_tisku</vt:lpstr>
      <vt:lpstr>'SO 06.3 - Venkovní mobili...'!Názvy_tisku</vt:lpstr>
      <vt:lpstr>'SO 06.4 - Kanalizační pří...'!Názvy_tisku</vt:lpstr>
      <vt:lpstr>'SO 06.5 - Veřejné osvětlení'!Názvy_tisku</vt:lpstr>
      <vt:lpstr>'SO 06.6 - Terénní úpravy'!Názvy_tisku</vt:lpstr>
      <vt:lpstr>'VRN - Vedlejší rozpočtové...'!Názvy_tisku</vt:lpstr>
      <vt:lpstr>'ON - Ostatní náklady '!Oblast_tisku</vt:lpstr>
      <vt:lpstr>'PS 01 - Strojně technolog...'!Oblast_tisku</vt:lpstr>
      <vt:lpstr>'PS 02 - Elektrotechnologie '!Oblast_tisku</vt:lpstr>
      <vt:lpstr>'PS 02.1a - Stavební elekt...'!Oblast_tisku</vt:lpstr>
      <vt:lpstr>'PS 03 - MaR'!Oblast_tisku</vt:lpstr>
      <vt:lpstr>'Rekapitulace stavby'!Oblast_tisku</vt:lpstr>
      <vt:lpstr>'Seznam figur'!Oblast_tisku</vt:lpstr>
      <vt:lpstr>'SO 02.1a - RETENČNÍ NÁDRŽ...'!Oblast_tisku</vt:lpstr>
      <vt:lpstr>'SO 02.1b - RETENČNÍ NÁDRŽ...'!Oblast_tisku</vt:lpstr>
      <vt:lpstr>'SO 02.1c - RETENČNÍ NÁDŽ ...'!Oblast_tisku</vt:lpstr>
      <vt:lpstr>'SO 02.1d - RETENČNÍ NÁDŽ ...'!Oblast_tisku</vt:lpstr>
      <vt:lpstr>'SO 02.2 - RN JIH - STAVEB...'!Oblast_tisku</vt:lpstr>
      <vt:lpstr>'SO 06.1 - Zpevněné plochy'!Oblast_tisku</vt:lpstr>
      <vt:lpstr>'SO 06.2 - Opěrné stěny'!Oblast_tisku</vt:lpstr>
      <vt:lpstr>'SO 06.3 - Venkovní mobili...'!Oblast_tisku</vt:lpstr>
      <vt:lpstr>'SO 06.4 - Kanalizační pří...'!Oblast_tisku</vt:lpstr>
      <vt:lpstr>'SO 06.5 - Veřejné osvětlení'!Oblast_tisku</vt:lpstr>
      <vt:lpstr>'SO 06.6 - Terénní úpravy'!Oblast_tisku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Horniecký, Petr</dc:creator>
  <cp:lastModifiedBy>Kotval Pavel</cp:lastModifiedBy>
  <cp:lastPrinted>2025-08-13T10:59:44Z</cp:lastPrinted>
  <dcterms:created xsi:type="dcterms:W3CDTF">2025-08-13T10:53:05Z</dcterms:created>
  <dcterms:modified xsi:type="dcterms:W3CDTF">2025-08-14T06:32:35Z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2025-08-13T11:00:24Z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7a221b06-b67d-45d5-9b27-fe80d6664f43</vt:lpwstr>
  </property>
  <property fmtid="{D5CDD505-2E9C-101B-9397-08002B2CF9AE}" pid="8" name="MSIP_Label_43f08ec5-d6d9-4227-8387-ccbfcb3632c4_ContentBits">
    <vt:lpwstr>0</vt:lpwstr>
  </property>
</Properties>
</file>